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8.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0.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1.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2.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3.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4.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5.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6.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7.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8.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9.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20.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21.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22.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3.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4.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26.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7.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8.xml" ContentType="application/vnd.openxmlformats-officedocument.drawingml.chart+xml"/>
  <Override PartName="/xl/drawings/drawing58.xml" ContentType="application/vnd.openxmlformats-officedocument.drawing+xml"/>
  <Override PartName="/xl/charts/chart29.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30.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31.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3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33.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34.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5.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36.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7.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8.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39.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40.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41.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4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43.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44.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45.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46.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7.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8.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9.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50.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51.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52.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53.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54.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5.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6.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57.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8.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9.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60.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61.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harts/chart62.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63.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64.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5.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66.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7.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68.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charts/chart69.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70.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charts/chart71.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charts/chart72.xml" ContentType="application/vnd.openxmlformats-officedocument.drawingml.chart+xml"/>
  <Override PartName="/xl/drawings/drawing145.xml" ContentType="application/vnd.openxmlformats-officedocument.drawingml.chartshapes+xml"/>
  <Override PartName="/xl/drawings/drawing146.xml" ContentType="application/vnd.openxmlformats-officedocument.drawing+xml"/>
  <Override PartName="/xl/charts/chart73.xml" ContentType="application/vnd.openxmlformats-officedocument.drawingml.chart+xml"/>
  <Override PartName="/xl/drawings/drawing147.xml" ContentType="application/vnd.openxmlformats-officedocument.drawingml.chartshapes+xml"/>
  <Override PartName="/xl/drawings/drawing148.xml" ContentType="application/vnd.openxmlformats-officedocument.drawing+xml"/>
  <Override PartName="/xl/charts/chart74.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charts/chart75.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charts/chart76.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7.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8.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9.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80.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81.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82.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83.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84.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85.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6.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7.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8.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9.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90.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91.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92.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93.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94.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95.xml" ContentType="application/vnd.openxmlformats-officedocument.drawingml.chart+xml"/>
  <Override PartName="/xl/drawings/drawing191.xml" ContentType="application/vnd.openxmlformats-officedocument.drawing+xml"/>
  <Override PartName="/xl/charts/chart96.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7.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8.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9.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charts/chart100.xml" ContentType="application/vnd.openxmlformats-officedocument.drawingml.chart+xml"/>
  <Override PartName="/xl/drawings/drawing200.xml" ContentType="application/vnd.openxmlformats-officedocument.drawingml.chartshapes+xml"/>
  <Override PartName="/xl/drawings/drawing201.xml" ContentType="application/vnd.openxmlformats-officedocument.drawing+xml"/>
  <Override PartName="/xl/charts/chart101.xml" ContentType="application/vnd.openxmlformats-officedocument.drawingml.chart+xml"/>
  <Override PartName="/xl/drawings/drawing202.xml" ContentType="application/vnd.openxmlformats-officedocument.drawingml.chartshapes+xml"/>
  <Override PartName="/xl/drawings/drawing203.xml" ContentType="application/vnd.openxmlformats-officedocument.drawing+xml"/>
  <Override PartName="/xl/charts/chart102.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charts/chart103.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104.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charts/chart105.xml" ContentType="application/vnd.openxmlformats-officedocument.drawingml.chart+xml"/>
  <Override PartName="/xl/drawings/drawing210.xml" ContentType="application/vnd.openxmlformats-officedocument.drawingml.chartshapes+xml"/>
  <Override PartName="/xl/drawings/drawing2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MSI\Desktop\RENDICIÓN DE CUENTAS\"/>
    </mc:Choice>
  </mc:AlternateContent>
  <xr:revisionPtr revIDLastSave="0" documentId="13_ncr:1_{FB37DC37-906A-4A2C-85CE-F779C38C5C78}" xr6:coauthVersionLast="47" xr6:coauthVersionMax="47" xr10:uidLastSave="{00000000-0000-0000-0000-000000000000}"/>
  <bookViews>
    <workbookView xWindow="-120" yWindow="-120" windowWidth="29040" windowHeight="15720" tabRatio="894" xr2:uid="{00000000-000D-0000-FFFF-FFFF00000000}"/>
  </bookViews>
  <sheets>
    <sheet name="INDICADORES" sheetId="1" r:id="rId1"/>
    <sheet name="PRODUCCION MES" sheetId="2" r:id="rId2"/>
    <sheet name="UVR" sheetId="3" r:id="rId3"/>
    <sheet name="PROD CONSULTA MEDICA" sheetId="4" r:id="rId4"/>
    <sheet name="PROD AMBUL" sheetId="5" r:id="rId5"/>
    <sheet name="INCUMPLIM CIT MED" sheetId="6" r:id="rId6"/>
    <sheet name="OP MEDICINA GRAL" sheetId="7" r:id="rId7"/>
    <sheet name="OP MED GRAL prim " sheetId="8" r:id="rId8"/>
    <sheet name="OP ORTOPEDIA" sheetId="9" r:id="rId9"/>
    <sheet name="OP ORTOPEDIA prim" sheetId="10" r:id="rId10"/>
    <sheet name="OP UROLOGÍA" sheetId="11" r:id="rId11"/>
    <sheet name="OP UROLOGIA prim" sheetId="12" r:id="rId12"/>
    <sheet name="OP MED INT" sheetId="13" r:id="rId13"/>
    <sheet name="OP MED INT prim" sheetId="14" r:id="rId14"/>
    <sheet name="OP ODONT" sheetId="15" r:id="rId15"/>
    <sheet name="OP ODONT prim" sheetId="16" r:id="rId16"/>
    <sheet name="OP PEDIAT" sheetId="17" r:id="rId17"/>
    <sheet name="OP PEDIAT prim" sheetId="18" r:id="rId18"/>
    <sheet name="OP CX" sheetId="19" r:id="rId19"/>
    <sheet name="OP CX prim" sheetId="20" r:id="rId20"/>
    <sheet name="OP GINEC PRIM" sheetId="21" r:id="rId21"/>
    <sheet name="OP GINEC" sheetId="22" r:id="rId22"/>
    <sheet name="OP OBSTETR" sheetId="23" r:id="rId23"/>
    <sheet name="OP OBST PRIM" sheetId="24" r:id="rId24"/>
    <sheet name="CANCEL CX" sheetId="25" r:id="rId25"/>
    <sheet name="APENDICECT" sheetId="26" r:id="rId26"/>
    <sheet name="OP PROC QX" sheetId="27" r:id="rId27"/>
    <sheet name="PROD SLAS QX" sheetId="28" r:id="rId28"/>
    <sheet name="PROD URG" sheetId="29" r:id="rId29"/>
    <sheet name="OP URG" sheetId="30" r:id="rId30"/>
    <sheet name="OPORT Triage II" sheetId="31" r:id="rId31"/>
    <sheet name="REINGRESO URG" sheetId="32" r:id="rId32"/>
    <sheet name="REMISION DE URG" sheetId="33" state="hidden" r:id="rId33"/>
    <sheet name="OBSERV URG" sheetId="34" state="hidden" r:id="rId34"/>
    <sheet name="REINGR" sheetId="35" state="hidden" r:id="rId35"/>
    <sheet name="INFECC" sheetId="36" r:id="rId36"/>
    <sheet name="EV ADVER" sheetId="37" r:id="rId37"/>
    <sheet name="CAIDAS HOSPIT" sheetId="38" r:id="rId38"/>
    <sheet name="CAIDAS URG" sheetId="39" r:id="rId39"/>
    <sheet name="CAIDAS CEXT" sheetId="40" r:id="rId40"/>
    <sheet name="CAIDAS LAB" sheetId="41" state="hidden" r:id="rId41"/>
    <sheet name="CAIDAS RX" sheetId="42" state="hidden" r:id="rId42"/>
    <sheet name="CAIDAS EVADV" sheetId="43" r:id="rId43"/>
    <sheet name="CAIDAS INCID" sheetId="44" r:id="rId44"/>
    <sheet name="EV AD MED H" sheetId="45" r:id="rId45"/>
    <sheet name="EV AD MED URG" sheetId="46" r:id="rId46"/>
    <sheet name="INFEC INTR" sheetId="47" r:id="rId47"/>
    <sheet name="ULCERAS PTE HOS" sheetId="48" r:id="rId48"/>
    <sheet name="REMISIONES AMB Y HOSP" sheetId="49" state="hidden" r:id="rId49"/>
    <sheet name="REMIS PARTOS" sheetId="50" state="hidden" r:id="rId50"/>
    <sheet name="PROD TAB" sheetId="51" state="hidden" r:id="rId51"/>
    <sheet name="PROD TAM" sheetId="52" state="hidden" r:id="rId52"/>
    <sheet name="SATISF USU" sheetId="53" state="hidden" r:id="rId53"/>
    <sheet name="SATISF PRIMER CONT" sheetId="54" r:id="rId54"/>
    <sheet name="SATISF ADMTIVO" sheetId="55" r:id="rId55"/>
    <sheet name="SATISF ASIST" sheetId="56" r:id="rId56"/>
    <sheet name="SATISF INFRAEST" sheetId="57" r:id="rId57"/>
    <sheet name="OP RX SIMPLE" sheetId="58" r:id="rId58"/>
    <sheet name="OP RX ESP TAC" sheetId="59" r:id="rId59"/>
    <sheet name="OP RX" sheetId="60" r:id="rId60"/>
    <sheet name="PROD TOTAL RX" sheetId="61" r:id="rId61"/>
    <sheet name="PROD TAC" sheetId="62" r:id="rId62"/>
    <sheet name="PROD ECOGRAFIA" sheetId="63" r:id="rId63"/>
    <sheet name="PROD ECOG GINECOBST" sheetId="64" r:id="rId64"/>
    <sheet name="PROD MAMOGRAFIA" sheetId="65" r:id="rId65"/>
    <sheet name="MORTAL MENOR 5" sheetId="66" state="hidden" r:id="rId66"/>
    <sheet name="MORTAL INFANT" sheetId="67" state="hidden" r:id="rId67"/>
    <sheet name="GUIA GESTANTES" sheetId="68" state="hidden" r:id="rId68"/>
    <sheet name="GUIA CAUSA EGRESO" sheetId="69" state="hidden" r:id="rId69"/>
    <sheet name="NEUMON BRONCOASP" sheetId="70" state="hidden" r:id="rId70"/>
    <sheet name="MANEJO IAM" sheetId="71" state="hidden" r:id="rId71"/>
    <sheet name="TOMA MUEST" sheetId="72" state="hidden" r:id="rId72"/>
    <sheet name="PROD LAB" sheetId="73" r:id="rId73"/>
    <sheet name="MORTAL MAT" sheetId="74" state="hidden" r:id="rId74"/>
    <sheet name="PROD PART" sheetId="75" r:id="rId75"/>
    <sheet name="TASA PART CESAR" sheetId="76" r:id="rId76"/>
    <sheet name="PROD UCI EGRESOS" sheetId="77" r:id="rId77"/>
    <sheet name="PROD UCI DCO" sheetId="78" r:id="rId78"/>
    <sheet name="% OCUP UCI" sheetId="79" r:id="rId79"/>
    <sheet name="DIAS ESTANCIA UCI" sheetId="80" r:id="rId80"/>
    <sheet name="GIRO CAMA UCI" sheetId="81" r:id="rId81"/>
    <sheet name="PROD VACUN" sheetId="82" state="hidden" r:id="rId82"/>
    <sheet name="PROD TERAPIAS" sheetId="83" state="hidden" r:id="rId83"/>
    <sheet name="PROD FARMACIA" sheetId="84" r:id="rId84"/>
    <sheet name="ANALISIS MORT" sheetId="85" state="hidden" r:id="rId85"/>
    <sheet name="MORTAL" sheetId="86" r:id="rId86"/>
    <sheet name="HOSPITALIZACIÓN DOMICILIARIA" sheetId="87" r:id="rId87"/>
    <sheet name="PROD HOSP EGRESOS" sheetId="88" r:id="rId88"/>
    <sheet name="PROD HOSPIT DCO" sheetId="89" r:id="rId89"/>
    <sheet name="DIAS ESTANCIA" sheetId="90" r:id="rId90"/>
    <sheet name="GIRO CAMA" sheetId="91" r:id="rId91"/>
    <sheet name="% OCUP" sheetId="92" r:id="rId92"/>
    <sheet name="% OCUP REAL" sheetId="93" r:id="rId93"/>
    <sheet name="PROD UVR" sheetId="94" r:id="rId94"/>
    <sheet name="PASIVOS" sheetId="95" r:id="rId95"/>
    <sheet name="ENDEUD" sheetId="96" r:id="rId96"/>
    <sheet name="FACTUR" sheetId="97" r:id="rId97"/>
    <sheet name="INGRESO UVR" sheetId="98" r:id="rId98"/>
    <sheet name="GASTOS Y COSTOS" sheetId="99" r:id="rId99"/>
    <sheet name="GASTO UVR" sheetId="100" r:id="rId100"/>
    <sheet name="EFICIENCIA" sheetId="101" r:id="rId101"/>
    <sheet name="Valor PERSONAL" sheetId="102" r:id="rId102"/>
    <sheet name="DEUDA PERSONAL" sheetId="103" r:id="rId103"/>
    <sheet name="RECAUDO" sheetId="104" r:id="rId104"/>
    <sheet name="RADIC FACT" sheetId="105" r:id="rId105"/>
    <sheet name="REC VIG ANT" sheetId="106" r:id="rId106"/>
    <sheet name="CARTERA TOTAL" sheetId="107" r:id="rId107"/>
    <sheet name="EQUILIB. PPTAL RECAUDOS" sheetId="108" r:id="rId108"/>
    <sheet name="COMPRAS INSUMOS" sheetId="109" r:id="rId109"/>
    <sheet name="PROCESOS JUR" sheetId="110" r:id="rId110"/>
  </sheets>
  <externalReferences>
    <externalReference r:id="rId111"/>
  </externalReferences>
  <definedNames>
    <definedName name="_xlnm._FilterDatabase" localSheetId="0" hidden="1">INDICADORES!$A$7:$BI$112</definedName>
    <definedName name="KF">INDICADORES!$E$160</definedName>
    <definedName name="MARZO10">[1]Hoja4!$A:$B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A85" i="1" l="1"/>
  <c r="BA86" i="1"/>
  <c r="U92" i="1"/>
  <c r="L92" i="1"/>
  <c r="R49" i="2" l="1"/>
  <c r="R48" i="2"/>
  <c r="R32" i="2"/>
  <c r="R31" i="2"/>
  <c r="R30" i="2"/>
  <c r="R13" i="2"/>
  <c r="R12" i="2"/>
  <c r="Q49" i="2"/>
  <c r="Q48" i="2"/>
  <c r="Q47" i="2"/>
  <c r="Q46" i="2"/>
  <c r="Q45" i="2"/>
  <c r="Q44" i="2"/>
  <c r="Q43" i="2"/>
  <c r="Q42" i="2"/>
  <c r="Q41" i="2"/>
  <c r="Q40" i="2"/>
  <c r="Q39" i="2"/>
  <c r="Q38" i="2" s="1"/>
  <c r="Q37" i="2"/>
  <c r="Q36" i="2"/>
  <c r="Q35" i="2"/>
  <c r="Q34" i="2"/>
  <c r="Q33" i="2"/>
  <c r="Q32" i="2"/>
  <c r="Q31" i="2"/>
  <c r="Q30" i="2"/>
  <c r="Q29" i="2" s="1"/>
  <c r="Q28" i="2"/>
  <c r="Q27" i="2"/>
  <c r="Q26" i="2"/>
  <c r="Q25" i="2"/>
  <c r="Q24" i="2"/>
  <c r="Q23" i="2"/>
  <c r="Q22" i="2"/>
  <c r="Q20" i="2"/>
  <c r="Q19" i="2"/>
  <c r="Q18" i="2"/>
  <c r="Q17" i="2"/>
  <c r="Q16" i="2"/>
  <c r="Q15" i="2"/>
  <c r="Q14" i="2"/>
  <c r="Q13" i="2"/>
  <c r="Q12" i="2"/>
  <c r="Q11" i="2"/>
  <c r="Q10" i="2"/>
  <c r="Q9" i="2"/>
  <c r="Q8" i="2"/>
  <c r="Q7" i="2"/>
  <c r="Q6" i="2"/>
  <c r="Q5" i="2"/>
  <c r="Q4" i="2"/>
  <c r="M49" i="2"/>
  <c r="M48" i="2"/>
  <c r="M47" i="2"/>
  <c r="M46" i="2"/>
  <c r="M45" i="2"/>
  <c r="M44" i="2"/>
  <c r="M43" i="2"/>
  <c r="M42" i="2"/>
  <c r="M41" i="2"/>
  <c r="M40" i="2"/>
  <c r="M39" i="2"/>
  <c r="M38" i="2"/>
  <c r="M37" i="2"/>
  <c r="M36" i="2"/>
  <c r="M35" i="2"/>
  <c r="M34" i="2"/>
  <c r="M33" i="2"/>
  <c r="M32" i="2"/>
  <c r="M31" i="2"/>
  <c r="M30" i="2"/>
  <c r="M28" i="2"/>
  <c r="M27" i="2"/>
  <c r="M26" i="2"/>
  <c r="M25" i="2"/>
  <c r="M24" i="2"/>
  <c r="M23" i="2"/>
  <c r="M22" i="2"/>
  <c r="M21" i="2" s="1"/>
  <c r="M20" i="2"/>
  <c r="M19" i="2"/>
  <c r="M18" i="2"/>
  <c r="M17" i="2"/>
  <c r="M16" i="2"/>
  <c r="M15" i="2"/>
  <c r="M14" i="2"/>
  <c r="M13" i="2"/>
  <c r="M12" i="2"/>
  <c r="M11" i="2"/>
  <c r="M10" i="2"/>
  <c r="M9" i="2"/>
  <c r="M8" i="2"/>
  <c r="M7" i="2"/>
  <c r="M6" i="2"/>
  <c r="M5" i="2"/>
  <c r="M4" i="2"/>
  <c r="I49" i="2"/>
  <c r="I48" i="2"/>
  <c r="I47" i="2"/>
  <c r="I46" i="2"/>
  <c r="I45" i="2"/>
  <c r="I44" i="2"/>
  <c r="I43" i="2"/>
  <c r="I42" i="2"/>
  <c r="I41" i="2"/>
  <c r="I40" i="2"/>
  <c r="I39" i="2"/>
  <c r="I38" i="2"/>
  <c r="I37" i="2"/>
  <c r="I36" i="2"/>
  <c r="I35" i="2"/>
  <c r="I34" i="2"/>
  <c r="I33" i="2"/>
  <c r="R33" i="2" s="1"/>
  <c r="I32" i="2"/>
  <c r="I31" i="2"/>
  <c r="I30" i="2"/>
  <c r="I28" i="2"/>
  <c r="I27" i="2"/>
  <c r="I26" i="2"/>
  <c r="I25" i="2"/>
  <c r="I24" i="2"/>
  <c r="I23" i="2"/>
  <c r="I22" i="2"/>
  <c r="I20" i="2"/>
  <c r="I19" i="2"/>
  <c r="R19" i="2" s="1"/>
  <c r="I18" i="2"/>
  <c r="I17" i="2"/>
  <c r="R17" i="2" s="1"/>
  <c r="I16" i="2"/>
  <c r="I15" i="2"/>
  <c r="I14" i="2"/>
  <c r="I13" i="2"/>
  <c r="I12" i="2"/>
  <c r="I11" i="2"/>
  <c r="I10" i="2"/>
  <c r="I9" i="2"/>
  <c r="I8" i="2"/>
  <c r="I7" i="2"/>
  <c r="I6" i="2"/>
  <c r="I5" i="2"/>
  <c r="R5" i="2" s="1"/>
  <c r="I4" i="2"/>
  <c r="E40" i="2"/>
  <c r="R40" i="2" s="1"/>
  <c r="E41" i="2"/>
  <c r="R41" i="2" s="1"/>
  <c r="E42" i="2"/>
  <c r="R42" i="2" s="1"/>
  <c r="E43" i="2"/>
  <c r="R43" i="2" s="1"/>
  <c r="E44" i="2"/>
  <c r="R44" i="2" s="1"/>
  <c r="E45" i="2"/>
  <c r="R45" i="2" s="1"/>
  <c r="E46" i="2"/>
  <c r="R46" i="2" s="1"/>
  <c r="E47" i="2"/>
  <c r="R47" i="2" s="1"/>
  <c r="E48" i="2"/>
  <c r="E49" i="2"/>
  <c r="E30" i="2"/>
  <c r="E31" i="2"/>
  <c r="E32" i="2"/>
  <c r="E33" i="2"/>
  <c r="E34" i="2"/>
  <c r="R34" i="2" s="1"/>
  <c r="E35" i="2"/>
  <c r="R35" i="2" s="1"/>
  <c r="E36" i="2"/>
  <c r="R36" i="2" s="1"/>
  <c r="E37" i="2"/>
  <c r="R37" i="2" s="1"/>
  <c r="E23" i="2"/>
  <c r="R23" i="2" s="1"/>
  <c r="E24" i="2"/>
  <c r="R24" i="2" s="1"/>
  <c r="E25" i="2"/>
  <c r="R25" i="2" s="1"/>
  <c r="E26" i="2"/>
  <c r="R26" i="2" s="1"/>
  <c r="E27" i="2"/>
  <c r="R27" i="2" s="1"/>
  <c r="E28" i="2"/>
  <c r="R28" i="2" s="1"/>
  <c r="E22" i="2"/>
  <c r="E21" i="2" s="1"/>
  <c r="E5" i="2"/>
  <c r="E6" i="2"/>
  <c r="R6" i="2" s="1"/>
  <c r="E7" i="2"/>
  <c r="R7" i="2" s="1"/>
  <c r="E8" i="2"/>
  <c r="R8" i="2" s="1"/>
  <c r="E9" i="2"/>
  <c r="R9" i="2" s="1"/>
  <c r="E10" i="2"/>
  <c r="R10" i="2" s="1"/>
  <c r="E11" i="2"/>
  <c r="R11" i="2" s="1"/>
  <c r="E12" i="2"/>
  <c r="E13" i="2"/>
  <c r="E14" i="2"/>
  <c r="R14" i="2" s="1"/>
  <c r="E15" i="2"/>
  <c r="R15" i="2" s="1"/>
  <c r="E16" i="2"/>
  <c r="R16" i="2" s="1"/>
  <c r="E17" i="2"/>
  <c r="E18" i="2"/>
  <c r="R18" i="2" s="1"/>
  <c r="E19" i="2"/>
  <c r="E20" i="2"/>
  <c r="R20" i="2" s="1"/>
  <c r="C29" i="2"/>
  <c r="D29" i="2"/>
  <c r="F29" i="2"/>
  <c r="G29" i="2"/>
  <c r="H29" i="2"/>
  <c r="J29" i="2"/>
  <c r="K29" i="2"/>
  <c r="L29" i="2"/>
  <c r="N29" i="2"/>
  <c r="O29" i="2"/>
  <c r="P29" i="2"/>
  <c r="B29" i="2"/>
  <c r="C21" i="2"/>
  <c r="D21" i="2"/>
  <c r="F21" i="2"/>
  <c r="G21" i="2"/>
  <c r="H21" i="2"/>
  <c r="J21" i="2"/>
  <c r="K21" i="2"/>
  <c r="L21" i="2"/>
  <c r="N21" i="2"/>
  <c r="O21" i="2"/>
  <c r="P21" i="2"/>
  <c r="B21" i="2"/>
  <c r="I21" i="2" l="1"/>
  <c r="M29" i="2"/>
  <c r="R22" i="2"/>
  <c r="I29" i="2"/>
  <c r="Q21" i="2"/>
  <c r="Q31" i="95"/>
  <c r="Q33" i="95" s="1"/>
  <c r="R33" i="95" s="1"/>
  <c r="AX100" i="1"/>
  <c r="AX111" i="1"/>
  <c r="BA111" i="1" s="1"/>
  <c r="Q31" i="108"/>
  <c r="Q31" i="102"/>
  <c r="Q33" i="102" s="1"/>
  <c r="AX80" i="1"/>
  <c r="Q98" i="1"/>
  <c r="S98" i="1" s="1"/>
  <c r="Q32" i="96"/>
  <c r="Q31" i="96"/>
  <c r="A2" i="110"/>
  <c r="Q32" i="109"/>
  <c r="P32" i="109"/>
  <c r="O32" i="109"/>
  <c r="N32" i="109"/>
  <c r="M32" i="109"/>
  <c r="L32" i="109"/>
  <c r="K32" i="109"/>
  <c r="J32" i="109"/>
  <c r="I32" i="109"/>
  <c r="H32" i="109"/>
  <c r="G32" i="109"/>
  <c r="F32" i="109"/>
  <c r="Q31" i="109"/>
  <c r="P31" i="109"/>
  <c r="O31" i="109"/>
  <c r="N31" i="109"/>
  <c r="M31" i="109"/>
  <c r="L31" i="109"/>
  <c r="K31" i="109"/>
  <c r="J31" i="109"/>
  <c r="I31" i="109"/>
  <c r="H31" i="109"/>
  <c r="G31" i="109"/>
  <c r="F31" i="109"/>
  <c r="P31" i="108"/>
  <c r="O31" i="108"/>
  <c r="M31" i="108"/>
  <c r="L31" i="108"/>
  <c r="K31" i="108"/>
  <c r="J31" i="108"/>
  <c r="I31" i="108"/>
  <c r="F31" i="108"/>
  <c r="P30" i="108"/>
  <c r="O30" i="108"/>
  <c r="Q30" i="107"/>
  <c r="Q32" i="107" s="1"/>
  <c r="R32" i="107" s="1"/>
  <c r="P30" i="107"/>
  <c r="P32" i="107" s="1"/>
  <c r="O30" i="107"/>
  <c r="O32" i="107" s="1"/>
  <c r="N30" i="107"/>
  <c r="N32" i="107" s="1"/>
  <c r="M30" i="107"/>
  <c r="M32" i="107" s="1"/>
  <c r="L30" i="107"/>
  <c r="L32" i="107" s="1"/>
  <c r="K30" i="107"/>
  <c r="K32" i="107" s="1"/>
  <c r="J30" i="107"/>
  <c r="J32" i="107" s="1"/>
  <c r="I30" i="107"/>
  <c r="I32" i="107" s="1"/>
  <c r="H30" i="107"/>
  <c r="H32" i="107" s="1"/>
  <c r="G30" i="107"/>
  <c r="G32" i="107" s="1"/>
  <c r="F30" i="107"/>
  <c r="F32" i="107" s="1"/>
  <c r="R34" i="106"/>
  <c r="F31" i="106"/>
  <c r="R31" i="106" s="1"/>
  <c r="Q30" i="106"/>
  <c r="P30" i="106"/>
  <c r="O30" i="106"/>
  <c r="N30" i="106"/>
  <c r="M30" i="106"/>
  <c r="L30" i="106"/>
  <c r="K30" i="106"/>
  <c r="J30" i="106"/>
  <c r="I30" i="106"/>
  <c r="H30" i="106"/>
  <c r="G30" i="106"/>
  <c r="F30" i="106"/>
  <c r="R35" i="105"/>
  <c r="R34" i="105"/>
  <c r="Q32" i="105"/>
  <c r="P32" i="105"/>
  <c r="O32" i="105"/>
  <c r="N32" i="105"/>
  <c r="M32" i="105"/>
  <c r="L32" i="105"/>
  <c r="K32" i="105"/>
  <c r="J32" i="105"/>
  <c r="I32" i="105"/>
  <c r="H32" i="105"/>
  <c r="G32" i="105"/>
  <c r="F32" i="105"/>
  <c r="Q31" i="105"/>
  <c r="Q33" i="105" s="1"/>
  <c r="P31" i="105"/>
  <c r="P33" i="105" s="1"/>
  <c r="O31" i="105"/>
  <c r="O33" i="105" s="1"/>
  <c r="N31" i="105"/>
  <c r="N33" i="105" s="1"/>
  <c r="M31" i="105"/>
  <c r="M33" i="105" s="1"/>
  <c r="L31" i="105"/>
  <c r="L33" i="105" s="1"/>
  <c r="K31" i="105"/>
  <c r="K33" i="105" s="1"/>
  <c r="J31" i="105"/>
  <c r="J33" i="105" s="1"/>
  <c r="I31" i="105"/>
  <c r="I33" i="105" s="1"/>
  <c r="H31" i="105"/>
  <c r="H33" i="105" s="1"/>
  <c r="G31" i="105"/>
  <c r="G33" i="105" s="1"/>
  <c r="F31" i="105"/>
  <c r="F33" i="105" s="1"/>
  <c r="Q31" i="104"/>
  <c r="P31" i="104"/>
  <c r="O31" i="104"/>
  <c r="N31" i="104"/>
  <c r="M31" i="104"/>
  <c r="L31" i="104"/>
  <c r="K31" i="104"/>
  <c r="J31" i="104"/>
  <c r="I31" i="104"/>
  <c r="H31" i="104"/>
  <c r="G31" i="104"/>
  <c r="F31" i="104"/>
  <c r="R35" i="103"/>
  <c r="R34" i="103"/>
  <c r="R32" i="103"/>
  <c r="Q31" i="103"/>
  <c r="Q33" i="103" s="1"/>
  <c r="P31" i="103"/>
  <c r="P33" i="103" s="1"/>
  <c r="O31" i="103"/>
  <c r="O33" i="103" s="1"/>
  <c r="N31" i="103"/>
  <c r="N33" i="103" s="1"/>
  <c r="M31" i="103"/>
  <c r="M33" i="103" s="1"/>
  <c r="L31" i="103"/>
  <c r="L33" i="103" s="1"/>
  <c r="K31" i="103"/>
  <c r="K33" i="103" s="1"/>
  <c r="J31" i="103"/>
  <c r="J33" i="103" s="1"/>
  <c r="H31" i="103"/>
  <c r="H33" i="103" s="1"/>
  <c r="F31" i="103"/>
  <c r="F33" i="103" s="1"/>
  <c r="R35" i="102"/>
  <c r="R32" i="102"/>
  <c r="P31" i="102"/>
  <c r="P33" i="102" s="1"/>
  <c r="N31" i="102"/>
  <c r="N33" i="102" s="1"/>
  <c r="M31" i="102"/>
  <c r="M33" i="102" s="1"/>
  <c r="L31" i="102"/>
  <c r="L33" i="102" s="1"/>
  <c r="K31" i="102"/>
  <c r="K33" i="102" s="1"/>
  <c r="J31" i="102"/>
  <c r="J33" i="102" s="1"/>
  <c r="I31" i="102"/>
  <c r="I33" i="102" s="1"/>
  <c r="H31" i="102"/>
  <c r="H33" i="102" s="1"/>
  <c r="G31" i="102"/>
  <c r="G33" i="102" s="1"/>
  <c r="F31" i="102"/>
  <c r="F33" i="102" s="1"/>
  <c r="Q36" i="101"/>
  <c r="P36" i="101"/>
  <c r="O36" i="101"/>
  <c r="N36" i="101"/>
  <c r="M36" i="101"/>
  <c r="L36" i="101"/>
  <c r="K36" i="101"/>
  <c r="J36" i="101"/>
  <c r="I36" i="101"/>
  <c r="H36" i="101"/>
  <c r="G36" i="101"/>
  <c r="F36" i="101"/>
  <c r="R35" i="99"/>
  <c r="Q32" i="99"/>
  <c r="P32" i="99"/>
  <c r="O32" i="99"/>
  <c r="N32" i="99"/>
  <c r="M32" i="99"/>
  <c r="L32" i="99"/>
  <c r="K32" i="99"/>
  <c r="J32" i="99"/>
  <c r="I32" i="99"/>
  <c r="H32" i="99"/>
  <c r="G32" i="99"/>
  <c r="F32" i="99"/>
  <c r="Q31" i="99"/>
  <c r="P31" i="99"/>
  <c r="O31" i="99"/>
  <c r="N31" i="99"/>
  <c r="M31" i="99"/>
  <c r="L31" i="99"/>
  <c r="K31" i="99"/>
  <c r="J31" i="99"/>
  <c r="I31" i="99"/>
  <c r="H31" i="99"/>
  <c r="G31" i="99"/>
  <c r="F31" i="99"/>
  <c r="R36" i="98"/>
  <c r="R35" i="97"/>
  <c r="Q31" i="97"/>
  <c r="Q33" i="97" s="1"/>
  <c r="P31" i="97"/>
  <c r="P33" i="97" s="1"/>
  <c r="O31" i="97"/>
  <c r="O33" i="97" s="1"/>
  <c r="N31" i="97"/>
  <c r="N33" i="97" s="1"/>
  <c r="M31" i="97"/>
  <c r="M33" i="97" s="1"/>
  <c r="L31" i="97"/>
  <c r="L33" i="97" s="1"/>
  <c r="K31" i="97"/>
  <c r="K33" i="97" s="1"/>
  <c r="J31" i="97"/>
  <c r="J33" i="97" s="1"/>
  <c r="I31" i="97"/>
  <c r="I33" i="97" s="1"/>
  <c r="H31" i="97"/>
  <c r="H33" i="97" s="1"/>
  <c r="G31" i="97"/>
  <c r="G33" i="97" s="1"/>
  <c r="F31" i="97"/>
  <c r="F33" i="97" s="1"/>
  <c r="P32" i="96"/>
  <c r="O32" i="96"/>
  <c r="N32" i="96"/>
  <c r="M32" i="96"/>
  <c r="L32" i="96"/>
  <c r="K32" i="96"/>
  <c r="J32" i="96"/>
  <c r="I32" i="96"/>
  <c r="H32" i="96"/>
  <c r="G32" i="96"/>
  <c r="F32" i="96"/>
  <c r="L31" i="96"/>
  <c r="K31" i="96"/>
  <c r="F31" i="96"/>
  <c r="P31" i="95"/>
  <c r="P33" i="95" s="1"/>
  <c r="O31" i="95"/>
  <c r="O33" i="95" s="1"/>
  <c r="N31" i="95"/>
  <c r="N33" i="95" s="1"/>
  <c r="M31" i="95"/>
  <c r="M33" i="95" s="1"/>
  <c r="L31" i="95"/>
  <c r="L33" i="95" s="1"/>
  <c r="K31" i="95"/>
  <c r="K33" i="95" s="1"/>
  <c r="J31" i="95"/>
  <c r="J33" i="95" s="1"/>
  <c r="I31" i="95"/>
  <c r="I33" i="95" s="1"/>
  <c r="H31" i="95"/>
  <c r="H33" i="95" s="1"/>
  <c r="G31" i="95"/>
  <c r="G33" i="95" s="1"/>
  <c r="F31" i="95"/>
  <c r="F33" i="95" s="1"/>
  <c r="R35" i="94"/>
  <c r="Q32" i="93"/>
  <c r="P32" i="93"/>
  <c r="O32" i="93"/>
  <c r="N32" i="93"/>
  <c r="M32" i="93"/>
  <c r="L32" i="93"/>
  <c r="K32" i="93"/>
  <c r="J32" i="93"/>
  <c r="I32" i="93"/>
  <c r="H32" i="93"/>
  <c r="G32" i="93"/>
  <c r="F32" i="93"/>
  <c r="Q31" i="93"/>
  <c r="P31" i="93"/>
  <c r="O31" i="93"/>
  <c r="N31" i="93"/>
  <c r="M31" i="93"/>
  <c r="L31" i="93"/>
  <c r="K31" i="93"/>
  <c r="K33" i="93" s="1"/>
  <c r="J31" i="93"/>
  <c r="I31" i="93"/>
  <c r="H31" i="93"/>
  <c r="G31" i="93"/>
  <c r="F31" i="93"/>
  <c r="Q32" i="92"/>
  <c r="P32" i="92"/>
  <c r="O32" i="92"/>
  <c r="N32" i="92"/>
  <c r="M32" i="92"/>
  <c r="L32" i="92"/>
  <c r="K32" i="92"/>
  <c r="J32" i="92"/>
  <c r="I32" i="92"/>
  <c r="H32" i="92"/>
  <c r="G32" i="92"/>
  <c r="F32" i="92"/>
  <c r="Q31" i="92"/>
  <c r="P31" i="92"/>
  <c r="O31" i="92"/>
  <c r="N31" i="92"/>
  <c r="M31" i="92"/>
  <c r="L31" i="92"/>
  <c r="K31" i="92"/>
  <c r="K33" i="92" s="1"/>
  <c r="J31" i="92"/>
  <c r="I31" i="92"/>
  <c r="H31" i="92"/>
  <c r="G31" i="92"/>
  <c r="F31" i="92"/>
  <c r="R35" i="91"/>
  <c r="R34" i="91"/>
  <c r="Q32" i="91"/>
  <c r="P32" i="91"/>
  <c r="O32" i="91"/>
  <c r="N32" i="91"/>
  <c r="M32" i="91"/>
  <c r="L32" i="91"/>
  <c r="K32" i="91"/>
  <c r="J32" i="91"/>
  <c r="I32" i="91"/>
  <c r="H32" i="91"/>
  <c r="G32" i="91"/>
  <c r="F32" i="91"/>
  <c r="Q31" i="91"/>
  <c r="P31" i="91"/>
  <c r="O31" i="91"/>
  <c r="N31" i="91"/>
  <c r="M31" i="91"/>
  <c r="L31" i="91"/>
  <c r="K31" i="91"/>
  <c r="J31" i="91"/>
  <c r="I31" i="91"/>
  <c r="H31" i="91"/>
  <c r="G31" i="91"/>
  <c r="F31" i="91"/>
  <c r="Q32" i="90"/>
  <c r="P32" i="90"/>
  <c r="O32" i="90"/>
  <c r="N32" i="90"/>
  <c r="M32" i="90"/>
  <c r="L32" i="90"/>
  <c r="K32" i="90"/>
  <c r="J32" i="90"/>
  <c r="I32" i="90"/>
  <c r="H32" i="90"/>
  <c r="G32" i="90"/>
  <c r="F32" i="90"/>
  <c r="Q31" i="90"/>
  <c r="P31" i="90"/>
  <c r="O31" i="90"/>
  <c r="N31" i="90"/>
  <c r="M31" i="90"/>
  <c r="M33" i="90" s="1"/>
  <c r="L31" i="90"/>
  <c r="K31" i="90"/>
  <c r="J31" i="90"/>
  <c r="I31" i="90"/>
  <c r="H31" i="90"/>
  <c r="G31" i="90"/>
  <c r="F31" i="90"/>
  <c r="R35" i="89"/>
  <c r="R32" i="89"/>
  <c r="P31" i="89"/>
  <c r="P33" i="89" s="1"/>
  <c r="M31" i="89"/>
  <c r="M33" i="89" s="1"/>
  <c r="H31" i="89"/>
  <c r="H33" i="89" s="1"/>
  <c r="G31" i="89"/>
  <c r="G33" i="89" s="1"/>
  <c r="F31" i="89"/>
  <c r="F33" i="89" s="1"/>
  <c r="R35" i="88"/>
  <c r="R32" i="88"/>
  <c r="Q31" i="88"/>
  <c r="Q33" i="88" s="1"/>
  <c r="P31" i="88"/>
  <c r="P33" i="88" s="1"/>
  <c r="O31" i="88"/>
  <c r="O33" i="88" s="1"/>
  <c r="N31" i="88"/>
  <c r="N33" i="88" s="1"/>
  <c r="M31" i="88"/>
  <c r="M33" i="88" s="1"/>
  <c r="L31" i="88"/>
  <c r="L33" i="88" s="1"/>
  <c r="K31" i="88"/>
  <c r="K33" i="88" s="1"/>
  <c r="J31" i="88"/>
  <c r="J33" i="88" s="1"/>
  <c r="I31" i="88"/>
  <c r="I33" i="88" s="1"/>
  <c r="H31" i="88"/>
  <c r="H33" i="88" s="1"/>
  <c r="G31" i="88"/>
  <c r="G33" i="88" s="1"/>
  <c r="F31" i="88"/>
  <c r="F33" i="88" s="1"/>
  <c r="Q32" i="87"/>
  <c r="P32" i="87"/>
  <c r="O32" i="87"/>
  <c r="N32" i="87"/>
  <c r="M32" i="87"/>
  <c r="L32" i="87"/>
  <c r="K32" i="87"/>
  <c r="J32" i="87"/>
  <c r="I32" i="87"/>
  <c r="H32" i="87"/>
  <c r="G32" i="87"/>
  <c r="F32" i="87"/>
  <c r="Q31" i="87"/>
  <c r="Q33" i="87" s="1"/>
  <c r="P31" i="87"/>
  <c r="P33" i="87" s="1"/>
  <c r="O31" i="87"/>
  <c r="O33" i="87" s="1"/>
  <c r="N31" i="87"/>
  <c r="N33" i="87" s="1"/>
  <c r="M31" i="87"/>
  <c r="M33" i="87" s="1"/>
  <c r="L31" i="87"/>
  <c r="L33" i="87" s="1"/>
  <c r="K31" i="87"/>
  <c r="K33" i="87" s="1"/>
  <c r="J31" i="87"/>
  <c r="J33" i="87" s="1"/>
  <c r="I31" i="87"/>
  <c r="I33" i="87" s="1"/>
  <c r="H31" i="87"/>
  <c r="H33" i="87" s="1"/>
  <c r="G31" i="87"/>
  <c r="G33" i="87" s="1"/>
  <c r="F31" i="87"/>
  <c r="Q32" i="86"/>
  <c r="P32" i="86"/>
  <c r="O32" i="86"/>
  <c r="N32" i="86"/>
  <c r="M32" i="86"/>
  <c r="L32" i="86"/>
  <c r="K32" i="86"/>
  <c r="J32" i="86"/>
  <c r="I32" i="86"/>
  <c r="H32" i="86"/>
  <c r="G32" i="86"/>
  <c r="F32" i="86"/>
  <c r="Q31" i="86"/>
  <c r="P31" i="86"/>
  <c r="O31" i="86"/>
  <c r="N31" i="86"/>
  <c r="M31" i="86"/>
  <c r="L31" i="86"/>
  <c r="L33" i="86" s="1"/>
  <c r="K31" i="86"/>
  <c r="J31" i="86"/>
  <c r="I31" i="86"/>
  <c r="H31" i="86"/>
  <c r="G31" i="86"/>
  <c r="F31" i="86"/>
  <c r="H34" i="85"/>
  <c r="Q32" i="85"/>
  <c r="P32" i="85"/>
  <c r="O32" i="85"/>
  <c r="N32" i="85"/>
  <c r="M32" i="85"/>
  <c r="L32" i="85"/>
  <c r="K32" i="85"/>
  <c r="J32" i="85"/>
  <c r="I32" i="85"/>
  <c r="H32" i="85"/>
  <c r="G32" i="85"/>
  <c r="F32" i="85"/>
  <c r="Q31" i="85"/>
  <c r="P31" i="85"/>
  <c r="O31" i="85"/>
  <c r="N31" i="85"/>
  <c r="M31" i="85"/>
  <c r="L31" i="85"/>
  <c r="K31" i="85"/>
  <c r="J31" i="85"/>
  <c r="I31" i="85"/>
  <c r="H31" i="85"/>
  <c r="G31" i="85"/>
  <c r="F31" i="85"/>
  <c r="R35" i="84"/>
  <c r="R32" i="84"/>
  <c r="Q31" i="84"/>
  <c r="Q33" i="84" s="1"/>
  <c r="P31" i="84"/>
  <c r="P33" i="84" s="1"/>
  <c r="O31" i="84"/>
  <c r="O33" i="84" s="1"/>
  <c r="N31" i="84"/>
  <c r="N33" i="84" s="1"/>
  <c r="M31" i="84"/>
  <c r="M33" i="84" s="1"/>
  <c r="L31" i="84"/>
  <c r="L33" i="84" s="1"/>
  <c r="K31" i="84"/>
  <c r="K33" i="84" s="1"/>
  <c r="J31" i="84"/>
  <c r="J33" i="84" s="1"/>
  <c r="I31" i="84"/>
  <c r="I33" i="84" s="1"/>
  <c r="H31" i="84"/>
  <c r="H33" i="84" s="1"/>
  <c r="G31" i="84"/>
  <c r="G33" i="84" s="1"/>
  <c r="F31" i="84"/>
  <c r="F33" i="84" s="1"/>
  <c r="R35" i="83"/>
  <c r="Q31" i="83"/>
  <c r="Q33" i="83" s="1"/>
  <c r="O31" i="83"/>
  <c r="O33" i="83" s="1"/>
  <c r="N31" i="83"/>
  <c r="N33" i="83" s="1"/>
  <c r="M31" i="83"/>
  <c r="M33" i="83" s="1"/>
  <c r="L31" i="83"/>
  <c r="L33" i="83" s="1"/>
  <c r="K31" i="83"/>
  <c r="K33" i="83" s="1"/>
  <c r="J31" i="83"/>
  <c r="J33" i="83" s="1"/>
  <c r="I31" i="83"/>
  <c r="I33" i="83" s="1"/>
  <c r="H31" i="83"/>
  <c r="H33" i="83" s="1"/>
  <c r="G31" i="83"/>
  <c r="G33" i="83" s="1"/>
  <c r="F31" i="83"/>
  <c r="F33" i="83" s="1"/>
  <c r="R35" i="82"/>
  <c r="Q31" i="82"/>
  <c r="Q33" i="82" s="1"/>
  <c r="P31" i="82"/>
  <c r="P33" i="82" s="1"/>
  <c r="O31" i="82"/>
  <c r="O33" i="82" s="1"/>
  <c r="N31" i="82"/>
  <c r="N33" i="82" s="1"/>
  <c r="M31" i="82"/>
  <c r="M33" i="82" s="1"/>
  <c r="L31" i="82"/>
  <c r="L33" i="82" s="1"/>
  <c r="K31" i="82"/>
  <c r="K33" i="82" s="1"/>
  <c r="J31" i="82"/>
  <c r="J33" i="82" s="1"/>
  <c r="I31" i="82"/>
  <c r="I33" i="82" s="1"/>
  <c r="H31" i="82"/>
  <c r="H33" i="82" s="1"/>
  <c r="G31" i="82"/>
  <c r="G33" i="82" s="1"/>
  <c r="F31" i="82"/>
  <c r="F33" i="82" s="1"/>
  <c r="Q34" i="81"/>
  <c r="P34" i="81"/>
  <c r="Q32" i="81"/>
  <c r="P32" i="81"/>
  <c r="O32" i="81"/>
  <c r="N32" i="81"/>
  <c r="M32" i="81"/>
  <c r="L32" i="81"/>
  <c r="K32" i="81"/>
  <c r="J32" i="81"/>
  <c r="I32" i="81"/>
  <c r="H32" i="81"/>
  <c r="G32" i="81"/>
  <c r="F32" i="81"/>
  <c r="O31" i="81"/>
  <c r="M31" i="81"/>
  <c r="J31" i="81"/>
  <c r="G31" i="81"/>
  <c r="Q34" i="80"/>
  <c r="P34" i="80"/>
  <c r="O32" i="80"/>
  <c r="G32" i="80"/>
  <c r="M31" i="80"/>
  <c r="G31" i="80"/>
  <c r="Q34" i="79"/>
  <c r="P34" i="79"/>
  <c r="Q32" i="79"/>
  <c r="P32" i="79"/>
  <c r="O32" i="79"/>
  <c r="N32" i="79"/>
  <c r="M32" i="79"/>
  <c r="L32" i="79"/>
  <c r="K32" i="79"/>
  <c r="J32" i="79"/>
  <c r="I32" i="79"/>
  <c r="H32" i="79"/>
  <c r="G32" i="79"/>
  <c r="F32" i="79"/>
  <c r="G31" i="79"/>
  <c r="R35" i="78"/>
  <c r="R32" i="78"/>
  <c r="Q31" i="78"/>
  <c r="Q33" i="78" s="1"/>
  <c r="P31" i="78"/>
  <c r="P33" i="78" s="1"/>
  <c r="O31" i="78"/>
  <c r="O33" i="78" s="1"/>
  <c r="N31" i="78"/>
  <c r="N33" i="78" s="1"/>
  <c r="M31" i="78"/>
  <c r="M33" i="78" s="1"/>
  <c r="L31" i="78"/>
  <c r="L33" i="78" s="1"/>
  <c r="K31" i="78"/>
  <c r="K33" i="78" s="1"/>
  <c r="J31" i="78"/>
  <c r="J33" i="78" s="1"/>
  <c r="I31" i="78"/>
  <c r="I33" i="78" s="1"/>
  <c r="H31" i="78"/>
  <c r="H33" i="78" s="1"/>
  <c r="G31" i="78"/>
  <c r="G33" i="78" s="1"/>
  <c r="F31" i="78"/>
  <c r="F33" i="78" s="1"/>
  <c r="R35" i="77"/>
  <c r="R32" i="77"/>
  <c r="Q31" i="77"/>
  <c r="Q33" i="77" s="1"/>
  <c r="P31" i="77"/>
  <c r="P33" i="77" s="1"/>
  <c r="O31" i="77"/>
  <c r="O33" i="77" s="1"/>
  <c r="N31" i="77"/>
  <c r="N33" i="77" s="1"/>
  <c r="M31" i="77"/>
  <c r="M33" i="77" s="1"/>
  <c r="L31" i="77"/>
  <c r="L33" i="77" s="1"/>
  <c r="K31" i="77"/>
  <c r="K33" i="77" s="1"/>
  <c r="J31" i="77"/>
  <c r="J33" i="77" s="1"/>
  <c r="I31" i="77"/>
  <c r="I33" i="77" s="1"/>
  <c r="H31" i="77"/>
  <c r="H33" i="77" s="1"/>
  <c r="G31" i="77"/>
  <c r="G33" i="77" s="1"/>
  <c r="F31" i="77"/>
  <c r="F33" i="77" s="1"/>
  <c r="Q32" i="76"/>
  <c r="P32" i="76"/>
  <c r="O32" i="76"/>
  <c r="N32" i="76"/>
  <c r="M32" i="76"/>
  <c r="L32" i="76"/>
  <c r="K32" i="76"/>
  <c r="J32" i="76"/>
  <c r="I32" i="76"/>
  <c r="H32" i="76"/>
  <c r="G32" i="76"/>
  <c r="F32" i="76"/>
  <c r="Q31" i="76"/>
  <c r="P31" i="76"/>
  <c r="O31" i="76"/>
  <c r="N31" i="76"/>
  <c r="M31" i="76"/>
  <c r="M33" i="76" s="1"/>
  <c r="L31" i="76"/>
  <c r="K31" i="76"/>
  <c r="J31" i="76"/>
  <c r="I31" i="76"/>
  <c r="H31" i="76"/>
  <c r="G31" i="76"/>
  <c r="F31" i="76"/>
  <c r="R35" i="75"/>
  <c r="Q31" i="75"/>
  <c r="Q33" i="75" s="1"/>
  <c r="P31" i="75"/>
  <c r="P33" i="75" s="1"/>
  <c r="O31" i="75"/>
  <c r="O33" i="75" s="1"/>
  <c r="N31" i="75"/>
  <c r="N33" i="75" s="1"/>
  <c r="M31" i="75"/>
  <c r="M33" i="75" s="1"/>
  <c r="L31" i="75"/>
  <c r="L33" i="75" s="1"/>
  <c r="K31" i="75"/>
  <c r="K33" i="75" s="1"/>
  <c r="J31" i="75"/>
  <c r="J33" i="75" s="1"/>
  <c r="I31" i="75"/>
  <c r="I33" i="75" s="1"/>
  <c r="H31" i="75"/>
  <c r="H33" i="75" s="1"/>
  <c r="G31" i="75"/>
  <c r="G33" i="75" s="1"/>
  <c r="F31" i="75"/>
  <c r="F33" i="75" s="1"/>
  <c r="R35" i="74"/>
  <c r="Q32" i="74"/>
  <c r="P32" i="74"/>
  <c r="O32" i="74"/>
  <c r="N32" i="74"/>
  <c r="M32" i="74"/>
  <c r="L32" i="74"/>
  <c r="K32" i="74"/>
  <c r="J32" i="74"/>
  <c r="I32" i="74"/>
  <c r="H32" i="74"/>
  <c r="G32" i="74"/>
  <c r="F32" i="74"/>
  <c r="Q31" i="74"/>
  <c r="P31" i="74"/>
  <c r="O31" i="74"/>
  <c r="N31" i="74"/>
  <c r="M31" i="74"/>
  <c r="L31" i="74"/>
  <c r="K31" i="74"/>
  <c r="J31" i="74"/>
  <c r="I31" i="74"/>
  <c r="H31" i="74"/>
  <c r="G31" i="74"/>
  <c r="F31" i="74"/>
  <c r="R35" i="73"/>
  <c r="Q31" i="73"/>
  <c r="Q33" i="73" s="1"/>
  <c r="P31" i="73"/>
  <c r="P33" i="73" s="1"/>
  <c r="O31" i="73"/>
  <c r="O33" i="73" s="1"/>
  <c r="N31" i="73"/>
  <c r="N33" i="73" s="1"/>
  <c r="M31" i="73"/>
  <c r="M33" i="73" s="1"/>
  <c r="L31" i="73"/>
  <c r="L33" i="73" s="1"/>
  <c r="K31" i="73"/>
  <c r="K33" i="73" s="1"/>
  <c r="J31" i="73"/>
  <c r="J33" i="73" s="1"/>
  <c r="I31" i="73"/>
  <c r="I33" i="73" s="1"/>
  <c r="H31" i="73"/>
  <c r="H33" i="73" s="1"/>
  <c r="G31" i="73"/>
  <c r="G33" i="73" s="1"/>
  <c r="F31" i="73"/>
  <c r="F33" i="73" s="1"/>
  <c r="R35" i="72"/>
  <c r="Q32" i="72"/>
  <c r="P32" i="72"/>
  <c r="O32" i="72"/>
  <c r="N32" i="72"/>
  <c r="M32" i="72"/>
  <c r="L32" i="72"/>
  <c r="K32" i="72"/>
  <c r="J32" i="72"/>
  <c r="I32" i="72"/>
  <c r="H32" i="72"/>
  <c r="G32" i="72"/>
  <c r="F32" i="72"/>
  <c r="Q31" i="72"/>
  <c r="P31" i="72"/>
  <c r="O31" i="72"/>
  <c r="N31" i="72"/>
  <c r="M31" i="72"/>
  <c r="L31" i="72"/>
  <c r="K31" i="72"/>
  <c r="J31" i="72"/>
  <c r="I31" i="72"/>
  <c r="H31" i="72"/>
  <c r="G31" i="72"/>
  <c r="F31" i="72"/>
  <c r="G3" i="72"/>
  <c r="Q32" i="71"/>
  <c r="P32" i="71"/>
  <c r="O32" i="71"/>
  <c r="N32" i="71"/>
  <c r="M32" i="71"/>
  <c r="L32" i="71"/>
  <c r="K32" i="71"/>
  <c r="J32" i="71"/>
  <c r="I32" i="71"/>
  <c r="H32" i="71"/>
  <c r="G32" i="71"/>
  <c r="F32" i="71"/>
  <c r="Q31" i="71"/>
  <c r="P31" i="71"/>
  <c r="O31" i="71"/>
  <c r="N31" i="71"/>
  <c r="M31" i="71"/>
  <c r="L31" i="71"/>
  <c r="K31" i="71"/>
  <c r="J31" i="71"/>
  <c r="I31" i="71"/>
  <c r="H31" i="71"/>
  <c r="G31" i="71"/>
  <c r="F31" i="71"/>
  <c r="R35" i="70"/>
  <c r="R34" i="70"/>
  <c r="Q32" i="70"/>
  <c r="P32" i="70"/>
  <c r="O32" i="70"/>
  <c r="N32" i="70"/>
  <c r="M32" i="70"/>
  <c r="L32" i="70"/>
  <c r="K32" i="70"/>
  <c r="J32" i="70"/>
  <c r="I32" i="70"/>
  <c r="H32" i="70"/>
  <c r="G32" i="70"/>
  <c r="F32" i="70"/>
  <c r="Q31" i="70"/>
  <c r="P31" i="70"/>
  <c r="O31" i="70"/>
  <c r="N31" i="70"/>
  <c r="M31" i="70"/>
  <c r="L31" i="70"/>
  <c r="K31" i="70"/>
  <c r="J31" i="70"/>
  <c r="I31" i="70"/>
  <c r="H31" i="70"/>
  <c r="G31" i="70"/>
  <c r="F31" i="70"/>
  <c r="Q32" i="69"/>
  <c r="P32" i="69"/>
  <c r="O32" i="69"/>
  <c r="N32" i="69"/>
  <c r="M32" i="69"/>
  <c r="L32" i="69"/>
  <c r="K32" i="69"/>
  <c r="J32" i="69"/>
  <c r="I32" i="69"/>
  <c r="H32" i="69"/>
  <c r="G32" i="69"/>
  <c r="F32" i="69"/>
  <c r="Q31" i="69"/>
  <c r="P31" i="69"/>
  <c r="O31" i="69"/>
  <c r="N31" i="69"/>
  <c r="M31" i="69"/>
  <c r="L31" i="69"/>
  <c r="K31" i="69"/>
  <c r="J31" i="69"/>
  <c r="I31" i="69"/>
  <c r="H31" i="69"/>
  <c r="G31" i="69"/>
  <c r="F31" i="69"/>
  <c r="Q32" i="68"/>
  <c r="P32" i="68"/>
  <c r="O32" i="68"/>
  <c r="N32" i="68"/>
  <c r="M32" i="68"/>
  <c r="L32" i="68"/>
  <c r="K32" i="68"/>
  <c r="J32" i="68"/>
  <c r="I32" i="68"/>
  <c r="H32" i="68"/>
  <c r="G32" i="68"/>
  <c r="F32" i="68"/>
  <c r="Q31" i="68"/>
  <c r="P31" i="68"/>
  <c r="O31" i="68"/>
  <c r="N31" i="68"/>
  <c r="M31" i="68"/>
  <c r="L31" i="68"/>
  <c r="K31" i="68"/>
  <c r="J31" i="68"/>
  <c r="I31" i="68"/>
  <c r="H31" i="68"/>
  <c r="G31" i="68"/>
  <c r="F31" i="68"/>
  <c r="R35" i="67"/>
  <c r="Q34" i="67"/>
  <c r="P34" i="67"/>
  <c r="O34" i="67"/>
  <c r="Q32" i="67"/>
  <c r="P32" i="67"/>
  <c r="O32" i="67"/>
  <c r="N32" i="67"/>
  <c r="M32" i="67"/>
  <c r="L32" i="67"/>
  <c r="K32" i="67"/>
  <c r="J32" i="67"/>
  <c r="I32" i="67"/>
  <c r="H32" i="67"/>
  <c r="G32" i="67"/>
  <c r="F32" i="67"/>
  <c r="Q31" i="67"/>
  <c r="P31" i="67"/>
  <c r="O31" i="67"/>
  <c r="N31" i="67"/>
  <c r="M31" i="67"/>
  <c r="L31" i="67"/>
  <c r="K31" i="67"/>
  <c r="J31" i="67"/>
  <c r="I31" i="67"/>
  <c r="H31" i="67"/>
  <c r="G31" i="67"/>
  <c r="F31" i="67"/>
  <c r="Q35" i="66"/>
  <c r="P35" i="66"/>
  <c r="O35" i="66"/>
  <c r="N35" i="66"/>
  <c r="M35" i="66"/>
  <c r="L35" i="66"/>
  <c r="K35" i="66"/>
  <c r="J35" i="66"/>
  <c r="I35" i="66"/>
  <c r="H35" i="66"/>
  <c r="G35" i="66"/>
  <c r="F35" i="66"/>
  <c r="Q34" i="66"/>
  <c r="P34" i="66"/>
  <c r="O34" i="66"/>
  <c r="N34" i="66"/>
  <c r="M34" i="66"/>
  <c r="L34" i="66"/>
  <c r="K34" i="66"/>
  <c r="J34" i="66"/>
  <c r="I34" i="66"/>
  <c r="H34" i="66"/>
  <c r="Q32" i="66"/>
  <c r="P32" i="66"/>
  <c r="O32" i="66"/>
  <c r="N32" i="66"/>
  <c r="M32" i="66"/>
  <c r="L32" i="66"/>
  <c r="K32" i="66"/>
  <c r="J32" i="66"/>
  <c r="I32" i="66"/>
  <c r="H32" i="66"/>
  <c r="G32" i="66"/>
  <c r="F32" i="66"/>
  <c r="Q31" i="66"/>
  <c r="P31" i="66"/>
  <c r="O31" i="66"/>
  <c r="N31" i="66"/>
  <c r="M31" i="66"/>
  <c r="L31" i="66"/>
  <c r="K31" i="66"/>
  <c r="J31" i="66"/>
  <c r="I31" i="66"/>
  <c r="H31" i="66"/>
  <c r="G31" i="66"/>
  <c r="F31" i="66"/>
  <c r="R35" i="65"/>
  <c r="Q31" i="65"/>
  <c r="Q33" i="65" s="1"/>
  <c r="P31" i="65"/>
  <c r="P33" i="65" s="1"/>
  <c r="O31" i="65"/>
  <c r="O33" i="65" s="1"/>
  <c r="N31" i="65"/>
  <c r="N33" i="65" s="1"/>
  <c r="M31" i="65"/>
  <c r="M33" i="65" s="1"/>
  <c r="L31" i="65"/>
  <c r="L33" i="65" s="1"/>
  <c r="K31" i="65"/>
  <c r="K33" i="65" s="1"/>
  <c r="J31" i="65"/>
  <c r="J33" i="65" s="1"/>
  <c r="I31" i="65"/>
  <c r="I33" i="65" s="1"/>
  <c r="H31" i="65"/>
  <c r="H33" i="65" s="1"/>
  <c r="G31" i="65"/>
  <c r="G33" i="65" s="1"/>
  <c r="F31" i="65"/>
  <c r="F33" i="65" s="1"/>
  <c r="Q31" i="64"/>
  <c r="Q33" i="64" s="1"/>
  <c r="P31" i="64"/>
  <c r="P33" i="64" s="1"/>
  <c r="O31" i="64"/>
  <c r="O33" i="64" s="1"/>
  <c r="N31" i="64"/>
  <c r="N33" i="64" s="1"/>
  <c r="M31" i="64"/>
  <c r="M33" i="64" s="1"/>
  <c r="L31" i="64"/>
  <c r="L33" i="64" s="1"/>
  <c r="K31" i="64"/>
  <c r="K33" i="64" s="1"/>
  <c r="J31" i="64"/>
  <c r="J33" i="64" s="1"/>
  <c r="I31" i="64"/>
  <c r="I33" i="64" s="1"/>
  <c r="H31" i="64"/>
  <c r="H33" i="64" s="1"/>
  <c r="G31" i="64"/>
  <c r="G33" i="64" s="1"/>
  <c r="F31" i="64"/>
  <c r="R35" i="63"/>
  <c r="Q31" i="63"/>
  <c r="Q33" i="63" s="1"/>
  <c r="P31" i="63"/>
  <c r="P33" i="63" s="1"/>
  <c r="O31" i="63"/>
  <c r="O33" i="63" s="1"/>
  <c r="N31" i="63"/>
  <c r="N33" i="63" s="1"/>
  <c r="M31" i="63"/>
  <c r="M33" i="63" s="1"/>
  <c r="L31" i="63"/>
  <c r="L33" i="63" s="1"/>
  <c r="K31" i="63"/>
  <c r="K33" i="63" s="1"/>
  <c r="J31" i="63"/>
  <c r="J33" i="63" s="1"/>
  <c r="I31" i="63"/>
  <c r="I33" i="63" s="1"/>
  <c r="H31" i="63"/>
  <c r="H33" i="63" s="1"/>
  <c r="G31" i="63"/>
  <c r="G33" i="63" s="1"/>
  <c r="F31" i="63"/>
  <c r="R35" i="62"/>
  <c r="Q31" i="62"/>
  <c r="Q33" i="62" s="1"/>
  <c r="P31" i="62"/>
  <c r="P33" i="62" s="1"/>
  <c r="O31" i="62"/>
  <c r="O33" i="62" s="1"/>
  <c r="N31" i="62"/>
  <c r="N33" i="62" s="1"/>
  <c r="M31" i="62"/>
  <c r="M33" i="62" s="1"/>
  <c r="L31" i="62"/>
  <c r="L33" i="62" s="1"/>
  <c r="K31" i="62"/>
  <c r="K33" i="62" s="1"/>
  <c r="J31" i="62"/>
  <c r="J33" i="62" s="1"/>
  <c r="I31" i="62"/>
  <c r="I33" i="62" s="1"/>
  <c r="H31" i="62"/>
  <c r="H33" i="62" s="1"/>
  <c r="G31" i="62"/>
  <c r="G33" i="62" s="1"/>
  <c r="F31" i="62"/>
  <c r="F33" i="62" s="1"/>
  <c r="R35" i="61"/>
  <c r="Q31" i="61"/>
  <c r="Q33" i="61" s="1"/>
  <c r="P31" i="61"/>
  <c r="P33" i="61" s="1"/>
  <c r="O31" i="61"/>
  <c r="O33" i="61" s="1"/>
  <c r="N31" i="61"/>
  <c r="N33" i="61" s="1"/>
  <c r="M31" i="61"/>
  <c r="M33" i="61" s="1"/>
  <c r="L31" i="61"/>
  <c r="L33" i="61" s="1"/>
  <c r="K31" i="61"/>
  <c r="K33" i="61" s="1"/>
  <c r="J31" i="61"/>
  <c r="J33" i="61" s="1"/>
  <c r="I31" i="61"/>
  <c r="I33" i="61" s="1"/>
  <c r="H31" i="61"/>
  <c r="H33" i="61" s="1"/>
  <c r="G31" i="61"/>
  <c r="G33" i="61" s="1"/>
  <c r="F31" i="61"/>
  <c r="F33" i="61" s="1"/>
  <c r="Q34" i="60"/>
  <c r="P34" i="60"/>
  <c r="Q32" i="60"/>
  <c r="P32" i="60"/>
  <c r="O32" i="60"/>
  <c r="N32" i="60"/>
  <c r="M32" i="60"/>
  <c r="L32" i="60"/>
  <c r="K32" i="60"/>
  <c r="J32" i="60"/>
  <c r="I32" i="60"/>
  <c r="H32" i="60"/>
  <c r="G32" i="60"/>
  <c r="F32" i="60"/>
  <c r="Q31" i="60"/>
  <c r="P31" i="60"/>
  <c r="O31" i="60"/>
  <c r="N31" i="60"/>
  <c r="M31" i="60"/>
  <c r="L31" i="60"/>
  <c r="K31" i="60"/>
  <c r="J31" i="60"/>
  <c r="I31" i="60"/>
  <c r="H31" i="60"/>
  <c r="G31" i="60"/>
  <c r="F31" i="60"/>
  <c r="Q32" i="59"/>
  <c r="P32" i="59"/>
  <c r="O32" i="59"/>
  <c r="N32" i="59"/>
  <c r="M32" i="59"/>
  <c r="L32" i="59"/>
  <c r="K32" i="59"/>
  <c r="J32" i="59"/>
  <c r="I32" i="59"/>
  <c r="H32" i="59"/>
  <c r="G32" i="59"/>
  <c r="F32" i="59"/>
  <c r="Q31" i="59"/>
  <c r="P31" i="59"/>
  <c r="O31" i="59"/>
  <c r="N31" i="59"/>
  <c r="M31" i="59"/>
  <c r="L31" i="59"/>
  <c r="K31" i="59"/>
  <c r="J31" i="59"/>
  <c r="I31" i="59"/>
  <c r="H31" i="59"/>
  <c r="G31" i="59"/>
  <c r="F31" i="59"/>
  <c r="Q32" i="58"/>
  <c r="P32" i="58"/>
  <c r="O32" i="58"/>
  <c r="N32" i="58"/>
  <c r="M32" i="58"/>
  <c r="L32" i="58"/>
  <c r="K32" i="58"/>
  <c r="J32" i="58"/>
  <c r="I32" i="58"/>
  <c r="H32" i="58"/>
  <c r="G32" i="58"/>
  <c r="F32" i="58"/>
  <c r="Q31" i="58"/>
  <c r="P31" i="58"/>
  <c r="P33" i="58" s="1"/>
  <c r="O31" i="58"/>
  <c r="N31" i="58"/>
  <c r="M31" i="58"/>
  <c r="L31" i="58"/>
  <c r="K31" i="58"/>
  <c r="J31" i="58"/>
  <c r="I31" i="58"/>
  <c r="H31" i="58"/>
  <c r="G31" i="58"/>
  <c r="F31" i="58"/>
  <c r="Q32" i="57"/>
  <c r="P32" i="57"/>
  <c r="O32" i="57"/>
  <c r="N32" i="57"/>
  <c r="M32" i="57"/>
  <c r="L32" i="57"/>
  <c r="K32" i="57"/>
  <c r="J32" i="57"/>
  <c r="I32" i="57"/>
  <c r="H32" i="57"/>
  <c r="G32" i="57"/>
  <c r="F32" i="57"/>
  <c r="Q31" i="57"/>
  <c r="P31" i="57"/>
  <c r="O31" i="57"/>
  <c r="N31" i="57"/>
  <c r="M31" i="57"/>
  <c r="L31" i="57"/>
  <c r="K31" i="57"/>
  <c r="J31" i="57"/>
  <c r="I31" i="57"/>
  <c r="I33" i="57" s="1"/>
  <c r="H31" i="57"/>
  <c r="G31" i="57"/>
  <c r="F31" i="57"/>
  <c r="Q32" i="56"/>
  <c r="P32" i="56"/>
  <c r="O32" i="56"/>
  <c r="N32" i="56"/>
  <c r="M32" i="56"/>
  <c r="L32" i="56"/>
  <c r="K32" i="56"/>
  <c r="J32" i="56"/>
  <c r="I32" i="56"/>
  <c r="H32" i="56"/>
  <c r="G32" i="56"/>
  <c r="F32" i="56"/>
  <c r="Q31" i="56"/>
  <c r="P31" i="56"/>
  <c r="O31" i="56"/>
  <c r="N31" i="56"/>
  <c r="M31" i="56"/>
  <c r="L31" i="56"/>
  <c r="K31" i="56"/>
  <c r="J31" i="56"/>
  <c r="I31" i="56"/>
  <c r="H31" i="56"/>
  <c r="G31" i="56"/>
  <c r="F31" i="56"/>
  <c r="Q32" i="55"/>
  <c r="P32" i="55"/>
  <c r="O32" i="55"/>
  <c r="N32" i="55"/>
  <c r="M32" i="55"/>
  <c r="L32" i="55"/>
  <c r="K32" i="55"/>
  <c r="J32" i="55"/>
  <c r="I32" i="55"/>
  <c r="H32" i="55"/>
  <c r="G32" i="55"/>
  <c r="F32" i="55"/>
  <c r="Q31" i="55"/>
  <c r="Q33" i="55" s="1"/>
  <c r="P31" i="55"/>
  <c r="O31" i="55"/>
  <c r="N31" i="55"/>
  <c r="M31" i="55"/>
  <c r="L31" i="55"/>
  <c r="K31" i="55"/>
  <c r="J31" i="55"/>
  <c r="I31" i="55"/>
  <c r="H31" i="55"/>
  <c r="G31" i="55"/>
  <c r="F31" i="55"/>
  <c r="Q32" i="54"/>
  <c r="P32" i="54"/>
  <c r="O32" i="54"/>
  <c r="N32" i="54"/>
  <c r="M32" i="54"/>
  <c r="L32" i="54"/>
  <c r="K32" i="54"/>
  <c r="J32" i="54"/>
  <c r="I32" i="54"/>
  <c r="H32" i="54"/>
  <c r="G32" i="54"/>
  <c r="F32" i="54"/>
  <c r="Q31" i="54"/>
  <c r="P31" i="54"/>
  <c r="O31" i="54"/>
  <c r="N31" i="54"/>
  <c r="M31" i="54"/>
  <c r="L31" i="54"/>
  <c r="K31" i="54"/>
  <c r="J31" i="54"/>
  <c r="I31" i="54"/>
  <c r="H31" i="54"/>
  <c r="G31" i="54"/>
  <c r="F31" i="54"/>
  <c r="Q34" i="53"/>
  <c r="Q32" i="53"/>
  <c r="P32" i="53"/>
  <c r="O32" i="53"/>
  <c r="N32" i="53"/>
  <c r="M32" i="53"/>
  <c r="L32" i="53"/>
  <c r="K32" i="53"/>
  <c r="J32" i="53"/>
  <c r="I32" i="53"/>
  <c r="H32" i="53"/>
  <c r="G32" i="53"/>
  <c r="F32" i="53"/>
  <c r="Q31" i="53"/>
  <c r="P31" i="53"/>
  <c r="O31" i="53"/>
  <c r="N31" i="53"/>
  <c r="M31" i="53"/>
  <c r="L31" i="53"/>
  <c r="K31" i="53"/>
  <c r="J31" i="53"/>
  <c r="I31" i="53"/>
  <c r="H31" i="53"/>
  <c r="G31" i="53"/>
  <c r="F31" i="53"/>
  <c r="R35" i="52"/>
  <c r="Q31" i="52"/>
  <c r="Q33" i="52" s="1"/>
  <c r="P31" i="52"/>
  <c r="P33" i="52" s="1"/>
  <c r="O31" i="52"/>
  <c r="O33" i="52" s="1"/>
  <c r="N31" i="52"/>
  <c r="N33" i="52" s="1"/>
  <c r="M31" i="52"/>
  <c r="M33" i="52" s="1"/>
  <c r="L31" i="52"/>
  <c r="L33" i="52" s="1"/>
  <c r="K31" i="52"/>
  <c r="K33" i="52" s="1"/>
  <c r="J31" i="52"/>
  <c r="J33" i="52" s="1"/>
  <c r="I31" i="52"/>
  <c r="I33" i="52" s="1"/>
  <c r="H31" i="52"/>
  <c r="H33" i="52" s="1"/>
  <c r="G31" i="52"/>
  <c r="G33" i="52" s="1"/>
  <c r="F31" i="52"/>
  <c r="F33" i="52" s="1"/>
  <c r="Q35" i="51"/>
  <c r="P35" i="51"/>
  <c r="O35" i="51"/>
  <c r="N35" i="51"/>
  <c r="M35" i="51"/>
  <c r="L35" i="51"/>
  <c r="K35" i="51"/>
  <c r="J35" i="51"/>
  <c r="I35" i="51"/>
  <c r="H35" i="51"/>
  <c r="G35" i="51"/>
  <c r="F35" i="51"/>
  <c r="Q31" i="51"/>
  <c r="Q33" i="51" s="1"/>
  <c r="P31" i="51"/>
  <c r="P33" i="51" s="1"/>
  <c r="O31" i="51"/>
  <c r="O33" i="51" s="1"/>
  <c r="N31" i="51"/>
  <c r="N33" i="51" s="1"/>
  <c r="M31" i="51"/>
  <c r="M33" i="51" s="1"/>
  <c r="L31" i="51"/>
  <c r="L33" i="51" s="1"/>
  <c r="K31" i="51"/>
  <c r="K33" i="51" s="1"/>
  <c r="J31" i="51"/>
  <c r="J33" i="51" s="1"/>
  <c r="I31" i="51"/>
  <c r="I33" i="51" s="1"/>
  <c r="H31" i="51"/>
  <c r="H33" i="51" s="1"/>
  <c r="G31" i="51"/>
  <c r="G33" i="51" s="1"/>
  <c r="F31" i="51"/>
  <c r="F33" i="51" s="1"/>
  <c r="Q35" i="50"/>
  <c r="Q33" i="50"/>
  <c r="P33" i="50"/>
  <c r="O33" i="50"/>
  <c r="N33" i="50"/>
  <c r="M33" i="50"/>
  <c r="L33" i="50"/>
  <c r="K33" i="50"/>
  <c r="J33" i="50"/>
  <c r="I33" i="50"/>
  <c r="H33" i="50"/>
  <c r="G33" i="50"/>
  <c r="F33" i="50"/>
  <c r="Q32" i="50"/>
  <c r="P32" i="50"/>
  <c r="O32" i="50"/>
  <c r="N32" i="50"/>
  <c r="M32" i="50"/>
  <c r="L32" i="50"/>
  <c r="K32" i="50"/>
  <c r="J32" i="50"/>
  <c r="I32" i="50"/>
  <c r="H32" i="50"/>
  <c r="G32" i="50"/>
  <c r="F32" i="50"/>
  <c r="Q33" i="49"/>
  <c r="P33" i="49"/>
  <c r="O33" i="49"/>
  <c r="N33" i="49"/>
  <c r="M33" i="49"/>
  <c r="L33" i="49"/>
  <c r="K33" i="49"/>
  <c r="J33" i="49"/>
  <c r="I33" i="49"/>
  <c r="H33" i="49"/>
  <c r="G33" i="49"/>
  <c r="F33" i="49"/>
  <c r="Q32" i="49"/>
  <c r="P32" i="49"/>
  <c r="O32" i="49"/>
  <c r="N32" i="49"/>
  <c r="M32" i="49"/>
  <c r="L32" i="49"/>
  <c r="K32" i="49"/>
  <c r="J32" i="49"/>
  <c r="I32" i="49"/>
  <c r="H32" i="49"/>
  <c r="G32" i="49"/>
  <c r="F32" i="49"/>
  <c r="Q33" i="48"/>
  <c r="P33" i="48"/>
  <c r="O33" i="48"/>
  <c r="N33" i="48"/>
  <c r="M33" i="48"/>
  <c r="L33" i="48"/>
  <c r="K33" i="48"/>
  <c r="J33" i="48"/>
  <c r="I33" i="48"/>
  <c r="H33" i="48"/>
  <c r="G33" i="48"/>
  <c r="F33" i="48"/>
  <c r="Q32" i="48"/>
  <c r="P32" i="48"/>
  <c r="O32" i="48"/>
  <c r="N32" i="48"/>
  <c r="M32" i="48"/>
  <c r="L32" i="48"/>
  <c r="K32" i="48"/>
  <c r="J32" i="48"/>
  <c r="I32" i="48"/>
  <c r="H32" i="48"/>
  <c r="G32" i="48"/>
  <c r="F32" i="48"/>
  <c r="Q32" i="47"/>
  <c r="P32" i="47"/>
  <c r="O32" i="47"/>
  <c r="N32" i="47"/>
  <c r="M32" i="47"/>
  <c r="L32" i="47"/>
  <c r="K32" i="47"/>
  <c r="J32" i="47"/>
  <c r="I32" i="47"/>
  <c r="H32" i="47"/>
  <c r="G32" i="47"/>
  <c r="F32" i="47"/>
  <c r="Q31" i="47"/>
  <c r="P31" i="47"/>
  <c r="O31" i="47"/>
  <c r="N31" i="47"/>
  <c r="M31" i="47"/>
  <c r="L31" i="47"/>
  <c r="K31" i="47"/>
  <c r="J31" i="47"/>
  <c r="I31" i="47"/>
  <c r="H31" i="47"/>
  <c r="G31" i="47"/>
  <c r="F31" i="47"/>
  <c r="Q33" i="46"/>
  <c r="P33" i="46"/>
  <c r="O33" i="46"/>
  <c r="N33" i="46"/>
  <c r="M33" i="46"/>
  <c r="L33" i="46"/>
  <c r="K33" i="46"/>
  <c r="J33" i="46"/>
  <c r="I33" i="46"/>
  <c r="H33" i="46"/>
  <c r="G33" i="46"/>
  <c r="F33" i="46"/>
  <c r="Q32" i="46"/>
  <c r="P32" i="46"/>
  <c r="O32" i="46"/>
  <c r="N32" i="46"/>
  <c r="M32" i="46"/>
  <c r="L32" i="46"/>
  <c r="K32" i="46"/>
  <c r="J32" i="46"/>
  <c r="I32" i="46"/>
  <c r="H32" i="46"/>
  <c r="G32" i="46"/>
  <c r="F32" i="46"/>
  <c r="Q33" i="45"/>
  <c r="P33" i="45"/>
  <c r="O33" i="45"/>
  <c r="N33" i="45"/>
  <c r="M33" i="45"/>
  <c r="L33" i="45"/>
  <c r="K33" i="45"/>
  <c r="J33" i="45"/>
  <c r="I33" i="45"/>
  <c r="H33" i="45"/>
  <c r="G33" i="45"/>
  <c r="F33" i="45"/>
  <c r="Q32" i="45"/>
  <c r="P32" i="45"/>
  <c r="O32" i="45"/>
  <c r="N32" i="45"/>
  <c r="M32" i="45"/>
  <c r="L32" i="45"/>
  <c r="K32" i="45"/>
  <c r="J32" i="45"/>
  <c r="I32" i="45"/>
  <c r="H32" i="45"/>
  <c r="G32" i="45"/>
  <c r="F32" i="45"/>
  <c r="N35" i="44"/>
  <c r="K35" i="44"/>
  <c r="Q33" i="44"/>
  <c r="P33" i="44"/>
  <c r="O33" i="44"/>
  <c r="N33" i="44"/>
  <c r="M33" i="44"/>
  <c r="L33" i="44"/>
  <c r="K33" i="44"/>
  <c r="J33" i="44"/>
  <c r="I33" i="44"/>
  <c r="H33" i="44"/>
  <c r="G33" i="44"/>
  <c r="F33" i="44"/>
  <c r="Q32" i="44"/>
  <c r="P32" i="44"/>
  <c r="O32" i="44"/>
  <c r="N32" i="44"/>
  <c r="M32" i="44"/>
  <c r="L32" i="44"/>
  <c r="K32" i="44"/>
  <c r="J32" i="44"/>
  <c r="I32" i="44"/>
  <c r="H32" i="44"/>
  <c r="G32" i="44"/>
  <c r="F32" i="44"/>
  <c r="N35" i="43"/>
  <c r="K35" i="43"/>
  <c r="G35" i="43"/>
  <c r="Q33" i="43"/>
  <c r="P33" i="43"/>
  <c r="O33" i="43"/>
  <c r="N33" i="43"/>
  <c r="M33" i="43"/>
  <c r="L33" i="43"/>
  <c r="K33" i="43"/>
  <c r="J33" i="43"/>
  <c r="I33" i="43"/>
  <c r="H33" i="43"/>
  <c r="G33" i="43"/>
  <c r="F33" i="43"/>
  <c r="Q32" i="43"/>
  <c r="P32" i="43"/>
  <c r="O32" i="43"/>
  <c r="N32" i="43"/>
  <c r="M32" i="43"/>
  <c r="L32" i="43"/>
  <c r="K32" i="43"/>
  <c r="J32" i="43"/>
  <c r="I32" i="43"/>
  <c r="H32" i="43"/>
  <c r="G32" i="43"/>
  <c r="F32" i="43"/>
  <c r="Q33" i="42"/>
  <c r="P33" i="42"/>
  <c r="O33" i="42"/>
  <c r="N33" i="42"/>
  <c r="M33" i="42"/>
  <c r="L33" i="42"/>
  <c r="K33" i="42"/>
  <c r="J33" i="42"/>
  <c r="I33" i="42"/>
  <c r="H33" i="42"/>
  <c r="G33" i="42"/>
  <c r="F33" i="42"/>
  <c r="Q32" i="42"/>
  <c r="P32" i="42"/>
  <c r="O32" i="42"/>
  <c r="N32" i="42"/>
  <c r="M32" i="42"/>
  <c r="L32" i="42"/>
  <c r="K32" i="42"/>
  <c r="J32" i="42"/>
  <c r="I32" i="42"/>
  <c r="H32" i="42"/>
  <c r="G32" i="42"/>
  <c r="F32" i="42"/>
  <c r="Q33" i="41"/>
  <c r="P33" i="41"/>
  <c r="O33" i="41"/>
  <c r="N33" i="41"/>
  <c r="M33" i="41"/>
  <c r="L33" i="41"/>
  <c r="K33" i="41"/>
  <c r="J33" i="41"/>
  <c r="I33" i="41"/>
  <c r="H33" i="41"/>
  <c r="G33" i="41"/>
  <c r="F33" i="41"/>
  <c r="Q32" i="41"/>
  <c r="P32" i="41"/>
  <c r="O32" i="41"/>
  <c r="N32" i="41"/>
  <c r="M32" i="41"/>
  <c r="L32" i="41"/>
  <c r="K32" i="41"/>
  <c r="J32" i="41"/>
  <c r="I32" i="41"/>
  <c r="H32" i="41"/>
  <c r="G32" i="41"/>
  <c r="F32" i="41"/>
  <c r="R36" i="40"/>
  <c r="Q33" i="40"/>
  <c r="P33" i="40"/>
  <c r="O33" i="40"/>
  <c r="N33" i="40"/>
  <c r="M33" i="40"/>
  <c r="L33" i="40"/>
  <c r="K33" i="40"/>
  <c r="J33" i="40"/>
  <c r="I33" i="40"/>
  <c r="H33" i="40"/>
  <c r="G33" i="40"/>
  <c r="F33" i="40"/>
  <c r="Q32" i="40"/>
  <c r="P32" i="40"/>
  <c r="P34" i="40" s="1"/>
  <c r="O32" i="40"/>
  <c r="N32" i="40"/>
  <c r="M32" i="40"/>
  <c r="L32" i="40"/>
  <c r="K32" i="40"/>
  <c r="J32" i="40"/>
  <c r="I32" i="40"/>
  <c r="H32" i="40"/>
  <c r="G32" i="40"/>
  <c r="F32" i="40"/>
  <c r="Q33" i="39"/>
  <c r="P33" i="39"/>
  <c r="O33" i="39"/>
  <c r="N33" i="39"/>
  <c r="M33" i="39"/>
  <c r="L33" i="39"/>
  <c r="K33" i="39"/>
  <c r="J33" i="39"/>
  <c r="I33" i="39"/>
  <c r="H33" i="39"/>
  <c r="G33" i="39"/>
  <c r="F33" i="39"/>
  <c r="Q32" i="39"/>
  <c r="P32" i="39"/>
  <c r="O32" i="39"/>
  <c r="N32" i="39"/>
  <c r="M32" i="39"/>
  <c r="L32" i="39"/>
  <c r="K32" i="39"/>
  <c r="J32" i="39"/>
  <c r="I32" i="39"/>
  <c r="H32" i="39"/>
  <c r="G32" i="39"/>
  <c r="F32" i="39"/>
  <c r="Q33" i="38"/>
  <c r="P33" i="38"/>
  <c r="O33" i="38"/>
  <c r="N33" i="38"/>
  <c r="M33" i="38"/>
  <c r="L33" i="38"/>
  <c r="K33" i="38"/>
  <c r="J33" i="38"/>
  <c r="I33" i="38"/>
  <c r="H33" i="38"/>
  <c r="G33" i="38"/>
  <c r="F33" i="38"/>
  <c r="Q32" i="38"/>
  <c r="P32" i="38"/>
  <c r="O32" i="38"/>
  <c r="N32" i="38"/>
  <c r="M32" i="38"/>
  <c r="L32" i="38"/>
  <c r="K32" i="38"/>
  <c r="J32" i="38"/>
  <c r="I32" i="38"/>
  <c r="H32" i="38"/>
  <c r="G32" i="38"/>
  <c r="F32" i="38"/>
  <c r="Q33" i="37"/>
  <c r="P33" i="37"/>
  <c r="O33" i="37"/>
  <c r="N33" i="37"/>
  <c r="M33" i="37"/>
  <c r="L33" i="37"/>
  <c r="K33" i="37"/>
  <c r="J33" i="37"/>
  <c r="I33" i="37"/>
  <c r="H33" i="37"/>
  <c r="G33" i="37"/>
  <c r="F33" i="37"/>
  <c r="Q32" i="37"/>
  <c r="P32" i="37"/>
  <c r="O32" i="37"/>
  <c r="N32" i="37"/>
  <c r="M32" i="37"/>
  <c r="L32" i="37"/>
  <c r="K32" i="37"/>
  <c r="J32" i="37"/>
  <c r="I32" i="37"/>
  <c r="H32" i="37"/>
  <c r="H34" i="37" s="1"/>
  <c r="G32" i="37"/>
  <c r="F32" i="37"/>
  <c r="Q32" i="36"/>
  <c r="P32" i="36"/>
  <c r="O32" i="36"/>
  <c r="N32" i="36"/>
  <c r="M32" i="36"/>
  <c r="L32" i="36"/>
  <c r="K32" i="36"/>
  <c r="J32" i="36"/>
  <c r="I32" i="36"/>
  <c r="H32" i="36"/>
  <c r="G32" i="36"/>
  <c r="F32" i="36"/>
  <c r="Q31" i="36"/>
  <c r="P31" i="36"/>
  <c r="P33" i="36" s="1"/>
  <c r="O31" i="36"/>
  <c r="N31" i="36"/>
  <c r="M31" i="36"/>
  <c r="L31" i="36"/>
  <c r="K31" i="36"/>
  <c r="J31" i="36"/>
  <c r="I31" i="36"/>
  <c r="H31" i="36"/>
  <c r="G31" i="36"/>
  <c r="F31" i="36"/>
  <c r="Q32" i="35"/>
  <c r="P32" i="35"/>
  <c r="O32" i="35"/>
  <c r="N32" i="35"/>
  <c r="M32" i="35"/>
  <c r="L32" i="35"/>
  <c r="K32" i="35"/>
  <c r="J32" i="35"/>
  <c r="I32" i="35"/>
  <c r="H32" i="35"/>
  <c r="G32" i="35"/>
  <c r="F32" i="35"/>
  <c r="Q31" i="35"/>
  <c r="P31" i="35"/>
  <c r="O31" i="35"/>
  <c r="N31" i="35"/>
  <c r="M31" i="35"/>
  <c r="L31" i="35"/>
  <c r="K31" i="35"/>
  <c r="J31" i="35"/>
  <c r="I31" i="35"/>
  <c r="H31" i="35"/>
  <c r="G31" i="35"/>
  <c r="F31" i="35"/>
  <c r="G3" i="35"/>
  <c r="R35" i="34"/>
  <c r="R32" i="34"/>
  <c r="Q31" i="34"/>
  <c r="Q33" i="34" s="1"/>
  <c r="P31" i="34"/>
  <c r="P33" i="34" s="1"/>
  <c r="O31" i="34"/>
  <c r="O33" i="34" s="1"/>
  <c r="N31" i="34"/>
  <c r="N33" i="34" s="1"/>
  <c r="M31" i="34"/>
  <c r="M33" i="34" s="1"/>
  <c r="L31" i="34"/>
  <c r="L33" i="34" s="1"/>
  <c r="K31" i="34"/>
  <c r="K33" i="34" s="1"/>
  <c r="J31" i="34"/>
  <c r="J33" i="34" s="1"/>
  <c r="I31" i="34"/>
  <c r="I33" i="34" s="1"/>
  <c r="H31" i="34"/>
  <c r="H33" i="34" s="1"/>
  <c r="G31" i="34"/>
  <c r="G33" i="34" s="1"/>
  <c r="F31" i="34"/>
  <c r="Q34" i="33"/>
  <c r="Q32" i="33"/>
  <c r="P32" i="33"/>
  <c r="O32" i="33"/>
  <c r="N32" i="33"/>
  <c r="M32" i="33"/>
  <c r="L32" i="33"/>
  <c r="K32" i="33"/>
  <c r="J32" i="33"/>
  <c r="I32" i="33"/>
  <c r="H32" i="33"/>
  <c r="G32" i="33"/>
  <c r="F32" i="33"/>
  <c r="Q31" i="33"/>
  <c r="P31" i="33"/>
  <c r="O31" i="33"/>
  <c r="N31" i="33"/>
  <c r="M31" i="33"/>
  <c r="L31" i="33"/>
  <c r="K31" i="33"/>
  <c r="J31" i="33"/>
  <c r="I31" i="33"/>
  <c r="H31" i="33"/>
  <c r="G31" i="33"/>
  <c r="F31" i="33"/>
  <c r="Q34" i="32"/>
  <c r="Q32" i="32"/>
  <c r="P32" i="32"/>
  <c r="O32" i="32"/>
  <c r="N32" i="32"/>
  <c r="M32" i="32"/>
  <c r="L32" i="32"/>
  <c r="K32" i="32"/>
  <c r="J32" i="32"/>
  <c r="I32" i="32"/>
  <c r="H32" i="32"/>
  <c r="G32" i="32"/>
  <c r="F32" i="32"/>
  <c r="Q31" i="32"/>
  <c r="P31" i="32"/>
  <c r="O31" i="32"/>
  <c r="N31" i="32"/>
  <c r="M31" i="32"/>
  <c r="L31" i="32"/>
  <c r="K31" i="32"/>
  <c r="J31" i="32"/>
  <c r="I31" i="32"/>
  <c r="H31" i="32"/>
  <c r="G31" i="32"/>
  <c r="F31" i="32"/>
  <c r="Q34" i="31"/>
  <c r="Q32" i="31"/>
  <c r="P32" i="31"/>
  <c r="O32" i="31"/>
  <c r="N32" i="31"/>
  <c r="M32" i="31"/>
  <c r="L32" i="31"/>
  <c r="K32" i="31"/>
  <c r="J32" i="31"/>
  <c r="I32" i="31"/>
  <c r="H32" i="31"/>
  <c r="G32" i="31"/>
  <c r="F32" i="31"/>
  <c r="Q31" i="31"/>
  <c r="P31" i="31"/>
  <c r="O31" i="31"/>
  <c r="N31" i="31"/>
  <c r="M31" i="31"/>
  <c r="L31" i="31"/>
  <c r="K31" i="31"/>
  <c r="J31" i="31"/>
  <c r="I31" i="31"/>
  <c r="H31" i="31"/>
  <c r="G31" i="31"/>
  <c r="F31" i="31"/>
  <c r="R35" i="30"/>
  <c r="Q34" i="30"/>
  <c r="Q32" i="30"/>
  <c r="P32" i="30"/>
  <c r="O32" i="30"/>
  <c r="N32" i="30"/>
  <c r="M32" i="30"/>
  <c r="L32" i="30"/>
  <c r="K32" i="30"/>
  <c r="J32" i="30"/>
  <c r="I32" i="30"/>
  <c r="H32" i="30"/>
  <c r="G32" i="30"/>
  <c r="F32" i="30"/>
  <c r="Q31" i="30"/>
  <c r="P31" i="30"/>
  <c r="O31" i="30"/>
  <c r="N31" i="30"/>
  <c r="M31" i="30"/>
  <c r="L31" i="30"/>
  <c r="K31" i="30"/>
  <c r="J31" i="30"/>
  <c r="I31" i="30"/>
  <c r="H31" i="30"/>
  <c r="G31" i="30"/>
  <c r="F31" i="30"/>
  <c r="R35" i="29"/>
  <c r="R32" i="29"/>
  <c r="Q31" i="29"/>
  <c r="Q33" i="29" s="1"/>
  <c r="P31" i="29"/>
  <c r="P33" i="29" s="1"/>
  <c r="O31" i="29"/>
  <c r="O33" i="29" s="1"/>
  <c r="N31" i="29"/>
  <c r="N33" i="29" s="1"/>
  <c r="M31" i="29"/>
  <c r="M33" i="29" s="1"/>
  <c r="L31" i="29"/>
  <c r="L33" i="29" s="1"/>
  <c r="K31" i="29"/>
  <c r="K33" i="29" s="1"/>
  <c r="J31" i="29"/>
  <c r="J33" i="29" s="1"/>
  <c r="I31" i="29"/>
  <c r="I33" i="29" s="1"/>
  <c r="H31" i="29"/>
  <c r="H33" i="29" s="1"/>
  <c r="G31" i="29"/>
  <c r="G33" i="29" s="1"/>
  <c r="F31" i="29"/>
  <c r="F33" i="29" s="1"/>
  <c r="R35" i="28"/>
  <c r="R34" i="28"/>
  <c r="R32" i="28"/>
  <c r="Q31" i="28"/>
  <c r="Q33" i="28" s="1"/>
  <c r="P31" i="28"/>
  <c r="P33" i="28" s="1"/>
  <c r="O31" i="28"/>
  <c r="O33" i="28" s="1"/>
  <c r="N31" i="28"/>
  <c r="N33" i="28" s="1"/>
  <c r="M31" i="28"/>
  <c r="M33" i="28" s="1"/>
  <c r="L31" i="28"/>
  <c r="L33" i="28" s="1"/>
  <c r="K31" i="28"/>
  <c r="K33" i="28" s="1"/>
  <c r="J31" i="28"/>
  <c r="J33" i="28" s="1"/>
  <c r="I31" i="28"/>
  <c r="I33" i="28" s="1"/>
  <c r="H31" i="28"/>
  <c r="H33" i="28" s="1"/>
  <c r="G31" i="28"/>
  <c r="G33" i="28" s="1"/>
  <c r="F31" i="28"/>
  <c r="F33" i="28" s="1"/>
  <c r="Q34" i="27"/>
  <c r="Q32" i="27"/>
  <c r="P32" i="27"/>
  <c r="O32" i="27"/>
  <c r="N32" i="27"/>
  <c r="M32" i="27"/>
  <c r="L32" i="27"/>
  <c r="K32" i="27"/>
  <c r="J32" i="27"/>
  <c r="I32" i="27"/>
  <c r="H32" i="27"/>
  <c r="G32" i="27"/>
  <c r="F32" i="27"/>
  <c r="Q31" i="27"/>
  <c r="P31" i="27"/>
  <c r="O31" i="27"/>
  <c r="N31" i="27"/>
  <c r="M31" i="27"/>
  <c r="L31" i="27"/>
  <c r="K31" i="27"/>
  <c r="J31" i="27"/>
  <c r="I31" i="27"/>
  <c r="H31" i="27"/>
  <c r="G31" i="27"/>
  <c r="F31" i="27"/>
  <c r="Q34" i="26"/>
  <c r="Q32" i="26"/>
  <c r="P32" i="26"/>
  <c r="O32" i="26"/>
  <c r="N32" i="26"/>
  <c r="M32" i="26"/>
  <c r="L32" i="26"/>
  <c r="K32" i="26"/>
  <c r="J32" i="26"/>
  <c r="I32" i="26"/>
  <c r="H32" i="26"/>
  <c r="G32" i="26"/>
  <c r="F32" i="26"/>
  <c r="Q31" i="26"/>
  <c r="P31" i="26"/>
  <c r="O31" i="26"/>
  <c r="N31" i="26"/>
  <c r="M31" i="26"/>
  <c r="L31" i="26"/>
  <c r="K31" i="26"/>
  <c r="K33" i="26" s="1"/>
  <c r="J31" i="26"/>
  <c r="I31" i="26"/>
  <c r="H31" i="26"/>
  <c r="G31" i="26"/>
  <c r="F31" i="26"/>
  <c r="R35" i="25"/>
  <c r="Q34" i="25"/>
  <c r="Q32" i="25"/>
  <c r="P32" i="25"/>
  <c r="O32" i="25"/>
  <c r="N32" i="25"/>
  <c r="M32" i="25"/>
  <c r="L32" i="25"/>
  <c r="K32" i="25"/>
  <c r="J32" i="25"/>
  <c r="I32" i="25"/>
  <c r="H32" i="25"/>
  <c r="G32" i="25"/>
  <c r="F32" i="25"/>
  <c r="Q31" i="25"/>
  <c r="P31" i="25"/>
  <c r="O31" i="25"/>
  <c r="N31" i="25"/>
  <c r="M31" i="25"/>
  <c r="L31" i="25"/>
  <c r="K31" i="25"/>
  <c r="J31" i="25"/>
  <c r="I31" i="25"/>
  <c r="H31" i="25"/>
  <c r="G31" i="25"/>
  <c r="F31" i="25"/>
  <c r="R35" i="24"/>
  <c r="Q32" i="24"/>
  <c r="P32" i="24"/>
  <c r="O32" i="24"/>
  <c r="N32" i="24"/>
  <c r="M32" i="24"/>
  <c r="L32" i="24"/>
  <c r="K32" i="24"/>
  <c r="J32" i="24"/>
  <c r="I32" i="24"/>
  <c r="H32" i="24"/>
  <c r="G32" i="24"/>
  <c r="F32" i="24"/>
  <c r="Q31" i="24"/>
  <c r="P31" i="24"/>
  <c r="O31" i="24"/>
  <c r="N31" i="24"/>
  <c r="N33" i="24" s="1"/>
  <c r="M31" i="24"/>
  <c r="L31" i="24"/>
  <c r="K31" i="24"/>
  <c r="J31" i="24"/>
  <c r="I31" i="24"/>
  <c r="H31" i="24"/>
  <c r="G31" i="24"/>
  <c r="F31" i="24"/>
  <c r="R35" i="23"/>
  <c r="Q32" i="23"/>
  <c r="P32" i="23"/>
  <c r="O32" i="23"/>
  <c r="N32" i="23"/>
  <c r="M32" i="23"/>
  <c r="L32" i="23"/>
  <c r="K32" i="23"/>
  <c r="J32" i="23"/>
  <c r="I32" i="23"/>
  <c r="H32" i="23"/>
  <c r="G32" i="23"/>
  <c r="F32" i="23"/>
  <c r="Q31" i="23"/>
  <c r="P31" i="23"/>
  <c r="O31" i="23"/>
  <c r="N31" i="23"/>
  <c r="M31" i="23"/>
  <c r="L31" i="23"/>
  <c r="K31" i="23"/>
  <c r="J31" i="23"/>
  <c r="I31" i="23"/>
  <c r="H31" i="23"/>
  <c r="G31" i="23"/>
  <c r="G33" i="23" s="1"/>
  <c r="F31" i="23"/>
  <c r="R35" i="22"/>
  <c r="Q32" i="22"/>
  <c r="P32" i="22"/>
  <c r="O32" i="22"/>
  <c r="N32" i="22"/>
  <c r="M32" i="22"/>
  <c r="L32" i="22"/>
  <c r="K32" i="22"/>
  <c r="J32" i="22"/>
  <c r="I32" i="22"/>
  <c r="H32" i="22"/>
  <c r="G32" i="22"/>
  <c r="F32" i="22"/>
  <c r="Q31" i="22"/>
  <c r="O31" i="22"/>
  <c r="N31" i="22"/>
  <c r="N33" i="22" s="1"/>
  <c r="M31" i="22"/>
  <c r="L31" i="22"/>
  <c r="K31" i="22"/>
  <c r="J31" i="22"/>
  <c r="I31" i="22"/>
  <c r="H31" i="22"/>
  <c r="G31" i="22"/>
  <c r="F31" i="22"/>
  <c r="R35" i="21"/>
  <c r="Q32" i="21"/>
  <c r="P32" i="21"/>
  <c r="O32" i="21"/>
  <c r="N32" i="21"/>
  <c r="M32" i="21"/>
  <c r="L32" i="21"/>
  <c r="K32" i="21"/>
  <c r="J32" i="21"/>
  <c r="I32" i="21"/>
  <c r="H32" i="21"/>
  <c r="G32" i="21"/>
  <c r="F32" i="21"/>
  <c r="Q31" i="21"/>
  <c r="P31" i="21"/>
  <c r="O31" i="21"/>
  <c r="N31" i="21"/>
  <c r="M31" i="21"/>
  <c r="L31" i="21"/>
  <c r="K31" i="21"/>
  <c r="J31" i="21"/>
  <c r="I31" i="21"/>
  <c r="H31" i="21"/>
  <c r="G31" i="21"/>
  <c r="F31" i="21"/>
  <c r="R35" i="20"/>
  <c r="Q32" i="20"/>
  <c r="P32" i="20"/>
  <c r="O32" i="20"/>
  <c r="N32" i="20"/>
  <c r="M32" i="20"/>
  <c r="L32" i="20"/>
  <c r="K32" i="20"/>
  <c r="J32" i="20"/>
  <c r="I32" i="20"/>
  <c r="H32" i="20"/>
  <c r="G32" i="20"/>
  <c r="F32" i="20"/>
  <c r="Q31" i="20"/>
  <c r="P31" i="20"/>
  <c r="O31" i="20"/>
  <c r="N31" i="20"/>
  <c r="M31" i="20"/>
  <c r="L31" i="20"/>
  <c r="K31" i="20"/>
  <c r="J31" i="20"/>
  <c r="I31" i="20"/>
  <c r="H31" i="20"/>
  <c r="G31" i="20"/>
  <c r="F31" i="20"/>
  <c r="R35" i="19"/>
  <c r="Q32" i="19"/>
  <c r="P32" i="19"/>
  <c r="O32" i="19"/>
  <c r="N32" i="19"/>
  <c r="M32" i="19"/>
  <c r="L32" i="19"/>
  <c r="K32" i="19"/>
  <c r="J32" i="19"/>
  <c r="I32" i="19"/>
  <c r="H32" i="19"/>
  <c r="G32" i="19"/>
  <c r="F32" i="19"/>
  <c r="Q31" i="19"/>
  <c r="P31" i="19"/>
  <c r="O31" i="19"/>
  <c r="N31" i="19"/>
  <c r="M31" i="19"/>
  <c r="L31" i="19"/>
  <c r="K31" i="19"/>
  <c r="J31" i="19"/>
  <c r="I31" i="19"/>
  <c r="H31" i="19"/>
  <c r="G31" i="19"/>
  <c r="F31" i="19"/>
  <c r="AL53" i="18"/>
  <c r="R35" i="18"/>
  <c r="Q32" i="18"/>
  <c r="P32" i="18"/>
  <c r="O32" i="18"/>
  <c r="N32" i="18"/>
  <c r="M32" i="18"/>
  <c r="L32" i="18"/>
  <c r="K32" i="18"/>
  <c r="J32" i="18"/>
  <c r="I32" i="18"/>
  <c r="H32" i="18"/>
  <c r="G32" i="18"/>
  <c r="F32" i="18"/>
  <c r="Q31" i="18"/>
  <c r="P31" i="18"/>
  <c r="O31" i="18"/>
  <c r="N31" i="18"/>
  <c r="M31" i="18"/>
  <c r="L31" i="18"/>
  <c r="K31" i="18"/>
  <c r="J31" i="18"/>
  <c r="I31" i="18"/>
  <c r="H31" i="18"/>
  <c r="G31" i="18"/>
  <c r="F31" i="18"/>
  <c r="AN53" i="17"/>
  <c r="R35" i="17"/>
  <c r="Q32" i="17"/>
  <c r="P32" i="17"/>
  <c r="O32" i="17"/>
  <c r="N32" i="17"/>
  <c r="M32" i="17"/>
  <c r="L32" i="17"/>
  <c r="K32" i="17"/>
  <c r="J32" i="17"/>
  <c r="I32" i="17"/>
  <c r="H32" i="17"/>
  <c r="G32" i="17"/>
  <c r="F32" i="17"/>
  <c r="Q31" i="17"/>
  <c r="P31" i="17"/>
  <c r="O31" i="17"/>
  <c r="O33" i="17" s="1"/>
  <c r="N31" i="17"/>
  <c r="M31" i="17"/>
  <c r="L31" i="17"/>
  <c r="K31" i="17"/>
  <c r="J31" i="17"/>
  <c r="I31" i="17"/>
  <c r="H31" i="17"/>
  <c r="G31" i="17"/>
  <c r="F31" i="17"/>
  <c r="R32" i="16"/>
  <c r="Q32" i="16"/>
  <c r="P32" i="16"/>
  <c r="O32" i="16"/>
  <c r="N32" i="16"/>
  <c r="M32" i="16"/>
  <c r="L32" i="16"/>
  <c r="K32" i="16"/>
  <c r="J32" i="16"/>
  <c r="I32" i="16"/>
  <c r="H32" i="16"/>
  <c r="G32" i="16"/>
  <c r="R31" i="16"/>
  <c r="Q31" i="16"/>
  <c r="P31" i="16"/>
  <c r="O31" i="16"/>
  <c r="N31" i="16"/>
  <c r="M31" i="16"/>
  <c r="L31" i="16"/>
  <c r="K31" i="16"/>
  <c r="J31" i="16"/>
  <c r="I31" i="16"/>
  <c r="H31" i="16"/>
  <c r="G31" i="16"/>
  <c r="R32" i="15"/>
  <c r="Q32" i="15"/>
  <c r="P32" i="15"/>
  <c r="O32" i="15"/>
  <c r="N32" i="15"/>
  <c r="M32" i="15"/>
  <c r="L32" i="15"/>
  <c r="K32" i="15"/>
  <c r="J32" i="15"/>
  <c r="I32" i="15"/>
  <c r="H32" i="15"/>
  <c r="G32" i="15"/>
  <c r="R31" i="15"/>
  <c r="Q31" i="15"/>
  <c r="P31" i="15"/>
  <c r="P33" i="15" s="1"/>
  <c r="O31" i="15"/>
  <c r="N31" i="15"/>
  <c r="M31" i="15"/>
  <c r="L31" i="15"/>
  <c r="K31" i="15"/>
  <c r="J31" i="15"/>
  <c r="I31" i="15"/>
  <c r="H31" i="15"/>
  <c r="G31" i="15"/>
  <c r="AL53" i="14"/>
  <c r="R35" i="14"/>
  <c r="Q32" i="14"/>
  <c r="P32" i="14"/>
  <c r="O32" i="14"/>
  <c r="N32" i="14"/>
  <c r="M32" i="14"/>
  <c r="L32" i="14"/>
  <c r="K32" i="14"/>
  <c r="J32" i="14"/>
  <c r="I32" i="14"/>
  <c r="H32" i="14"/>
  <c r="G32" i="14"/>
  <c r="F32" i="14"/>
  <c r="Q31" i="14"/>
  <c r="P31" i="14"/>
  <c r="O31" i="14"/>
  <c r="N31" i="14"/>
  <c r="M31" i="14"/>
  <c r="L31" i="14"/>
  <c r="K31" i="14"/>
  <c r="J31" i="14"/>
  <c r="I31" i="14"/>
  <c r="I33" i="14" s="1"/>
  <c r="H31" i="14"/>
  <c r="G31" i="14"/>
  <c r="F31" i="14"/>
  <c r="AN53" i="13"/>
  <c r="R35" i="13"/>
  <c r="Q32" i="13"/>
  <c r="P32" i="13"/>
  <c r="O32" i="13"/>
  <c r="N32" i="13"/>
  <c r="M32" i="13"/>
  <c r="L32" i="13"/>
  <c r="K32" i="13"/>
  <c r="J32" i="13"/>
  <c r="I32" i="13"/>
  <c r="H32" i="13"/>
  <c r="G32" i="13"/>
  <c r="F32" i="13"/>
  <c r="Q31" i="13"/>
  <c r="P31" i="13"/>
  <c r="O31" i="13"/>
  <c r="N31" i="13"/>
  <c r="M31" i="13"/>
  <c r="L31" i="13"/>
  <c r="K31" i="13"/>
  <c r="J31" i="13"/>
  <c r="I31" i="13"/>
  <c r="H31" i="13"/>
  <c r="G31" i="13"/>
  <c r="F31" i="13"/>
  <c r="AN53" i="12"/>
  <c r="R35" i="12"/>
  <c r="Q32" i="12"/>
  <c r="P32" i="12"/>
  <c r="O32" i="12"/>
  <c r="N32" i="12"/>
  <c r="M32" i="12"/>
  <c r="L32" i="12"/>
  <c r="K32" i="12"/>
  <c r="J32" i="12"/>
  <c r="I32" i="12"/>
  <c r="H32" i="12"/>
  <c r="G32" i="12"/>
  <c r="F32" i="12"/>
  <c r="Q31" i="12"/>
  <c r="P31" i="12"/>
  <c r="O31" i="12"/>
  <c r="N31" i="12"/>
  <c r="M31" i="12"/>
  <c r="L31" i="12"/>
  <c r="K31" i="12"/>
  <c r="J31" i="12"/>
  <c r="I31" i="12"/>
  <c r="H31" i="12"/>
  <c r="G31" i="12"/>
  <c r="F31" i="12"/>
  <c r="Q32" i="11"/>
  <c r="P32" i="11"/>
  <c r="O32" i="11"/>
  <c r="N32" i="11"/>
  <c r="M32" i="11"/>
  <c r="L32" i="11"/>
  <c r="K32" i="11"/>
  <c r="J32" i="11"/>
  <c r="I32" i="11"/>
  <c r="H32" i="11"/>
  <c r="G32" i="11"/>
  <c r="F32" i="11"/>
  <c r="Q31" i="11"/>
  <c r="P31" i="11"/>
  <c r="O31" i="11"/>
  <c r="N31" i="11"/>
  <c r="M31" i="11"/>
  <c r="L31" i="11"/>
  <c r="K31" i="11"/>
  <c r="J31" i="11"/>
  <c r="I31" i="11"/>
  <c r="H31" i="11"/>
  <c r="G31" i="11"/>
  <c r="F31" i="11"/>
  <c r="AN53" i="10"/>
  <c r="R35" i="10"/>
  <c r="Q32" i="10"/>
  <c r="P32" i="10"/>
  <c r="O32" i="10"/>
  <c r="N32" i="10"/>
  <c r="M32" i="10"/>
  <c r="L32" i="10"/>
  <c r="K32" i="10"/>
  <c r="J32" i="10"/>
  <c r="I32" i="10"/>
  <c r="H32" i="10"/>
  <c r="G32" i="10"/>
  <c r="F32" i="10"/>
  <c r="Q31" i="10"/>
  <c r="P31" i="10"/>
  <c r="O31" i="10"/>
  <c r="N31" i="10"/>
  <c r="M31" i="10"/>
  <c r="L31" i="10"/>
  <c r="K31" i="10"/>
  <c r="J31" i="10"/>
  <c r="I31" i="10"/>
  <c r="H31" i="10"/>
  <c r="G31" i="10"/>
  <c r="F31" i="10"/>
  <c r="Q32" i="9"/>
  <c r="P32" i="9"/>
  <c r="O32" i="9"/>
  <c r="N32" i="9"/>
  <c r="M32" i="9"/>
  <c r="L32" i="9"/>
  <c r="K32" i="9"/>
  <c r="J32" i="9"/>
  <c r="I32" i="9"/>
  <c r="H32" i="9"/>
  <c r="G32" i="9"/>
  <c r="F32" i="9"/>
  <c r="Q31" i="9"/>
  <c r="P31" i="9"/>
  <c r="O31" i="9"/>
  <c r="N31" i="9"/>
  <c r="M31" i="9"/>
  <c r="L31" i="9"/>
  <c r="K31" i="9"/>
  <c r="J31" i="9"/>
  <c r="I31" i="9"/>
  <c r="H31" i="9"/>
  <c r="G31" i="9"/>
  <c r="F31" i="9"/>
  <c r="AN53" i="8"/>
  <c r="R35" i="8"/>
  <c r="Q32" i="8"/>
  <c r="P32" i="8"/>
  <c r="O32" i="8"/>
  <c r="N32" i="8"/>
  <c r="M32" i="8"/>
  <c r="L32" i="8"/>
  <c r="K32" i="8"/>
  <c r="J32" i="8"/>
  <c r="I32" i="8"/>
  <c r="H32" i="8"/>
  <c r="G32" i="8"/>
  <c r="F32" i="8"/>
  <c r="Q31" i="8"/>
  <c r="Q33" i="8" s="1"/>
  <c r="P31" i="8"/>
  <c r="O31" i="8"/>
  <c r="N31" i="8"/>
  <c r="M31" i="8"/>
  <c r="L31" i="8"/>
  <c r="K31" i="8"/>
  <c r="J31" i="8"/>
  <c r="I31" i="8"/>
  <c r="H31" i="8"/>
  <c r="G31" i="8"/>
  <c r="F31" i="8"/>
  <c r="Q32" i="7"/>
  <c r="P32" i="7"/>
  <c r="O32" i="7"/>
  <c r="N32" i="7"/>
  <c r="M32" i="7"/>
  <c r="L32" i="7"/>
  <c r="K32" i="7"/>
  <c r="J32" i="7"/>
  <c r="I32" i="7"/>
  <c r="H32" i="7"/>
  <c r="G32" i="7"/>
  <c r="F32" i="7"/>
  <c r="Q31" i="7"/>
  <c r="P31" i="7"/>
  <c r="O31" i="7"/>
  <c r="N31" i="7"/>
  <c r="M31" i="7"/>
  <c r="L31" i="7"/>
  <c r="K31" i="7"/>
  <c r="J31" i="7"/>
  <c r="I31" i="7"/>
  <c r="H31" i="7"/>
  <c r="G31" i="7"/>
  <c r="F31" i="7"/>
  <c r="G3" i="7"/>
  <c r="G3" i="18" s="1"/>
  <c r="H34" i="6"/>
  <c r="G34" i="6"/>
  <c r="Q32" i="6"/>
  <c r="P32" i="6"/>
  <c r="O32" i="6"/>
  <c r="N32" i="6"/>
  <c r="M32" i="6"/>
  <c r="L32" i="6"/>
  <c r="K32" i="6"/>
  <c r="J32" i="6"/>
  <c r="I32" i="6"/>
  <c r="H32" i="6"/>
  <c r="G32" i="6"/>
  <c r="F32" i="6"/>
  <c r="Q31" i="6"/>
  <c r="P31" i="6"/>
  <c r="O31" i="6"/>
  <c r="N31" i="6"/>
  <c r="M31" i="6"/>
  <c r="L31" i="6"/>
  <c r="K31" i="6"/>
  <c r="J31" i="6"/>
  <c r="I31" i="6"/>
  <c r="H31" i="6"/>
  <c r="G31" i="6"/>
  <c r="F31" i="6"/>
  <c r="R35" i="5"/>
  <c r="R32" i="5"/>
  <c r="Q31" i="5"/>
  <c r="Q33" i="5" s="1"/>
  <c r="O35" i="4"/>
  <c r="N35" i="4"/>
  <c r="M35" i="4"/>
  <c r="L35" i="4"/>
  <c r="K35" i="4"/>
  <c r="J35" i="4"/>
  <c r="I35" i="4"/>
  <c r="H35" i="4"/>
  <c r="G35" i="4"/>
  <c r="F35" i="4"/>
  <c r="E35" i="4"/>
  <c r="D35" i="4"/>
  <c r="P34" i="4"/>
  <c r="P33" i="4"/>
  <c r="P32" i="4"/>
  <c r="P31" i="4"/>
  <c r="P30" i="4"/>
  <c r="P29" i="4"/>
  <c r="P28" i="4"/>
  <c r="P27" i="4"/>
  <c r="P26" i="4"/>
  <c r="P25" i="4"/>
  <c r="P24" i="4"/>
  <c r="P23" i="4"/>
  <c r="P22" i="4"/>
  <c r="P21" i="4"/>
  <c r="P20" i="4"/>
  <c r="P19" i="4"/>
  <c r="P18" i="4"/>
  <c r="P17" i="4"/>
  <c r="P16" i="4"/>
  <c r="P15" i="4"/>
  <c r="P14" i="4"/>
  <c r="P13" i="4"/>
  <c r="E3" i="4"/>
  <c r="AB31" i="3"/>
  <c r="Z31" i="3"/>
  <c r="X31" i="3"/>
  <c r="V31" i="3"/>
  <c r="T31" i="3"/>
  <c r="R31" i="3"/>
  <c r="P31" i="3"/>
  <c r="N31" i="3"/>
  <c r="L31" i="3"/>
  <c r="J31" i="3"/>
  <c r="H31" i="3"/>
  <c r="F31" i="3"/>
  <c r="E31" i="3"/>
  <c r="AB30" i="3"/>
  <c r="Z30" i="3"/>
  <c r="X30" i="3"/>
  <c r="V30" i="3"/>
  <c r="T30" i="3"/>
  <c r="R30" i="3"/>
  <c r="P30" i="3"/>
  <c r="N30" i="3"/>
  <c r="L30" i="3"/>
  <c r="J30" i="3"/>
  <c r="H30" i="3"/>
  <c r="F30" i="3"/>
  <c r="E30" i="3"/>
  <c r="AC30" i="3" s="1"/>
  <c r="AB29" i="3"/>
  <c r="Z29" i="3"/>
  <c r="X29" i="3"/>
  <c r="V29" i="3"/>
  <c r="T29" i="3"/>
  <c r="R29" i="3"/>
  <c r="P29" i="3"/>
  <c r="N29" i="3"/>
  <c r="L29" i="3"/>
  <c r="J29" i="3"/>
  <c r="H29" i="3"/>
  <c r="F29" i="3"/>
  <c r="E29" i="3"/>
  <c r="AB28" i="3"/>
  <c r="Z28" i="3"/>
  <c r="X28" i="3"/>
  <c r="V28" i="3"/>
  <c r="T28" i="3"/>
  <c r="R28" i="3"/>
  <c r="P28" i="3"/>
  <c r="N28" i="3"/>
  <c r="L28" i="3"/>
  <c r="J28" i="3"/>
  <c r="H28" i="3"/>
  <c r="F28" i="3"/>
  <c r="E28" i="3"/>
  <c r="AB27" i="3"/>
  <c r="Z27" i="3"/>
  <c r="X27" i="3"/>
  <c r="V27" i="3"/>
  <c r="T27" i="3"/>
  <c r="R27" i="3"/>
  <c r="P27" i="3"/>
  <c r="N27" i="3"/>
  <c r="L27" i="3"/>
  <c r="J27" i="3"/>
  <c r="H27" i="3"/>
  <c r="F27" i="3"/>
  <c r="E27" i="3"/>
  <c r="AB26" i="3"/>
  <c r="Z26" i="3"/>
  <c r="X26" i="3"/>
  <c r="V26" i="3"/>
  <c r="T26" i="3"/>
  <c r="R26" i="3"/>
  <c r="P26" i="3"/>
  <c r="N26" i="3"/>
  <c r="L26" i="3"/>
  <c r="J26" i="3"/>
  <c r="H26" i="3"/>
  <c r="F26" i="3"/>
  <c r="E26" i="3"/>
  <c r="AB25" i="3"/>
  <c r="Z25" i="3"/>
  <c r="X25" i="3"/>
  <c r="V25" i="3"/>
  <c r="T25" i="3"/>
  <c r="R25" i="3"/>
  <c r="P25" i="3"/>
  <c r="N25" i="3"/>
  <c r="L25" i="3"/>
  <c r="J25" i="3"/>
  <c r="H25" i="3"/>
  <c r="F25" i="3"/>
  <c r="E25" i="3"/>
  <c r="AB24" i="3"/>
  <c r="Z24" i="3"/>
  <c r="X24" i="3"/>
  <c r="V24" i="3"/>
  <c r="T24" i="3"/>
  <c r="R24" i="3"/>
  <c r="P24" i="3"/>
  <c r="N24" i="3"/>
  <c r="L24" i="3"/>
  <c r="J24" i="3"/>
  <c r="H24" i="3"/>
  <c r="F24" i="3"/>
  <c r="E24" i="3"/>
  <c r="E23" i="3"/>
  <c r="AB22" i="3"/>
  <c r="Z22" i="3"/>
  <c r="X22" i="3"/>
  <c r="V22" i="3"/>
  <c r="T22" i="3"/>
  <c r="R22" i="3"/>
  <c r="P22" i="3"/>
  <c r="N22" i="3"/>
  <c r="L22" i="3"/>
  <c r="J22" i="3"/>
  <c r="H22" i="3"/>
  <c r="F22" i="3"/>
  <c r="E22" i="3"/>
  <c r="AB21" i="3"/>
  <c r="Z21" i="3"/>
  <c r="X21" i="3"/>
  <c r="V21" i="3"/>
  <c r="T21" i="3"/>
  <c r="R21" i="3"/>
  <c r="P21" i="3"/>
  <c r="N21" i="3"/>
  <c r="L21" i="3"/>
  <c r="J21" i="3"/>
  <c r="H21" i="3"/>
  <c r="F21" i="3"/>
  <c r="E21" i="3"/>
  <c r="AB20" i="3"/>
  <c r="Z20" i="3"/>
  <c r="X20" i="3"/>
  <c r="V20" i="3"/>
  <c r="T20" i="3"/>
  <c r="R20" i="3"/>
  <c r="P20" i="3"/>
  <c r="N20" i="3"/>
  <c r="L20" i="3"/>
  <c r="J20" i="3"/>
  <c r="H20" i="3"/>
  <c r="F20" i="3"/>
  <c r="E20" i="3"/>
  <c r="AB19" i="3"/>
  <c r="Z19" i="3"/>
  <c r="X19" i="3"/>
  <c r="V19" i="3"/>
  <c r="T19" i="3"/>
  <c r="R19" i="3"/>
  <c r="P19" i="3"/>
  <c r="N19" i="3"/>
  <c r="L19" i="3"/>
  <c r="J19" i="3"/>
  <c r="H19" i="3"/>
  <c r="F19" i="3"/>
  <c r="E19" i="3"/>
  <c r="AB18" i="3"/>
  <c r="Z18" i="3"/>
  <c r="X18" i="3"/>
  <c r="V18" i="3"/>
  <c r="T18" i="3"/>
  <c r="R18" i="3"/>
  <c r="P18" i="3"/>
  <c r="N18" i="3"/>
  <c r="L18" i="3"/>
  <c r="J18" i="3"/>
  <c r="H18" i="3"/>
  <c r="F18" i="3"/>
  <c r="E18" i="3"/>
  <c r="AB17" i="3"/>
  <c r="Z17" i="3"/>
  <c r="X17" i="3"/>
  <c r="V17" i="3"/>
  <c r="T17" i="3"/>
  <c r="R17" i="3"/>
  <c r="P17" i="3"/>
  <c r="N17" i="3"/>
  <c r="L17" i="3"/>
  <c r="J17" i="3"/>
  <c r="H17" i="3"/>
  <c r="F17" i="3"/>
  <c r="E17" i="3"/>
  <c r="AB16" i="3"/>
  <c r="Z16" i="3"/>
  <c r="X16" i="3"/>
  <c r="V16" i="3"/>
  <c r="T16" i="3"/>
  <c r="R16" i="3"/>
  <c r="P16" i="3"/>
  <c r="N16" i="3"/>
  <c r="L16" i="3"/>
  <c r="J16" i="3"/>
  <c r="H16" i="3"/>
  <c r="F16" i="3"/>
  <c r="E16" i="3"/>
  <c r="AB15" i="3"/>
  <c r="Z15" i="3"/>
  <c r="X15" i="3"/>
  <c r="V15" i="3"/>
  <c r="T15" i="3"/>
  <c r="R15" i="3"/>
  <c r="P15" i="3"/>
  <c r="N15" i="3"/>
  <c r="L15" i="3"/>
  <c r="J15" i="3"/>
  <c r="H15" i="3"/>
  <c r="F15" i="3"/>
  <c r="E15" i="3"/>
  <c r="AB14" i="3"/>
  <c r="Z14" i="3"/>
  <c r="X14" i="3"/>
  <c r="V14" i="3"/>
  <c r="T14" i="3"/>
  <c r="R14" i="3"/>
  <c r="P14" i="3"/>
  <c r="N14" i="3"/>
  <c r="L14" i="3"/>
  <c r="J14" i="3"/>
  <c r="H14" i="3"/>
  <c r="F14" i="3"/>
  <c r="E14" i="3"/>
  <c r="AB13" i="3"/>
  <c r="Z13" i="3"/>
  <c r="X13" i="3"/>
  <c r="V13" i="3"/>
  <c r="T13" i="3"/>
  <c r="R13" i="3"/>
  <c r="P13" i="3"/>
  <c r="N13" i="3"/>
  <c r="L13" i="3"/>
  <c r="J13" i="3"/>
  <c r="H13" i="3"/>
  <c r="F13" i="3"/>
  <c r="E13" i="3"/>
  <c r="AB12" i="3"/>
  <c r="Z12" i="3"/>
  <c r="X12" i="3"/>
  <c r="V12" i="3"/>
  <c r="T12" i="3"/>
  <c r="R12" i="3"/>
  <c r="P12" i="3"/>
  <c r="N12" i="3"/>
  <c r="L12" i="3"/>
  <c r="J12" i="3"/>
  <c r="H12" i="3"/>
  <c r="F12" i="3"/>
  <c r="E12" i="3"/>
  <c r="AB11" i="3"/>
  <c r="Z11" i="3"/>
  <c r="X11" i="3"/>
  <c r="V11" i="3"/>
  <c r="T11" i="3"/>
  <c r="R11" i="3"/>
  <c r="P11" i="3"/>
  <c r="N11" i="3"/>
  <c r="L11" i="3"/>
  <c r="J11" i="3"/>
  <c r="H11" i="3"/>
  <c r="F11" i="3"/>
  <c r="E11" i="3"/>
  <c r="AB10" i="3"/>
  <c r="Z10" i="3"/>
  <c r="X10" i="3"/>
  <c r="V10" i="3"/>
  <c r="T10" i="3"/>
  <c r="R10" i="3"/>
  <c r="P10" i="3"/>
  <c r="N10" i="3"/>
  <c r="L10" i="3"/>
  <c r="J10" i="3"/>
  <c r="H10" i="3"/>
  <c r="F10" i="3"/>
  <c r="E10" i="3"/>
  <c r="AB9" i="3"/>
  <c r="Z9" i="3"/>
  <c r="X9" i="3"/>
  <c r="V9" i="3"/>
  <c r="T9" i="3"/>
  <c r="R9" i="3"/>
  <c r="P9" i="3"/>
  <c r="N9" i="3"/>
  <c r="L9" i="3"/>
  <c r="J9" i="3"/>
  <c r="H9" i="3"/>
  <c r="F9" i="3"/>
  <c r="E9" i="3"/>
  <c r="AB8" i="3"/>
  <c r="Z8" i="3"/>
  <c r="X8" i="3"/>
  <c r="V8" i="3"/>
  <c r="T8" i="3"/>
  <c r="R8" i="3"/>
  <c r="P8" i="3"/>
  <c r="N8" i="3"/>
  <c r="L8" i="3"/>
  <c r="J8" i="3"/>
  <c r="H8" i="3"/>
  <c r="F8" i="3"/>
  <c r="E8" i="3"/>
  <c r="AB7" i="3"/>
  <c r="Z7" i="3"/>
  <c r="X7" i="3"/>
  <c r="V7" i="3"/>
  <c r="T7" i="3"/>
  <c r="R7" i="3"/>
  <c r="P7" i="3"/>
  <c r="N7" i="3"/>
  <c r="L7" i="3"/>
  <c r="J7" i="3"/>
  <c r="H7" i="3"/>
  <c r="F7" i="3"/>
  <c r="E7" i="3"/>
  <c r="A1" i="3"/>
  <c r="E39" i="2"/>
  <c r="R39" i="2" s="1"/>
  <c r="P38" i="2"/>
  <c r="O38" i="2"/>
  <c r="N38" i="2"/>
  <c r="L38" i="2"/>
  <c r="K38" i="2"/>
  <c r="J38" i="2"/>
  <c r="H38" i="2"/>
  <c r="G38" i="2"/>
  <c r="F38" i="2"/>
  <c r="D38" i="2"/>
  <c r="C38" i="2"/>
  <c r="B38" i="2"/>
  <c r="AB23" i="3"/>
  <c r="Z23" i="3"/>
  <c r="X23" i="3"/>
  <c r="V23" i="3"/>
  <c r="T23" i="3"/>
  <c r="R23" i="3"/>
  <c r="P23" i="3"/>
  <c r="N23" i="3"/>
  <c r="L23" i="3"/>
  <c r="J23" i="3"/>
  <c r="H23" i="3"/>
  <c r="F23" i="3"/>
  <c r="E4" i="2"/>
  <c r="BB112" i="1"/>
  <c r="BA112" i="1"/>
  <c r="AZ112" i="1"/>
  <c r="AW112" i="1"/>
  <c r="AT112" i="1"/>
  <c r="AP112" i="1"/>
  <c r="AO112" i="1"/>
  <c r="AN112" i="1"/>
  <c r="AK112" i="1"/>
  <c r="AH112" i="1"/>
  <c r="AD112" i="1"/>
  <c r="AC112" i="1"/>
  <c r="AB112" i="1"/>
  <c r="Y112" i="1"/>
  <c r="V112" i="1"/>
  <c r="R112" i="1"/>
  <c r="Q112" i="1"/>
  <c r="S112" i="1" s="1"/>
  <c r="P112" i="1"/>
  <c r="M112" i="1"/>
  <c r="J112" i="1"/>
  <c r="BB111" i="1"/>
  <c r="AW111" i="1"/>
  <c r="AT111" i="1"/>
  <c r="AM111" i="1"/>
  <c r="AL111" i="1"/>
  <c r="N30" i="108" s="1"/>
  <c r="AI111" i="1"/>
  <c r="M30" i="108" s="1"/>
  <c r="M32" i="108" s="1"/>
  <c r="AF111" i="1"/>
  <c r="L30" i="108" s="1"/>
  <c r="L32" i="108" s="1"/>
  <c r="AD111" i="1"/>
  <c r="Z111" i="1"/>
  <c r="W111" i="1"/>
  <c r="T111" i="1"/>
  <c r="I30" i="108" s="1"/>
  <c r="I32" i="108" s="1"/>
  <c r="O111" i="1"/>
  <c r="H31" i="108" s="1"/>
  <c r="N111" i="1"/>
  <c r="H30" i="108" s="1"/>
  <c r="L111" i="1"/>
  <c r="G31" i="108" s="1"/>
  <c r="K111" i="1"/>
  <c r="H111" i="1"/>
  <c r="BB110" i="1"/>
  <c r="BA110" i="1"/>
  <c r="BD110" i="1" s="1"/>
  <c r="BF110" i="1" s="1"/>
  <c r="AZ110" i="1"/>
  <c r="AW110" i="1"/>
  <c r="AT110" i="1"/>
  <c r="AP110" i="1"/>
  <c r="AO110" i="1"/>
  <c r="AQ110" i="1" s="1"/>
  <c r="AN110" i="1"/>
  <c r="AK110" i="1"/>
  <c r="AH110" i="1"/>
  <c r="AD110" i="1"/>
  <c r="AC110" i="1"/>
  <c r="AE110" i="1" s="1"/>
  <c r="AB110" i="1"/>
  <c r="Y110" i="1"/>
  <c r="V110" i="1"/>
  <c r="R110" i="1"/>
  <c r="Q110" i="1"/>
  <c r="S110" i="1" s="1"/>
  <c r="P110" i="1"/>
  <c r="M110" i="1"/>
  <c r="J110" i="1"/>
  <c r="BE109" i="1"/>
  <c r="BA109" i="1"/>
  <c r="AY109" i="1"/>
  <c r="AV109" i="1"/>
  <c r="P31" i="106" s="1"/>
  <c r="AS109" i="1"/>
  <c r="O31" i="106" s="1"/>
  <c r="AO109" i="1"/>
  <c r="AM109" i="1"/>
  <c r="AJ109" i="1"/>
  <c r="AG109" i="1"/>
  <c r="AC109" i="1"/>
  <c r="AA109" i="1"/>
  <c r="K31" i="106" s="1"/>
  <c r="X109" i="1"/>
  <c r="J31" i="106" s="1"/>
  <c r="U109" i="1"/>
  <c r="I31" i="106" s="1"/>
  <c r="Q109" i="1"/>
  <c r="O109" i="1"/>
  <c r="L109" i="1"/>
  <c r="J109" i="1"/>
  <c r="BB108" i="1"/>
  <c r="BA108" i="1"/>
  <c r="BC108" i="1" s="1"/>
  <c r="AZ108" i="1"/>
  <c r="AW108" i="1"/>
  <c r="AT108" i="1"/>
  <c r="AP108" i="1"/>
  <c r="AO108" i="1"/>
  <c r="AQ108" i="1" s="1"/>
  <c r="AN108" i="1"/>
  <c r="AK108" i="1"/>
  <c r="AH108" i="1"/>
  <c r="AD108" i="1"/>
  <c r="AC108" i="1"/>
  <c r="AE108" i="1" s="1"/>
  <c r="AB108" i="1"/>
  <c r="Y108" i="1"/>
  <c r="V108" i="1"/>
  <c r="R108" i="1"/>
  <c r="Q108" i="1"/>
  <c r="P108" i="1"/>
  <c r="M108" i="1"/>
  <c r="J108" i="1"/>
  <c r="BA107" i="1"/>
  <c r="AY107" i="1"/>
  <c r="Q32" i="104" s="1"/>
  <c r="AV107" i="1"/>
  <c r="AS107" i="1"/>
  <c r="AO107" i="1"/>
  <c r="AM107" i="1"/>
  <c r="N32" i="104" s="1"/>
  <c r="N33" i="104" s="1"/>
  <c r="AJ107" i="1"/>
  <c r="AG107" i="1"/>
  <c r="AC107" i="1"/>
  <c r="AA107" i="1"/>
  <c r="K32" i="104" s="1"/>
  <c r="K33" i="104" s="1"/>
  <c r="X107" i="1"/>
  <c r="U107" i="1"/>
  <c r="I32" i="104" s="1"/>
  <c r="Q107" i="1"/>
  <c r="O107" i="1"/>
  <c r="H32" i="104" s="1"/>
  <c r="L107" i="1"/>
  <c r="G32" i="104" s="1"/>
  <c r="I107" i="1"/>
  <c r="F32" i="104" s="1"/>
  <c r="BB106" i="1"/>
  <c r="BA106" i="1"/>
  <c r="BC106" i="1" s="1"/>
  <c r="AZ106" i="1"/>
  <c r="AW106" i="1"/>
  <c r="AT106" i="1"/>
  <c r="AP106" i="1"/>
  <c r="AO106" i="1"/>
  <c r="AQ106" i="1" s="1"/>
  <c r="AN106" i="1"/>
  <c r="AK106" i="1"/>
  <c r="AH106" i="1"/>
  <c r="AD106" i="1"/>
  <c r="AB106" i="1"/>
  <c r="Y106" i="1"/>
  <c r="T106" i="1"/>
  <c r="R106" i="1"/>
  <c r="P106" i="1"/>
  <c r="K106" i="1"/>
  <c r="J106" i="1"/>
  <c r="BB105" i="1"/>
  <c r="AW105" i="1"/>
  <c r="AR105" i="1"/>
  <c r="AT105" i="1" s="1"/>
  <c r="AP105" i="1"/>
  <c r="AO105" i="1"/>
  <c r="AQ105" i="1" s="1"/>
  <c r="AN105" i="1"/>
  <c r="AK105" i="1"/>
  <c r="AH105" i="1"/>
  <c r="AD105" i="1"/>
  <c r="AC105" i="1"/>
  <c r="AE105" i="1" s="1"/>
  <c r="AB105" i="1"/>
  <c r="Y105" i="1"/>
  <c r="V105" i="1"/>
  <c r="R105" i="1"/>
  <c r="Q105" i="1"/>
  <c r="P105" i="1"/>
  <c r="M105" i="1"/>
  <c r="J105" i="1"/>
  <c r="BB104" i="1"/>
  <c r="BE104" i="1" s="1"/>
  <c r="BA104" i="1"/>
  <c r="BD104" i="1" s="1"/>
  <c r="AZ104" i="1"/>
  <c r="AU104" i="1"/>
  <c r="P31" i="96" s="1"/>
  <c r="P33" i="96" s="1"/>
  <c r="AR104" i="1"/>
  <c r="AP104" i="1"/>
  <c r="AL104" i="1"/>
  <c r="AI104" i="1"/>
  <c r="AH104" i="1"/>
  <c r="AD104" i="1"/>
  <c r="AC104" i="1"/>
  <c r="AB104" i="1"/>
  <c r="W104" i="1"/>
  <c r="J31" i="96" s="1"/>
  <c r="J33" i="96" s="1"/>
  <c r="T104" i="1"/>
  <c r="R104" i="1"/>
  <c r="N104" i="1"/>
  <c r="K104" i="1"/>
  <c r="J104" i="1"/>
  <c r="BB103" i="1"/>
  <c r="BA103" i="1"/>
  <c r="BD103" i="1" s="1"/>
  <c r="BF103" i="1" s="1"/>
  <c r="AZ103" i="1"/>
  <c r="AW103" i="1"/>
  <c r="AT103" i="1"/>
  <c r="AP103" i="1"/>
  <c r="AO103" i="1"/>
  <c r="AQ103" i="1" s="1"/>
  <c r="AN103" i="1"/>
  <c r="AK103" i="1"/>
  <c r="AH103" i="1"/>
  <c r="AD103" i="1"/>
  <c r="AC103" i="1"/>
  <c r="AE103" i="1" s="1"/>
  <c r="AB103" i="1"/>
  <c r="Y103" i="1"/>
  <c r="V103" i="1"/>
  <c r="R103" i="1"/>
  <c r="Q103" i="1"/>
  <c r="S103" i="1" s="1"/>
  <c r="P103" i="1"/>
  <c r="M103" i="1"/>
  <c r="J103" i="1"/>
  <c r="Q32" i="98"/>
  <c r="AU100" i="1"/>
  <c r="P32" i="98" s="1"/>
  <c r="AR100" i="1"/>
  <c r="O32" i="98" s="1"/>
  <c r="AL100" i="1"/>
  <c r="N32" i="98" s="1"/>
  <c r="AI100" i="1"/>
  <c r="AF100" i="1"/>
  <c r="L32" i="98" s="1"/>
  <c r="Z100" i="1"/>
  <c r="K32" i="98" s="1"/>
  <c r="W100" i="1"/>
  <c r="J32" i="98" s="1"/>
  <c r="T100" i="1"/>
  <c r="I32" i="98" s="1"/>
  <c r="N100" i="1"/>
  <c r="H32" i="98" s="1"/>
  <c r="K100" i="1"/>
  <c r="H100" i="1"/>
  <c r="F32" i="98" s="1"/>
  <c r="BB99" i="1"/>
  <c r="BA99" i="1"/>
  <c r="BC99" i="1" s="1"/>
  <c r="AZ99" i="1"/>
  <c r="AW99" i="1"/>
  <c r="AU101" i="1" s="1"/>
  <c r="P32" i="100" s="1"/>
  <c r="AT99" i="1"/>
  <c r="AR101" i="1" s="1"/>
  <c r="AP99" i="1"/>
  <c r="AO99" i="1"/>
  <c r="AQ99" i="1" s="1"/>
  <c r="AN99" i="1"/>
  <c r="AL101" i="1" s="1"/>
  <c r="N32" i="100" s="1"/>
  <c r="AK99" i="1"/>
  <c r="AI101" i="1" s="1"/>
  <c r="AH99" i="1"/>
  <c r="AF101" i="1" s="1"/>
  <c r="AD99" i="1"/>
  <c r="AC99" i="1"/>
  <c r="AE99" i="1" s="1"/>
  <c r="AB99" i="1"/>
  <c r="Z101" i="1" s="1"/>
  <c r="Y99" i="1"/>
  <c r="W101" i="1" s="1"/>
  <c r="J32" i="100" s="1"/>
  <c r="V99" i="1"/>
  <c r="T101" i="1" s="1"/>
  <c r="R99" i="1"/>
  <c r="Q99" i="1"/>
  <c r="S99" i="1" s="1"/>
  <c r="P99" i="1"/>
  <c r="N101" i="1" s="1"/>
  <c r="H32" i="100" s="1"/>
  <c r="M99" i="1"/>
  <c r="K101" i="1" s="1"/>
  <c r="J99" i="1"/>
  <c r="H101" i="1" s="1"/>
  <c r="BB98" i="1"/>
  <c r="BA98" i="1"/>
  <c r="BC98" i="1" s="1"/>
  <c r="AZ98" i="1"/>
  <c r="AW98" i="1"/>
  <c r="AT98" i="1"/>
  <c r="AP98" i="1"/>
  <c r="AO98" i="1"/>
  <c r="AQ98" i="1" s="1"/>
  <c r="AN98" i="1"/>
  <c r="AK98" i="1"/>
  <c r="AH98" i="1"/>
  <c r="AD98" i="1"/>
  <c r="AC98" i="1"/>
  <c r="AB98" i="1"/>
  <c r="Y98" i="1"/>
  <c r="V98" i="1"/>
  <c r="R98" i="1"/>
  <c r="P98" i="1"/>
  <c r="M98" i="1"/>
  <c r="J98" i="1"/>
  <c r="BB97" i="1"/>
  <c r="BA97" i="1"/>
  <c r="BC97" i="1" s="1"/>
  <c r="AZ97" i="1"/>
  <c r="AW97" i="1"/>
  <c r="AT97" i="1"/>
  <c r="AP97" i="1"/>
  <c r="AO97" i="1"/>
  <c r="AQ97" i="1" s="1"/>
  <c r="AN97" i="1"/>
  <c r="AK97" i="1"/>
  <c r="AH97" i="1"/>
  <c r="AD97" i="1"/>
  <c r="AC97" i="1"/>
  <c r="AE97" i="1" s="1"/>
  <c r="AB97" i="1"/>
  <c r="Y97" i="1"/>
  <c r="V97" i="1"/>
  <c r="R97" i="1"/>
  <c r="Q97" i="1"/>
  <c r="P97" i="1"/>
  <c r="M97" i="1"/>
  <c r="J97" i="1"/>
  <c r="BB96" i="1"/>
  <c r="BA96" i="1"/>
  <c r="BC96" i="1" s="1"/>
  <c r="AZ96" i="1"/>
  <c r="AW96" i="1"/>
  <c r="AT96" i="1"/>
  <c r="AP96" i="1"/>
  <c r="AO96" i="1"/>
  <c r="AQ96" i="1" s="1"/>
  <c r="AN96" i="1"/>
  <c r="AK96" i="1"/>
  <c r="AH96" i="1"/>
  <c r="AD96" i="1"/>
  <c r="AC96" i="1"/>
  <c r="AE96" i="1" s="1"/>
  <c r="AB96" i="1"/>
  <c r="Y96" i="1"/>
  <c r="V96" i="1"/>
  <c r="R96" i="1"/>
  <c r="Q96" i="1"/>
  <c r="P96" i="1"/>
  <c r="M96" i="1"/>
  <c r="J96" i="1"/>
  <c r="BE95" i="1"/>
  <c r="AZ95" i="1"/>
  <c r="AW95" i="1"/>
  <c r="AT95" i="1"/>
  <c r="AN95" i="1"/>
  <c r="AK95" i="1"/>
  <c r="AH95" i="1"/>
  <c r="AB95" i="1"/>
  <c r="Y95" i="1"/>
  <c r="V95" i="1"/>
  <c r="P95" i="1"/>
  <c r="J95" i="1"/>
  <c r="BE94" i="1"/>
  <c r="AZ94" i="1"/>
  <c r="AW94" i="1"/>
  <c r="AT94" i="1"/>
  <c r="AN94" i="1"/>
  <c r="AK94" i="1"/>
  <c r="AH94" i="1"/>
  <c r="AB94" i="1"/>
  <c r="Y94" i="1"/>
  <c r="V94" i="1"/>
  <c r="P94" i="1"/>
  <c r="M94" i="1"/>
  <c r="J94" i="1"/>
  <c r="BB93" i="1"/>
  <c r="AX93" i="1"/>
  <c r="Q31" i="81" s="1"/>
  <c r="AU93" i="1"/>
  <c r="AT93" i="1"/>
  <c r="AP93" i="1"/>
  <c r="AL93" i="1"/>
  <c r="N31" i="81" s="1"/>
  <c r="AK93" i="1"/>
  <c r="AF93" i="1"/>
  <c r="AD93" i="1"/>
  <c r="Z93" i="1"/>
  <c r="K31" i="81" s="1"/>
  <c r="K33" i="81" s="1"/>
  <c r="Y93" i="1"/>
  <c r="T93" i="1"/>
  <c r="I31" i="81" s="1"/>
  <c r="I33" i="81" s="1"/>
  <c r="R93" i="1"/>
  <c r="N93" i="1"/>
  <c r="H31" i="81" s="1"/>
  <c r="M93" i="1"/>
  <c r="H93" i="1"/>
  <c r="J93" i="1" s="1"/>
  <c r="AY92" i="1"/>
  <c r="Q32" i="80" s="1"/>
  <c r="AX92" i="1"/>
  <c r="AV92" i="1"/>
  <c r="P32" i="80" s="1"/>
  <c r="AU92" i="1"/>
  <c r="P31" i="80" s="1"/>
  <c r="AR92" i="1"/>
  <c r="O31" i="80" s="1"/>
  <c r="AM92" i="1"/>
  <c r="N32" i="80" s="1"/>
  <c r="AL92" i="1"/>
  <c r="N31" i="80" s="1"/>
  <c r="AJ92" i="1"/>
  <c r="M32" i="80" s="1"/>
  <c r="AG92" i="1"/>
  <c r="L32" i="80" s="1"/>
  <c r="AF92" i="1"/>
  <c r="AA92" i="1"/>
  <c r="K32" i="80" s="1"/>
  <c r="Z92" i="1"/>
  <c r="K31" i="80" s="1"/>
  <c r="X92" i="1"/>
  <c r="J32" i="80" s="1"/>
  <c r="W92" i="1"/>
  <c r="J31" i="80" s="1"/>
  <c r="I32" i="80"/>
  <c r="T92" i="1"/>
  <c r="I31" i="80" s="1"/>
  <c r="O92" i="1"/>
  <c r="H32" i="80" s="1"/>
  <c r="N92" i="1"/>
  <c r="H31" i="80" s="1"/>
  <c r="M92" i="1"/>
  <c r="I92" i="1"/>
  <c r="F32" i="80" s="1"/>
  <c r="H92" i="1"/>
  <c r="F31" i="80" s="1"/>
  <c r="BB91" i="1"/>
  <c r="AX91" i="1"/>
  <c r="AU91" i="1"/>
  <c r="AR91" i="1"/>
  <c r="AP91" i="1"/>
  <c r="AL91" i="1"/>
  <c r="N31" i="79" s="1"/>
  <c r="N33" i="79" s="1"/>
  <c r="AI91" i="1"/>
  <c r="M31" i="79" s="1"/>
  <c r="M33" i="79" s="1"/>
  <c r="AF91" i="1"/>
  <c r="L31" i="79" s="1"/>
  <c r="AD91" i="1"/>
  <c r="Z91" i="1"/>
  <c r="W91" i="1"/>
  <c r="T91" i="1"/>
  <c r="I31" i="79" s="1"/>
  <c r="R91" i="1"/>
  <c r="N91" i="1"/>
  <c r="H31" i="79" s="1"/>
  <c r="M91" i="1"/>
  <c r="H91" i="1"/>
  <c r="F31" i="79" s="1"/>
  <c r="BE90" i="1"/>
  <c r="AZ90" i="1"/>
  <c r="AW90" i="1"/>
  <c r="AT90" i="1"/>
  <c r="AN90" i="1"/>
  <c r="AK90" i="1"/>
  <c r="AH90" i="1"/>
  <c r="AB90" i="1"/>
  <c r="Y90" i="1"/>
  <c r="V90" i="1"/>
  <c r="P90" i="1"/>
  <c r="M90" i="1"/>
  <c r="J90" i="1"/>
  <c r="BE89" i="1"/>
  <c r="AZ89" i="1"/>
  <c r="AW89" i="1"/>
  <c r="AT89" i="1"/>
  <c r="AN89" i="1"/>
  <c r="AK89" i="1"/>
  <c r="AH89" i="1"/>
  <c r="AB89" i="1"/>
  <c r="Y89" i="1"/>
  <c r="V89" i="1"/>
  <c r="P89" i="1"/>
  <c r="M89" i="1"/>
  <c r="J89" i="1"/>
  <c r="BE88" i="1"/>
  <c r="Q31" i="89"/>
  <c r="Q33" i="89" s="1"/>
  <c r="AW88" i="1"/>
  <c r="AK88" i="1"/>
  <c r="K31" i="89"/>
  <c r="K33" i="89" s="1"/>
  <c r="I31" i="89"/>
  <c r="P88" i="1"/>
  <c r="M88" i="1"/>
  <c r="J88" i="1"/>
  <c r="BE87" i="1"/>
  <c r="BA87" i="1"/>
  <c r="BC87" i="1" s="1"/>
  <c r="AZ87" i="1"/>
  <c r="AW87" i="1"/>
  <c r="AT87" i="1"/>
  <c r="AO87" i="1"/>
  <c r="AQ87" i="1" s="1"/>
  <c r="AN87" i="1"/>
  <c r="AK87" i="1"/>
  <c r="AH87" i="1"/>
  <c r="AC87" i="1"/>
  <c r="AB87" i="1"/>
  <c r="Y87" i="1"/>
  <c r="V87" i="1"/>
  <c r="Q87" i="1"/>
  <c r="Q89" i="1" s="1"/>
  <c r="P87" i="1"/>
  <c r="M87" i="1"/>
  <c r="J87" i="1"/>
  <c r="BB86" i="1"/>
  <c r="AZ86" i="1"/>
  <c r="AW86" i="1"/>
  <c r="AT86" i="1"/>
  <c r="AP86" i="1"/>
  <c r="AO86" i="1"/>
  <c r="AO88" i="1" s="1"/>
  <c r="AO90" i="1" s="1"/>
  <c r="AN86" i="1"/>
  <c r="AK86" i="1"/>
  <c r="AH86" i="1"/>
  <c r="AD86" i="1"/>
  <c r="AC86" i="1"/>
  <c r="AB86" i="1"/>
  <c r="Y86" i="1"/>
  <c r="V86" i="1"/>
  <c r="R86" i="1"/>
  <c r="Q86" i="1"/>
  <c r="P86" i="1"/>
  <c r="M86" i="1"/>
  <c r="J86" i="1"/>
  <c r="BB85" i="1"/>
  <c r="AZ85" i="1"/>
  <c r="AW85" i="1"/>
  <c r="AT85" i="1"/>
  <c r="AP85" i="1"/>
  <c r="AO85" i="1"/>
  <c r="AN85" i="1"/>
  <c r="AK85" i="1"/>
  <c r="AH85" i="1"/>
  <c r="AD85" i="1"/>
  <c r="AC85" i="1"/>
  <c r="AB85" i="1"/>
  <c r="Y85" i="1"/>
  <c r="V85" i="1"/>
  <c r="R85" i="1"/>
  <c r="Q85" i="1"/>
  <c r="P85" i="1"/>
  <c r="M85" i="1"/>
  <c r="J85" i="1"/>
  <c r="BB84" i="1"/>
  <c r="BA84" i="1"/>
  <c r="AZ84" i="1"/>
  <c r="AW84" i="1"/>
  <c r="AT84" i="1"/>
  <c r="AP84" i="1"/>
  <c r="AO84" i="1"/>
  <c r="AN84" i="1"/>
  <c r="AK84" i="1"/>
  <c r="AH84" i="1"/>
  <c r="AD84" i="1"/>
  <c r="AC84" i="1"/>
  <c r="AB84" i="1"/>
  <c r="Y84" i="1"/>
  <c r="V84" i="1"/>
  <c r="R84" i="1"/>
  <c r="Q84" i="1"/>
  <c r="P84" i="1"/>
  <c r="M84" i="1"/>
  <c r="J84" i="1"/>
  <c r="BB83" i="1"/>
  <c r="BA83" i="1"/>
  <c r="AZ83" i="1"/>
  <c r="AW83" i="1"/>
  <c r="AT83" i="1"/>
  <c r="AP83" i="1"/>
  <c r="AO83" i="1"/>
  <c r="AN83" i="1"/>
  <c r="AK83" i="1"/>
  <c r="AH83" i="1"/>
  <c r="AD83" i="1"/>
  <c r="AC83" i="1"/>
  <c r="AB83" i="1"/>
  <c r="Y83" i="1"/>
  <c r="V83" i="1"/>
  <c r="R83" i="1"/>
  <c r="Q83" i="1"/>
  <c r="P83" i="1"/>
  <c r="M83" i="1"/>
  <c r="J83" i="1"/>
  <c r="BB82" i="1"/>
  <c r="BA82" i="1"/>
  <c r="BC82" i="1" s="1"/>
  <c r="AZ82" i="1"/>
  <c r="AW82" i="1"/>
  <c r="AT82" i="1"/>
  <c r="AP82" i="1"/>
  <c r="AO82" i="1"/>
  <c r="AQ82" i="1" s="1"/>
  <c r="AN82" i="1"/>
  <c r="AK82" i="1"/>
  <c r="AH82" i="1"/>
  <c r="AD82" i="1"/>
  <c r="AC82" i="1"/>
  <c r="AE82" i="1" s="1"/>
  <c r="AB82" i="1"/>
  <c r="Y82" i="1"/>
  <c r="V82" i="1"/>
  <c r="R82" i="1"/>
  <c r="Q82" i="1"/>
  <c r="S82" i="1" s="1"/>
  <c r="P82" i="1"/>
  <c r="M82" i="1"/>
  <c r="J82" i="1"/>
  <c r="BB81" i="1"/>
  <c r="BA81" i="1"/>
  <c r="BC81" i="1" s="1"/>
  <c r="AZ81" i="1"/>
  <c r="AW81" i="1"/>
  <c r="AT81" i="1"/>
  <c r="AP81" i="1"/>
  <c r="AO81" i="1"/>
  <c r="AQ81" i="1" s="1"/>
  <c r="AN81" i="1"/>
  <c r="AK81" i="1"/>
  <c r="AH81" i="1"/>
  <c r="AD81" i="1"/>
  <c r="AC81" i="1"/>
  <c r="AB81" i="1"/>
  <c r="Y81" i="1"/>
  <c r="V81" i="1"/>
  <c r="R81" i="1"/>
  <c r="Q81" i="1"/>
  <c r="S81" i="1" s="1"/>
  <c r="P81" i="1"/>
  <c r="M81" i="1"/>
  <c r="J81" i="1"/>
  <c r="BB80" i="1"/>
  <c r="AZ80" i="1"/>
  <c r="AU80" i="1"/>
  <c r="P31" i="83" s="1"/>
  <c r="P33" i="83" s="1"/>
  <c r="AT80" i="1"/>
  <c r="AP80" i="1"/>
  <c r="AO80" i="1"/>
  <c r="AQ80" i="1" s="1"/>
  <c r="AN80" i="1"/>
  <c r="AK80" i="1"/>
  <c r="AH80" i="1"/>
  <c r="AD80" i="1"/>
  <c r="AC80" i="1"/>
  <c r="AE80" i="1" s="1"/>
  <c r="AB80" i="1"/>
  <c r="Y80" i="1"/>
  <c r="V80" i="1"/>
  <c r="R80" i="1"/>
  <c r="Q80" i="1"/>
  <c r="S80" i="1" s="1"/>
  <c r="P80" i="1"/>
  <c r="M80" i="1"/>
  <c r="J80" i="1"/>
  <c r="BB79" i="1"/>
  <c r="BA79" i="1"/>
  <c r="BC79" i="1" s="1"/>
  <c r="AZ79" i="1"/>
  <c r="AW79" i="1"/>
  <c r="AT79" i="1"/>
  <c r="AP79" i="1"/>
  <c r="AO79" i="1"/>
  <c r="AQ79" i="1" s="1"/>
  <c r="AN79" i="1"/>
  <c r="AK79" i="1"/>
  <c r="AH79" i="1"/>
  <c r="AD79" i="1"/>
  <c r="AC79" i="1"/>
  <c r="AE79" i="1" s="1"/>
  <c r="AB79" i="1"/>
  <c r="Y79" i="1"/>
  <c r="V79" i="1"/>
  <c r="R79" i="1"/>
  <c r="Q79" i="1"/>
  <c r="P79" i="1"/>
  <c r="M79" i="1"/>
  <c r="J79" i="1"/>
  <c r="BB78" i="1"/>
  <c r="BA78" i="1"/>
  <c r="AZ78" i="1"/>
  <c r="AW78" i="1"/>
  <c r="AT78" i="1"/>
  <c r="AP78" i="1"/>
  <c r="AO78" i="1"/>
  <c r="AN78" i="1"/>
  <c r="AK78" i="1"/>
  <c r="AH78" i="1"/>
  <c r="AD78" i="1"/>
  <c r="AC78" i="1"/>
  <c r="AB78" i="1"/>
  <c r="Y78" i="1"/>
  <c r="V78" i="1"/>
  <c r="R78" i="1"/>
  <c r="Q78" i="1"/>
  <c r="P78" i="1"/>
  <c r="M78" i="1"/>
  <c r="J78" i="1"/>
  <c r="BB77" i="1"/>
  <c r="AZ77" i="1"/>
  <c r="P31" i="5"/>
  <c r="P33" i="5" s="1"/>
  <c r="O31" i="5"/>
  <c r="O33" i="5" s="1"/>
  <c r="AP77" i="1"/>
  <c r="N31" i="5"/>
  <c r="N33" i="5" s="1"/>
  <c r="M31" i="5"/>
  <c r="M33" i="5" s="1"/>
  <c r="L31" i="5"/>
  <c r="L33" i="5" s="1"/>
  <c r="AD77" i="1"/>
  <c r="K31" i="5"/>
  <c r="K33" i="5" s="1"/>
  <c r="R77" i="1"/>
  <c r="H31" i="5"/>
  <c r="H33" i="5" s="1"/>
  <c r="G31" i="5"/>
  <c r="G33" i="5" s="1"/>
  <c r="F31" i="5"/>
  <c r="BB76" i="1"/>
  <c r="BA76" i="1"/>
  <c r="BC76" i="1" s="1"/>
  <c r="AZ76" i="1"/>
  <c r="AW76" i="1"/>
  <c r="AT76" i="1"/>
  <c r="AP76" i="1"/>
  <c r="AO76" i="1"/>
  <c r="AQ76" i="1" s="1"/>
  <c r="AN76" i="1"/>
  <c r="AK76" i="1"/>
  <c r="AH76" i="1"/>
  <c r="AD76" i="1"/>
  <c r="AC76" i="1"/>
  <c r="AE76" i="1" s="1"/>
  <c r="AB76" i="1"/>
  <c r="Y76" i="1"/>
  <c r="V76" i="1"/>
  <c r="R76" i="1"/>
  <c r="Q76" i="1"/>
  <c r="P76" i="1"/>
  <c r="M76" i="1"/>
  <c r="J76" i="1"/>
  <c r="BB75" i="1"/>
  <c r="BA75" i="1"/>
  <c r="AZ75" i="1"/>
  <c r="AW75" i="1"/>
  <c r="AT75" i="1"/>
  <c r="AP75" i="1"/>
  <c r="AO75" i="1"/>
  <c r="AN75" i="1"/>
  <c r="AK75" i="1"/>
  <c r="AH75" i="1"/>
  <c r="AD75" i="1"/>
  <c r="AC75" i="1"/>
  <c r="AB75" i="1"/>
  <c r="Y75" i="1"/>
  <c r="V75" i="1"/>
  <c r="R75" i="1"/>
  <c r="Q75" i="1"/>
  <c r="P75" i="1"/>
  <c r="M75" i="1"/>
  <c r="J75" i="1"/>
  <c r="BB74" i="1"/>
  <c r="BA74" i="1"/>
  <c r="BC74" i="1" s="1"/>
  <c r="AZ74" i="1"/>
  <c r="AW74" i="1"/>
  <c r="AT74" i="1"/>
  <c r="AP74" i="1"/>
  <c r="AO74" i="1"/>
  <c r="AQ74" i="1" s="1"/>
  <c r="AN74" i="1"/>
  <c r="AK74" i="1"/>
  <c r="AH74" i="1"/>
  <c r="AD74" i="1"/>
  <c r="AC74" i="1"/>
  <c r="AB74" i="1"/>
  <c r="Y74" i="1"/>
  <c r="V74" i="1"/>
  <c r="R74" i="1"/>
  <c r="Q74" i="1"/>
  <c r="S74" i="1" s="1"/>
  <c r="P74" i="1"/>
  <c r="M74" i="1"/>
  <c r="J74" i="1"/>
  <c r="BB73" i="1"/>
  <c r="BA73" i="1"/>
  <c r="AZ73" i="1"/>
  <c r="AW73" i="1"/>
  <c r="AT73" i="1"/>
  <c r="AP73" i="1"/>
  <c r="AO73" i="1"/>
  <c r="AQ73" i="1" s="1"/>
  <c r="AN73" i="1"/>
  <c r="AK73" i="1"/>
  <c r="AH73" i="1"/>
  <c r="AD73" i="1"/>
  <c r="AC73" i="1"/>
  <c r="AE73" i="1" s="1"/>
  <c r="AB73" i="1"/>
  <c r="Y73" i="1"/>
  <c r="V73" i="1"/>
  <c r="R73" i="1"/>
  <c r="Q73" i="1"/>
  <c r="S73" i="1" s="1"/>
  <c r="P73" i="1"/>
  <c r="M73" i="1"/>
  <c r="J73" i="1"/>
  <c r="BB72" i="1"/>
  <c r="BA72" i="1"/>
  <c r="BC72" i="1" s="1"/>
  <c r="AZ72" i="1"/>
  <c r="AW72" i="1"/>
  <c r="AT72" i="1"/>
  <c r="AP72" i="1"/>
  <c r="AO72" i="1"/>
  <c r="AQ72" i="1" s="1"/>
  <c r="AN72" i="1"/>
  <c r="AK72" i="1"/>
  <c r="AH72" i="1"/>
  <c r="AD72" i="1"/>
  <c r="AC72" i="1"/>
  <c r="AB72" i="1"/>
  <c r="Y72" i="1"/>
  <c r="V72" i="1"/>
  <c r="R72" i="1"/>
  <c r="Q72" i="1"/>
  <c r="S72" i="1" s="1"/>
  <c r="P72" i="1"/>
  <c r="M72" i="1"/>
  <c r="J72" i="1"/>
  <c r="BB71" i="1"/>
  <c r="BA71" i="1"/>
  <c r="BC71" i="1" s="1"/>
  <c r="AZ71" i="1"/>
  <c r="AW71" i="1"/>
  <c r="AT71" i="1"/>
  <c r="AP71" i="1"/>
  <c r="AO71" i="1"/>
  <c r="AQ71" i="1" s="1"/>
  <c r="AN71" i="1"/>
  <c r="AK71" i="1"/>
  <c r="AH71" i="1"/>
  <c r="AD71" i="1"/>
  <c r="AC71" i="1"/>
  <c r="AE71" i="1" s="1"/>
  <c r="AB71" i="1"/>
  <c r="Y71" i="1"/>
  <c r="V71" i="1"/>
  <c r="R71" i="1"/>
  <c r="Q71" i="1"/>
  <c r="P71" i="1"/>
  <c r="M71" i="1"/>
  <c r="J71" i="1"/>
  <c r="BB70" i="1"/>
  <c r="BA70" i="1"/>
  <c r="BC70" i="1" s="1"/>
  <c r="AZ70" i="1"/>
  <c r="AW70" i="1"/>
  <c r="AT70" i="1"/>
  <c r="AP70" i="1"/>
  <c r="AO70" i="1"/>
  <c r="AQ70" i="1" s="1"/>
  <c r="AN70" i="1"/>
  <c r="AK70" i="1"/>
  <c r="AH70" i="1"/>
  <c r="AD70" i="1"/>
  <c r="AC70" i="1"/>
  <c r="AE70" i="1" s="1"/>
  <c r="AB70" i="1"/>
  <c r="Y70" i="1"/>
  <c r="V70" i="1"/>
  <c r="R70" i="1"/>
  <c r="Q70" i="1"/>
  <c r="S70" i="1" s="1"/>
  <c r="P70" i="1"/>
  <c r="M70" i="1"/>
  <c r="J70" i="1"/>
  <c r="BB69" i="1"/>
  <c r="BA69" i="1"/>
  <c r="BC69" i="1" s="1"/>
  <c r="AZ69" i="1"/>
  <c r="AW69" i="1"/>
  <c r="AT69" i="1"/>
  <c r="AP69" i="1"/>
  <c r="AO69" i="1"/>
  <c r="AQ69" i="1" s="1"/>
  <c r="AN69" i="1"/>
  <c r="AK69" i="1"/>
  <c r="AH69" i="1"/>
  <c r="AD69" i="1"/>
  <c r="AC69" i="1"/>
  <c r="AB69" i="1"/>
  <c r="Y69" i="1"/>
  <c r="V69" i="1"/>
  <c r="R69" i="1"/>
  <c r="Q69" i="1"/>
  <c r="S69" i="1" s="1"/>
  <c r="P69" i="1"/>
  <c r="M69" i="1"/>
  <c r="J69" i="1"/>
  <c r="BB68" i="1"/>
  <c r="BA68" i="1"/>
  <c r="BC68" i="1" s="1"/>
  <c r="AZ68" i="1"/>
  <c r="AW68" i="1"/>
  <c r="AT68" i="1"/>
  <c r="AP68" i="1"/>
  <c r="AO68" i="1"/>
  <c r="AQ68" i="1" s="1"/>
  <c r="AN68" i="1"/>
  <c r="AK68" i="1"/>
  <c r="AH68" i="1"/>
  <c r="AD68" i="1"/>
  <c r="AC68" i="1"/>
  <c r="AE68" i="1" s="1"/>
  <c r="AB68" i="1"/>
  <c r="Y68" i="1"/>
  <c r="V68" i="1"/>
  <c r="R68" i="1"/>
  <c r="Q68" i="1"/>
  <c r="P68" i="1"/>
  <c r="M68" i="1"/>
  <c r="J68" i="1"/>
  <c r="BB67" i="1"/>
  <c r="AP67" i="1"/>
  <c r="AD67" i="1"/>
  <c r="R67" i="1"/>
  <c r="BB66" i="1"/>
  <c r="BA66" i="1"/>
  <c r="AZ66" i="1"/>
  <c r="AW66" i="1"/>
  <c r="AT66" i="1"/>
  <c r="AP66" i="1"/>
  <c r="AO66" i="1"/>
  <c r="AN66" i="1"/>
  <c r="AK66" i="1"/>
  <c r="AH66" i="1"/>
  <c r="AD66" i="1"/>
  <c r="AC66" i="1"/>
  <c r="AB66" i="1"/>
  <c r="Y66" i="1"/>
  <c r="V66" i="1"/>
  <c r="R66" i="1"/>
  <c r="Q66" i="1"/>
  <c r="P66" i="1"/>
  <c r="M66" i="1"/>
  <c r="J66" i="1"/>
  <c r="BB65" i="1"/>
  <c r="BA65" i="1"/>
  <c r="BC65" i="1" s="1"/>
  <c r="AZ65" i="1"/>
  <c r="AW65" i="1"/>
  <c r="AT65" i="1"/>
  <c r="AP65" i="1"/>
  <c r="AO65" i="1"/>
  <c r="AQ65" i="1" s="1"/>
  <c r="AN65" i="1"/>
  <c r="AK65" i="1"/>
  <c r="AH65" i="1"/>
  <c r="AD65" i="1"/>
  <c r="AC65" i="1"/>
  <c r="AB65" i="1"/>
  <c r="Y65" i="1"/>
  <c r="V65" i="1"/>
  <c r="R65" i="1"/>
  <c r="Q65" i="1"/>
  <c r="S65" i="1" s="1"/>
  <c r="P65" i="1"/>
  <c r="M65" i="1"/>
  <c r="J65" i="1"/>
  <c r="BB64" i="1"/>
  <c r="BA64" i="1"/>
  <c r="AZ64" i="1"/>
  <c r="AW64" i="1"/>
  <c r="AT64" i="1"/>
  <c r="AP64" i="1"/>
  <c r="AO64" i="1"/>
  <c r="AN64" i="1"/>
  <c r="AK64" i="1"/>
  <c r="AH64" i="1"/>
  <c r="AD64" i="1"/>
  <c r="AC64" i="1"/>
  <c r="AB64" i="1"/>
  <c r="Y64" i="1"/>
  <c r="V64" i="1"/>
  <c r="R64" i="1"/>
  <c r="Q64" i="1"/>
  <c r="P64" i="1"/>
  <c r="M64" i="1"/>
  <c r="J64" i="1"/>
  <c r="BB63" i="1"/>
  <c r="BA63" i="1"/>
  <c r="AZ63" i="1"/>
  <c r="AW63" i="1"/>
  <c r="AT63" i="1"/>
  <c r="AP63" i="1"/>
  <c r="AO63" i="1"/>
  <c r="AN63" i="1"/>
  <c r="AK63" i="1"/>
  <c r="AH63" i="1"/>
  <c r="AD63" i="1"/>
  <c r="AC63" i="1"/>
  <c r="AB63" i="1"/>
  <c r="Y63" i="1"/>
  <c r="V63" i="1"/>
  <c r="R63" i="1"/>
  <c r="Q63" i="1"/>
  <c r="P63" i="1"/>
  <c r="M63" i="1"/>
  <c r="J63" i="1"/>
  <c r="BB62" i="1"/>
  <c r="BA62" i="1"/>
  <c r="AZ62" i="1"/>
  <c r="AW62" i="1"/>
  <c r="AT62" i="1"/>
  <c r="AP62" i="1"/>
  <c r="AO62" i="1"/>
  <c r="AN62" i="1"/>
  <c r="AK62" i="1"/>
  <c r="AH62" i="1"/>
  <c r="AD62" i="1"/>
  <c r="AC62" i="1"/>
  <c r="AB62" i="1"/>
  <c r="Y62" i="1"/>
  <c r="V62" i="1"/>
  <c r="R62" i="1"/>
  <c r="Q62" i="1"/>
  <c r="P62" i="1"/>
  <c r="M62" i="1"/>
  <c r="J62" i="1"/>
  <c r="BB61" i="1"/>
  <c r="BA61" i="1"/>
  <c r="AZ61" i="1"/>
  <c r="AW61" i="1"/>
  <c r="AT61" i="1"/>
  <c r="AP61" i="1"/>
  <c r="AO61" i="1"/>
  <c r="AN61" i="1"/>
  <c r="AK61" i="1"/>
  <c r="AH61" i="1"/>
  <c r="AD61" i="1"/>
  <c r="AC61" i="1"/>
  <c r="AB61" i="1"/>
  <c r="Y61" i="1"/>
  <c r="V61" i="1"/>
  <c r="R61" i="1"/>
  <c r="Q61" i="1"/>
  <c r="P61" i="1"/>
  <c r="M61" i="1"/>
  <c r="J61" i="1"/>
  <c r="BB60" i="1"/>
  <c r="BA60" i="1"/>
  <c r="AZ60" i="1"/>
  <c r="AW60" i="1"/>
  <c r="AT60" i="1"/>
  <c r="AP60" i="1"/>
  <c r="AO60" i="1"/>
  <c r="AN60" i="1"/>
  <c r="AK60" i="1"/>
  <c r="AH60" i="1"/>
  <c r="AD60" i="1"/>
  <c r="AC60" i="1"/>
  <c r="AB60" i="1"/>
  <c r="Y60" i="1"/>
  <c r="V60" i="1"/>
  <c r="R60" i="1"/>
  <c r="Q60" i="1"/>
  <c r="P60" i="1"/>
  <c r="M60" i="1"/>
  <c r="J60" i="1"/>
  <c r="BB59" i="1"/>
  <c r="BA59" i="1"/>
  <c r="AZ59" i="1"/>
  <c r="AW59" i="1"/>
  <c r="AT59" i="1"/>
  <c r="AP59" i="1"/>
  <c r="AO59" i="1"/>
  <c r="AN59" i="1"/>
  <c r="AK59" i="1"/>
  <c r="AH59" i="1"/>
  <c r="AD59" i="1"/>
  <c r="AC59" i="1"/>
  <c r="AB59" i="1"/>
  <c r="Y59" i="1"/>
  <c r="V59" i="1"/>
  <c r="R59" i="1"/>
  <c r="Q59" i="1"/>
  <c r="P59" i="1"/>
  <c r="M59" i="1"/>
  <c r="J59" i="1"/>
  <c r="BB58" i="1"/>
  <c r="BA58" i="1"/>
  <c r="AZ58" i="1"/>
  <c r="AW58" i="1"/>
  <c r="AT58" i="1"/>
  <c r="AP58" i="1"/>
  <c r="AO58" i="1"/>
  <c r="AN58" i="1"/>
  <c r="AK58" i="1"/>
  <c r="AH58" i="1"/>
  <c r="AD58" i="1"/>
  <c r="AC58" i="1"/>
  <c r="AB58" i="1"/>
  <c r="Y58" i="1"/>
  <c r="V58" i="1"/>
  <c r="R58" i="1"/>
  <c r="Q58" i="1"/>
  <c r="P58" i="1"/>
  <c r="M58" i="1"/>
  <c r="J58" i="1"/>
  <c r="BB57" i="1"/>
  <c r="BA57" i="1"/>
  <c r="AZ57" i="1"/>
  <c r="AW57" i="1"/>
  <c r="AT57" i="1"/>
  <c r="AP57" i="1"/>
  <c r="AO57" i="1"/>
  <c r="AN57" i="1"/>
  <c r="AK57" i="1"/>
  <c r="AH57" i="1"/>
  <c r="AD57" i="1"/>
  <c r="AC57" i="1"/>
  <c r="AB57" i="1"/>
  <c r="Y57" i="1"/>
  <c r="V57" i="1"/>
  <c r="R57" i="1"/>
  <c r="Q57" i="1"/>
  <c r="P57" i="1"/>
  <c r="M57" i="1"/>
  <c r="J57" i="1"/>
  <c r="BB56" i="1"/>
  <c r="BA56" i="1"/>
  <c r="AZ56" i="1"/>
  <c r="AW56" i="1"/>
  <c r="AT56" i="1"/>
  <c r="AP56" i="1"/>
  <c r="AO56" i="1"/>
  <c r="AN56" i="1"/>
  <c r="AK56" i="1"/>
  <c r="AH56" i="1"/>
  <c r="AD56" i="1"/>
  <c r="AC56" i="1"/>
  <c r="AB56" i="1"/>
  <c r="Y56" i="1"/>
  <c r="V56" i="1"/>
  <c r="R56" i="1"/>
  <c r="Q56" i="1"/>
  <c r="P56" i="1"/>
  <c r="M56" i="1"/>
  <c r="J56" i="1"/>
  <c r="BB55" i="1"/>
  <c r="BA55" i="1"/>
  <c r="AZ55" i="1"/>
  <c r="AW55" i="1"/>
  <c r="AT55" i="1"/>
  <c r="AP55" i="1"/>
  <c r="AO55" i="1"/>
  <c r="AN55" i="1"/>
  <c r="AK55" i="1"/>
  <c r="AH55" i="1"/>
  <c r="AD55" i="1"/>
  <c r="AC55" i="1"/>
  <c r="AB55" i="1"/>
  <c r="Y55" i="1"/>
  <c r="V55" i="1"/>
  <c r="R55" i="1"/>
  <c r="Q55" i="1"/>
  <c r="P55" i="1"/>
  <c r="M55" i="1"/>
  <c r="J55" i="1"/>
  <c r="BB54" i="1"/>
  <c r="BA54" i="1"/>
  <c r="AZ54" i="1"/>
  <c r="AW54" i="1"/>
  <c r="AT54" i="1"/>
  <c r="AP54" i="1"/>
  <c r="AO54" i="1"/>
  <c r="AN54" i="1"/>
  <c r="AK54" i="1"/>
  <c r="AH54" i="1"/>
  <c r="AD54" i="1"/>
  <c r="AC54" i="1"/>
  <c r="AB54" i="1"/>
  <c r="Y54" i="1"/>
  <c r="V54" i="1"/>
  <c r="R54" i="1"/>
  <c r="Q54" i="1"/>
  <c r="P54" i="1"/>
  <c r="M54" i="1"/>
  <c r="J54" i="1"/>
  <c r="BB53" i="1"/>
  <c r="BA53" i="1"/>
  <c r="AZ53" i="1"/>
  <c r="AW53" i="1"/>
  <c r="AT53" i="1"/>
  <c r="AP53" i="1"/>
  <c r="AO53" i="1"/>
  <c r="AN53" i="1"/>
  <c r="AK53" i="1"/>
  <c r="AH53" i="1"/>
  <c r="AD53" i="1"/>
  <c r="AC53" i="1"/>
  <c r="AB53" i="1"/>
  <c r="Y53" i="1"/>
  <c r="V53" i="1"/>
  <c r="R53" i="1"/>
  <c r="Q53" i="1"/>
  <c r="P53" i="1"/>
  <c r="M53" i="1"/>
  <c r="J53" i="1"/>
  <c r="BB52" i="1"/>
  <c r="BA52" i="1"/>
  <c r="AZ52" i="1"/>
  <c r="AW52" i="1"/>
  <c r="AT52" i="1"/>
  <c r="AP52" i="1"/>
  <c r="AO52" i="1"/>
  <c r="AN52" i="1"/>
  <c r="AK52" i="1"/>
  <c r="AH52" i="1"/>
  <c r="AD52" i="1"/>
  <c r="AC52" i="1"/>
  <c r="AB52" i="1"/>
  <c r="Y52" i="1"/>
  <c r="V52" i="1"/>
  <c r="R52" i="1"/>
  <c r="Q52" i="1"/>
  <c r="P52" i="1"/>
  <c r="M52" i="1"/>
  <c r="J52" i="1"/>
  <c r="BB51" i="1"/>
  <c r="BA51" i="1"/>
  <c r="AZ51" i="1"/>
  <c r="AW51" i="1"/>
  <c r="AT51" i="1"/>
  <c r="AP51" i="1"/>
  <c r="AO51" i="1"/>
  <c r="AN51" i="1"/>
  <c r="AK51" i="1"/>
  <c r="AH51" i="1"/>
  <c r="AD51" i="1"/>
  <c r="AC51" i="1"/>
  <c r="AB51" i="1"/>
  <c r="Y51" i="1"/>
  <c r="V51" i="1"/>
  <c r="R51" i="1"/>
  <c r="Q51" i="1"/>
  <c r="P51" i="1"/>
  <c r="M51" i="1"/>
  <c r="J51" i="1"/>
  <c r="BB50" i="1"/>
  <c r="BA50" i="1"/>
  <c r="AZ50" i="1"/>
  <c r="AW50" i="1"/>
  <c r="AT50" i="1"/>
  <c r="AP50" i="1"/>
  <c r="AO50" i="1"/>
  <c r="AN50" i="1"/>
  <c r="AK50" i="1"/>
  <c r="AH50" i="1"/>
  <c r="AD50" i="1"/>
  <c r="AC50" i="1"/>
  <c r="AB50" i="1"/>
  <c r="Y50" i="1"/>
  <c r="V50" i="1"/>
  <c r="R50" i="1"/>
  <c r="Q50" i="1"/>
  <c r="P50" i="1"/>
  <c r="M50" i="1"/>
  <c r="J50" i="1"/>
  <c r="BB49" i="1"/>
  <c r="AZ49" i="1"/>
  <c r="AU49" i="1"/>
  <c r="P31" i="22" s="1"/>
  <c r="AT49" i="1"/>
  <c r="AP49" i="1"/>
  <c r="AO49" i="1"/>
  <c r="AN49" i="1"/>
  <c r="AK49" i="1"/>
  <c r="AH49" i="1"/>
  <c r="AD49" i="1"/>
  <c r="AC49" i="1"/>
  <c r="AB49" i="1"/>
  <c r="Y49" i="1"/>
  <c r="V49" i="1"/>
  <c r="R49" i="1"/>
  <c r="Q49" i="1"/>
  <c r="P49" i="1"/>
  <c r="M49" i="1"/>
  <c r="J49" i="1"/>
  <c r="BB48" i="1"/>
  <c r="BA48" i="1"/>
  <c r="AZ48" i="1"/>
  <c r="AW48" i="1"/>
  <c r="AT48" i="1"/>
  <c r="AP48" i="1"/>
  <c r="AO48" i="1"/>
  <c r="AN48" i="1"/>
  <c r="AK48" i="1"/>
  <c r="AH48" i="1"/>
  <c r="AD48" i="1"/>
  <c r="AC48" i="1"/>
  <c r="AB48" i="1"/>
  <c r="Y48" i="1"/>
  <c r="V48" i="1"/>
  <c r="R48" i="1"/>
  <c r="Q48" i="1"/>
  <c r="P48" i="1"/>
  <c r="M48" i="1"/>
  <c r="J48" i="1"/>
  <c r="BB47" i="1"/>
  <c r="BA47" i="1"/>
  <c r="AZ47" i="1"/>
  <c r="AW47" i="1"/>
  <c r="AT47" i="1"/>
  <c r="AP47" i="1"/>
  <c r="AO47" i="1"/>
  <c r="AN47" i="1"/>
  <c r="AK47" i="1"/>
  <c r="AH47" i="1"/>
  <c r="AD47" i="1"/>
  <c r="AC47" i="1"/>
  <c r="AB47" i="1"/>
  <c r="Y47" i="1"/>
  <c r="V47" i="1"/>
  <c r="R47" i="1"/>
  <c r="Q47" i="1"/>
  <c r="P47" i="1"/>
  <c r="M47" i="1"/>
  <c r="J47" i="1"/>
  <c r="BB46" i="1"/>
  <c r="BA46" i="1"/>
  <c r="AZ46" i="1"/>
  <c r="AW46" i="1"/>
  <c r="AT46" i="1"/>
  <c r="AP46" i="1"/>
  <c r="AO46" i="1"/>
  <c r="AN46" i="1"/>
  <c r="AK46" i="1"/>
  <c r="AH46" i="1"/>
  <c r="AD46" i="1"/>
  <c r="AC46" i="1"/>
  <c r="AB46" i="1"/>
  <c r="Y46" i="1"/>
  <c r="V46" i="1"/>
  <c r="R46" i="1"/>
  <c r="Q46" i="1"/>
  <c r="P46" i="1"/>
  <c r="M46" i="1"/>
  <c r="J46" i="1"/>
  <c r="BB45" i="1"/>
  <c r="BA45" i="1"/>
  <c r="AZ45" i="1"/>
  <c r="AW45" i="1"/>
  <c r="AT45" i="1"/>
  <c r="AP45" i="1"/>
  <c r="AO45" i="1"/>
  <c r="AQ45" i="1" s="1"/>
  <c r="AN45" i="1"/>
  <c r="AK45" i="1"/>
  <c r="AH45" i="1"/>
  <c r="AD45" i="1"/>
  <c r="AC45" i="1"/>
  <c r="AB45" i="1"/>
  <c r="Y45" i="1"/>
  <c r="V45" i="1"/>
  <c r="R45" i="1"/>
  <c r="Q45" i="1"/>
  <c r="P45" i="1"/>
  <c r="M45" i="1"/>
  <c r="J45" i="1"/>
  <c r="BB44" i="1"/>
  <c r="BA44" i="1"/>
  <c r="AZ44" i="1"/>
  <c r="AW44" i="1"/>
  <c r="AT44" i="1"/>
  <c r="AP44" i="1"/>
  <c r="AO44" i="1"/>
  <c r="AN44" i="1"/>
  <c r="AK44" i="1"/>
  <c r="AH44" i="1"/>
  <c r="AD44" i="1"/>
  <c r="AC44" i="1"/>
  <c r="AB44" i="1"/>
  <c r="Y44" i="1"/>
  <c r="V44" i="1"/>
  <c r="R44" i="1"/>
  <c r="Q44" i="1"/>
  <c r="P44" i="1"/>
  <c r="M44" i="1"/>
  <c r="J44" i="1"/>
  <c r="BB43" i="1"/>
  <c r="BA43" i="1"/>
  <c r="AZ43" i="1"/>
  <c r="AW43" i="1"/>
  <c r="AT43" i="1"/>
  <c r="AP43" i="1"/>
  <c r="AO43" i="1"/>
  <c r="AN43" i="1"/>
  <c r="AK43" i="1"/>
  <c r="AH43" i="1"/>
  <c r="AD43" i="1"/>
  <c r="AC43" i="1"/>
  <c r="AB43" i="1"/>
  <c r="Y43" i="1"/>
  <c r="V43" i="1"/>
  <c r="R43" i="1"/>
  <c r="Q43" i="1"/>
  <c r="P43" i="1"/>
  <c r="M43" i="1"/>
  <c r="J43" i="1"/>
  <c r="BB42" i="1"/>
  <c r="BA42" i="1"/>
  <c r="AZ42" i="1"/>
  <c r="AW42" i="1"/>
  <c r="AT42" i="1"/>
  <c r="AP42" i="1"/>
  <c r="AO42" i="1"/>
  <c r="AN42" i="1"/>
  <c r="AK42" i="1"/>
  <c r="AH42" i="1"/>
  <c r="AD42" i="1"/>
  <c r="AC42" i="1"/>
  <c r="AB42" i="1"/>
  <c r="Y42" i="1"/>
  <c r="V42" i="1"/>
  <c r="R42" i="1"/>
  <c r="Q42" i="1"/>
  <c r="P42" i="1"/>
  <c r="M42" i="1"/>
  <c r="J42" i="1"/>
  <c r="BB41" i="1"/>
  <c r="BA41" i="1"/>
  <c r="AZ41" i="1"/>
  <c r="AW41" i="1"/>
  <c r="AT41" i="1"/>
  <c r="AP41" i="1"/>
  <c r="AO41" i="1"/>
  <c r="AN41" i="1"/>
  <c r="AK41" i="1"/>
  <c r="AH41" i="1"/>
  <c r="AD41" i="1"/>
  <c r="AC41" i="1"/>
  <c r="AB41" i="1"/>
  <c r="Y41" i="1"/>
  <c r="V41" i="1"/>
  <c r="R41" i="1"/>
  <c r="Q41" i="1"/>
  <c r="P41" i="1"/>
  <c r="M41" i="1"/>
  <c r="J41" i="1"/>
  <c r="BB40" i="1"/>
  <c r="BA40" i="1"/>
  <c r="AZ40" i="1"/>
  <c r="AW40" i="1"/>
  <c r="AT40" i="1"/>
  <c r="AP40" i="1"/>
  <c r="AO40" i="1"/>
  <c r="AN40" i="1"/>
  <c r="AK40" i="1"/>
  <c r="AH40" i="1"/>
  <c r="AD40" i="1"/>
  <c r="AC40" i="1"/>
  <c r="AB40" i="1"/>
  <c r="Y40" i="1"/>
  <c r="V40" i="1"/>
  <c r="R40" i="1"/>
  <c r="Q40" i="1"/>
  <c r="P40" i="1"/>
  <c r="M40" i="1"/>
  <c r="J40" i="1"/>
  <c r="BB39" i="1"/>
  <c r="BA39" i="1"/>
  <c r="AZ39" i="1"/>
  <c r="AW39" i="1"/>
  <c r="AT39" i="1"/>
  <c r="AP39" i="1"/>
  <c r="AO39" i="1"/>
  <c r="AN39" i="1"/>
  <c r="AK39" i="1"/>
  <c r="AH39" i="1"/>
  <c r="AD39" i="1"/>
  <c r="AC39" i="1"/>
  <c r="AB39" i="1"/>
  <c r="Y39" i="1"/>
  <c r="V39" i="1"/>
  <c r="R39" i="1"/>
  <c r="Q39" i="1"/>
  <c r="P39" i="1"/>
  <c r="M39" i="1"/>
  <c r="J39" i="1"/>
  <c r="BB38" i="1"/>
  <c r="BA38" i="1"/>
  <c r="AZ38" i="1"/>
  <c r="AW38" i="1"/>
  <c r="AT38" i="1"/>
  <c r="AP38" i="1"/>
  <c r="AO38" i="1"/>
  <c r="AN38" i="1"/>
  <c r="AK38" i="1"/>
  <c r="AH38" i="1"/>
  <c r="AD38" i="1"/>
  <c r="AC38" i="1"/>
  <c r="AB38" i="1"/>
  <c r="Y38" i="1"/>
  <c r="V38" i="1"/>
  <c r="R38" i="1"/>
  <c r="Q38" i="1"/>
  <c r="P38" i="1"/>
  <c r="M38" i="1"/>
  <c r="J38" i="1"/>
  <c r="BB37" i="1"/>
  <c r="BA37" i="1"/>
  <c r="AZ37" i="1"/>
  <c r="AW37" i="1"/>
  <c r="AT37" i="1"/>
  <c r="AP37" i="1"/>
  <c r="AO37" i="1"/>
  <c r="AN37" i="1"/>
  <c r="AK37" i="1"/>
  <c r="AH37" i="1"/>
  <c r="AD37" i="1"/>
  <c r="AC37" i="1"/>
  <c r="AB37" i="1"/>
  <c r="Y37" i="1"/>
  <c r="V37" i="1"/>
  <c r="R37" i="1"/>
  <c r="Q37" i="1"/>
  <c r="S37" i="1" s="1"/>
  <c r="P37" i="1"/>
  <c r="M37" i="1"/>
  <c r="J37" i="1"/>
  <c r="BB36" i="1"/>
  <c r="BA36" i="1"/>
  <c r="AZ36" i="1"/>
  <c r="AW36" i="1"/>
  <c r="AT36" i="1"/>
  <c r="AP36" i="1"/>
  <c r="AO36" i="1"/>
  <c r="AN36" i="1"/>
  <c r="AK36" i="1"/>
  <c r="AH36" i="1"/>
  <c r="AD36" i="1"/>
  <c r="AC36" i="1"/>
  <c r="AB36" i="1"/>
  <c r="Y36" i="1"/>
  <c r="V36" i="1"/>
  <c r="R36" i="1"/>
  <c r="Q36" i="1"/>
  <c r="P36" i="1"/>
  <c r="M36" i="1"/>
  <c r="J36" i="1"/>
  <c r="BB35" i="1"/>
  <c r="BA35" i="1"/>
  <c r="AZ35" i="1"/>
  <c r="AW35" i="1"/>
  <c r="AT35" i="1"/>
  <c r="AP35" i="1"/>
  <c r="AO35" i="1"/>
  <c r="AN35" i="1"/>
  <c r="AK35" i="1"/>
  <c r="AH35" i="1"/>
  <c r="AD35" i="1"/>
  <c r="AC35" i="1"/>
  <c r="AB35" i="1"/>
  <c r="Y35" i="1"/>
  <c r="V35" i="1"/>
  <c r="R35" i="1"/>
  <c r="Q35" i="1"/>
  <c r="P35" i="1"/>
  <c r="M35" i="1"/>
  <c r="J35" i="1"/>
  <c r="BB34" i="1"/>
  <c r="BA34" i="1"/>
  <c r="AZ34" i="1"/>
  <c r="AW34" i="1"/>
  <c r="AT34" i="1"/>
  <c r="AP34" i="1"/>
  <c r="AO34" i="1"/>
  <c r="AN34" i="1"/>
  <c r="AK34" i="1"/>
  <c r="AH34" i="1"/>
  <c r="AD34" i="1"/>
  <c r="AC34" i="1"/>
  <c r="AB34" i="1"/>
  <c r="Y34" i="1"/>
  <c r="V34" i="1"/>
  <c r="R34" i="1"/>
  <c r="Q34" i="1"/>
  <c r="P34" i="1"/>
  <c r="M34" i="1"/>
  <c r="J34" i="1"/>
  <c r="BB33" i="1"/>
  <c r="BA33" i="1"/>
  <c r="AZ33" i="1"/>
  <c r="AW33" i="1"/>
  <c r="AT33" i="1"/>
  <c r="AP33" i="1"/>
  <c r="AO33" i="1"/>
  <c r="AN33" i="1"/>
  <c r="AK33" i="1"/>
  <c r="AH33" i="1"/>
  <c r="AD33" i="1"/>
  <c r="AC33" i="1"/>
  <c r="AB33" i="1"/>
  <c r="Y33" i="1"/>
  <c r="V33" i="1"/>
  <c r="R33" i="1"/>
  <c r="Q33" i="1"/>
  <c r="P33" i="1"/>
  <c r="M33" i="1"/>
  <c r="J33" i="1"/>
  <c r="BB32" i="1"/>
  <c r="BA32" i="1"/>
  <c r="AZ32" i="1"/>
  <c r="AW32" i="1"/>
  <c r="AT32" i="1"/>
  <c r="AP32" i="1"/>
  <c r="AO32" i="1"/>
  <c r="AN32" i="1"/>
  <c r="AK32" i="1"/>
  <c r="AH32" i="1"/>
  <c r="AD32" i="1"/>
  <c r="AC32" i="1"/>
  <c r="AB32" i="1"/>
  <c r="Y32" i="1"/>
  <c r="V32" i="1"/>
  <c r="R32" i="1"/>
  <c r="Q32" i="1"/>
  <c r="P32" i="1"/>
  <c r="M32" i="1"/>
  <c r="J32" i="1"/>
  <c r="BB31" i="1"/>
  <c r="BA31" i="1"/>
  <c r="AZ31" i="1"/>
  <c r="AW31" i="1"/>
  <c r="AT31" i="1"/>
  <c r="AP31" i="1"/>
  <c r="AO31" i="1"/>
  <c r="AN31" i="1"/>
  <c r="AK31" i="1"/>
  <c r="AH31" i="1"/>
  <c r="AD31" i="1"/>
  <c r="AC31" i="1"/>
  <c r="AB31" i="1"/>
  <c r="Y31" i="1"/>
  <c r="V31" i="1"/>
  <c r="R31" i="1"/>
  <c r="Q31" i="1"/>
  <c r="P31" i="1"/>
  <c r="M31" i="1"/>
  <c r="J31" i="1"/>
  <c r="BB30" i="1"/>
  <c r="BA30" i="1"/>
  <c r="AZ30" i="1"/>
  <c r="AW30" i="1"/>
  <c r="AT30" i="1"/>
  <c r="AP30" i="1"/>
  <c r="AO30" i="1"/>
  <c r="AN30" i="1"/>
  <c r="AK30" i="1"/>
  <c r="AH30" i="1"/>
  <c r="AD30" i="1"/>
  <c r="AC30" i="1"/>
  <c r="AB30" i="1"/>
  <c r="Y30" i="1"/>
  <c r="V30" i="1"/>
  <c r="R30" i="1"/>
  <c r="Q30" i="1"/>
  <c r="P30" i="1"/>
  <c r="M30" i="1"/>
  <c r="J30" i="1"/>
  <c r="BB29" i="1"/>
  <c r="BA29" i="1"/>
  <c r="AZ29" i="1"/>
  <c r="AW29" i="1"/>
  <c r="AT29" i="1"/>
  <c r="AP29" i="1"/>
  <c r="AO29" i="1"/>
  <c r="AN29" i="1"/>
  <c r="AK29" i="1"/>
  <c r="AH29" i="1"/>
  <c r="AD29" i="1"/>
  <c r="AC29" i="1"/>
  <c r="AB29" i="1"/>
  <c r="Y29" i="1"/>
  <c r="V29" i="1"/>
  <c r="R29" i="1"/>
  <c r="Q29" i="1"/>
  <c r="P29" i="1"/>
  <c r="M29" i="1"/>
  <c r="J29" i="1"/>
  <c r="BB28" i="1"/>
  <c r="BA28" i="1"/>
  <c r="AZ28" i="1"/>
  <c r="AW28" i="1"/>
  <c r="AT28" i="1"/>
  <c r="AP28" i="1"/>
  <c r="AO28" i="1"/>
  <c r="AN28" i="1"/>
  <c r="AK28" i="1"/>
  <c r="AH28" i="1"/>
  <c r="AD28" i="1"/>
  <c r="AC28" i="1"/>
  <c r="AB28" i="1"/>
  <c r="Y28" i="1"/>
  <c r="V28" i="1"/>
  <c r="R28" i="1"/>
  <c r="Q28" i="1"/>
  <c r="P28" i="1"/>
  <c r="M28" i="1"/>
  <c r="J28" i="1"/>
  <c r="BB27" i="1"/>
  <c r="BA27" i="1"/>
  <c r="AZ27" i="1"/>
  <c r="AW27" i="1"/>
  <c r="AT27" i="1"/>
  <c r="AP27" i="1"/>
  <c r="AO27" i="1"/>
  <c r="AN27" i="1"/>
  <c r="AK27" i="1"/>
  <c r="AH27" i="1"/>
  <c r="AD27" i="1"/>
  <c r="AC27" i="1"/>
  <c r="AB27" i="1"/>
  <c r="Y27" i="1"/>
  <c r="V27" i="1"/>
  <c r="R27" i="1"/>
  <c r="Q27" i="1"/>
  <c r="P27" i="1"/>
  <c r="M27" i="1"/>
  <c r="J27" i="1"/>
  <c r="BB26" i="1"/>
  <c r="BA26" i="1"/>
  <c r="AZ26" i="1"/>
  <c r="AW26" i="1"/>
  <c r="AT26" i="1"/>
  <c r="AP26" i="1"/>
  <c r="AO26" i="1"/>
  <c r="AN26" i="1"/>
  <c r="AK26" i="1"/>
  <c r="AH26" i="1"/>
  <c r="AD26" i="1"/>
  <c r="AC26" i="1"/>
  <c r="AB26" i="1"/>
  <c r="Y26" i="1"/>
  <c r="V26" i="1"/>
  <c r="R26" i="1"/>
  <c r="Q26" i="1"/>
  <c r="P26" i="1"/>
  <c r="M26" i="1"/>
  <c r="J26" i="1"/>
  <c r="BB25" i="1"/>
  <c r="BA25" i="1"/>
  <c r="AZ25" i="1"/>
  <c r="AW25" i="1"/>
  <c r="AT25" i="1"/>
  <c r="AP25" i="1"/>
  <c r="AO25" i="1"/>
  <c r="AN25" i="1"/>
  <c r="AK25" i="1"/>
  <c r="AH25" i="1"/>
  <c r="AD25" i="1"/>
  <c r="AC25" i="1"/>
  <c r="AB25" i="1"/>
  <c r="Y25" i="1"/>
  <c r="V25" i="1"/>
  <c r="R25" i="1"/>
  <c r="Q25" i="1"/>
  <c r="S25" i="1" s="1"/>
  <c r="P25" i="1"/>
  <c r="M25" i="1"/>
  <c r="J25" i="1"/>
  <c r="BB24" i="1"/>
  <c r="BA24" i="1"/>
  <c r="AZ24" i="1"/>
  <c r="AW24" i="1"/>
  <c r="AT24" i="1"/>
  <c r="AP24" i="1"/>
  <c r="AO24" i="1"/>
  <c r="AN24" i="1"/>
  <c r="AK24" i="1"/>
  <c r="AH24" i="1"/>
  <c r="AD24" i="1"/>
  <c r="AC24" i="1"/>
  <c r="AB24" i="1"/>
  <c r="Y24" i="1"/>
  <c r="V24" i="1"/>
  <c r="R24" i="1"/>
  <c r="Q24" i="1"/>
  <c r="P24" i="1"/>
  <c r="M24" i="1"/>
  <c r="J24" i="1"/>
  <c r="BB23" i="1"/>
  <c r="BA23" i="1"/>
  <c r="AZ23" i="1"/>
  <c r="AW23" i="1"/>
  <c r="AT23" i="1"/>
  <c r="AP23" i="1"/>
  <c r="AO23" i="1"/>
  <c r="AN23" i="1"/>
  <c r="AK23" i="1"/>
  <c r="AH23" i="1"/>
  <c r="AD23" i="1"/>
  <c r="AC23" i="1"/>
  <c r="AB23" i="1"/>
  <c r="Y23" i="1"/>
  <c r="V23" i="1"/>
  <c r="R23" i="1"/>
  <c r="Q23" i="1"/>
  <c r="P23" i="1"/>
  <c r="M23" i="1"/>
  <c r="J23" i="1"/>
  <c r="BB22" i="1"/>
  <c r="BA22" i="1"/>
  <c r="AZ22" i="1"/>
  <c r="AW22" i="1"/>
  <c r="AT22" i="1"/>
  <c r="AP22" i="1"/>
  <c r="AO22" i="1"/>
  <c r="AN22" i="1"/>
  <c r="AK22" i="1"/>
  <c r="AH22" i="1"/>
  <c r="AD22" i="1"/>
  <c r="AC22" i="1"/>
  <c r="AB22" i="1"/>
  <c r="Y22" i="1"/>
  <c r="V22" i="1"/>
  <c r="R22" i="1"/>
  <c r="Q22" i="1"/>
  <c r="P22" i="1"/>
  <c r="M22" i="1"/>
  <c r="J22" i="1"/>
  <c r="BB21" i="1"/>
  <c r="BA21" i="1"/>
  <c r="AZ21" i="1"/>
  <c r="AW21" i="1"/>
  <c r="AT21" i="1"/>
  <c r="AP21" i="1"/>
  <c r="AO21" i="1"/>
  <c r="AN21" i="1"/>
  <c r="AK21" i="1"/>
  <c r="AH21" i="1"/>
  <c r="AD21" i="1"/>
  <c r="AC21" i="1"/>
  <c r="AB21" i="1"/>
  <c r="Y21" i="1"/>
  <c r="V21" i="1"/>
  <c r="R21" i="1"/>
  <c r="Q21" i="1"/>
  <c r="P21" i="1"/>
  <c r="M21" i="1"/>
  <c r="J21" i="1"/>
  <c r="BB20" i="1"/>
  <c r="BA20" i="1"/>
  <c r="AZ20" i="1"/>
  <c r="AW20" i="1"/>
  <c r="AT20" i="1"/>
  <c r="AP20" i="1"/>
  <c r="AO20" i="1"/>
  <c r="AN20" i="1"/>
  <c r="AK20" i="1"/>
  <c r="AH20" i="1"/>
  <c r="AD20" i="1"/>
  <c r="AC20" i="1"/>
  <c r="AB20" i="1"/>
  <c r="Y20" i="1"/>
  <c r="V20" i="1"/>
  <c r="R20" i="1"/>
  <c r="Q20" i="1"/>
  <c r="P20" i="1"/>
  <c r="M20" i="1"/>
  <c r="J20" i="1"/>
  <c r="BB19" i="1"/>
  <c r="BA19" i="1"/>
  <c r="AZ19" i="1"/>
  <c r="AW19" i="1"/>
  <c r="AT19" i="1"/>
  <c r="AP19" i="1"/>
  <c r="AO19" i="1"/>
  <c r="AN19" i="1"/>
  <c r="AK19" i="1"/>
  <c r="AH19" i="1"/>
  <c r="AD19" i="1"/>
  <c r="AC19" i="1"/>
  <c r="AB19" i="1"/>
  <c r="Y19" i="1"/>
  <c r="V19" i="1"/>
  <c r="R19" i="1"/>
  <c r="Q19" i="1"/>
  <c r="P19" i="1"/>
  <c r="M19" i="1"/>
  <c r="J19" i="1"/>
  <c r="BB18" i="1"/>
  <c r="BA18" i="1"/>
  <c r="AZ18" i="1"/>
  <c r="AW18" i="1"/>
  <c r="AT18" i="1"/>
  <c r="AP18" i="1"/>
  <c r="AO18" i="1"/>
  <c r="AQ18" i="1" s="1"/>
  <c r="AN18" i="1"/>
  <c r="AK18" i="1"/>
  <c r="AH18" i="1"/>
  <c r="AD18" i="1"/>
  <c r="AC18" i="1"/>
  <c r="AB18" i="1"/>
  <c r="Y18" i="1"/>
  <c r="V18" i="1"/>
  <c r="R18" i="1"/>
  <c r="Q18" i="1"/>
  <c r="P18" i="1"/>
  <c r="M18" i="1"/>
  <c r="J18" i="1"/>
  <c r="BB17" i="1"/>
  <c r="BA17" i="1"/>
  <c r="AZ17" i="1"/>
  <c r="AW17" i="1"/>
  <c r="AT17" i="1"/>
  <c r="AP17" i="1"/>
  <c r="AO17" i="1"/>
  <c r="AN17" i="1"/>
  <c r="AK17" i="1"/>
  <c r="AH17" i="1"/>
  <c r="AD17" i="1"/>
  <c r="AC17" i="1"/>
  <c r="AB17" i="1"/>
  <c r="Y17" i="1"/>
  <c r="V17" i="1"/>
  <c r="R17" i="1"/>
  <c r="Q17" i="1"/>
  <c r="P17" i="1"/>
  <c r="M17" i="1"/>
  <c r="J17" i="1"/>
  <c r="BB16" i="1"/>
  <c r="BA16" i="1"/>
  <c r="AZ16" i="1"/>
  <c r="AW16" i="1"/>
  <c r="AT16" i="1"/>
  <c r="AP16" i="1"/>
  <c r="AO16" i="1"/>
  <c r="AN16" i="1"/>
  <c r="AK16" i="1"/>
  <c r="AH16" i="1"/>
  <c r="AD16" i="1"/>
  <c r="AC16" i="1"/>
  <c r="AB16" i="1"/>
  <c r="Y16" i="1"/>
  <c r="V16" i="1"/>
  <c r="R16" i="1"/>
  <c r="Q16" i="1"/>
  <c r="P16" i="1"/>
  <c r="M16" i="1"/>
  <c r="J16" i="1"/>
  <c r="BB15" i="1"/>
  <c r="BA15" i="1"/>
  <c r="AZ15" i="1"/>
  <c r="AW15" i="1"/>
  <c r="AT15" i="1"/>
  <c r="AP15" i="1"/>
  <c r="AO15" i="1"/>
  <c r="AN15" i="1"/>
  <c r="AK15" i="1"/>
  <c r="AH15" i="1"/>
  <c r="AD15" i="1"/>
  <c r="AC15" i="1"/>
  <c r="AB15" i="1"/>
  <c r="Y15" i="1"/>
  <c r="V15" i="1"/>
  <c r="R15" i="1"/>
  <c r="Q15" i="1"/>
  <c r="P15" i="1"/>
  <c r="M15" i="1"/>
  <c r="J15" i="1"/>
  <c r="BB14" i="1"/>
  <c r="BA14" i="1"/>
  <c r="AZ14" i="1"/>
  <c r="AW14" i="1"/>
  <c r="AT14" i="1"/>
  <c r="AP14" i="1"/>
  <c r="AO14" i="1"/>
  <c r="AN14" i="1"/>
  <c r="AK14" i="1"/>
  <c r="AH14" i="1"/>
  <c r="AD14" i="1"/>
  <c r="AC14" i="1"/>
  <c r="AB14" i="1"/>
  <c r="Y14" i="1"/>
  <c r="V14" i="1"/>
  <c r="R14" i="1"/>
  <c r="Q14" i="1"/>
  <c r="P14" i="1"/>
  <c r="M14" i="1"/>
  <c r="J14" i="1"/>
  <c r="BB13" i="1"/>
  <c r="BA13" i="1"/>
  <c r="AZ13" i="1"/>
  <c r="AW13" i="1"/>
  <c r="AT13" i="1"/>
  <c r="AP13" i="1"/>
  <c r="AO13" i="1"/>
  <c r="AN13" i="1"/>
  <c r="AK13" i="1"/>
  <c r="AH13" i="1"/>
  <c r="AD13" i="1"/>
  <c r="AC13" i="1"/>
  <c r="AB13" i="1"/>
  <c r="Y13" i="1"/>
  <c r="V13" i="1"/>
  <c r="R13" i="1"/>
  <c r="Q13" i="1"/>
  <c r="P13" i="1"/>
  <c r="M13" i="1"/>
  <c r="J13" i="1"/>
  <c r="BB12" i="1"/>
  <c r="BA12" i="1"/>
  <c r="AZ12" i="1"/>
  <c r="AW12" i="1"/>
  <c r="AT12" i="1"/>
  <c r="AP12" i="1"/>
  <c r="AO12" i="1"/>
  <c r="AN12" i="1"/>
  <c r="AK12" i="1"/>
  <c r="AH12" i="1"/>
  <c r="AD12" i="1"/>
  <c r="AC12" i="1"/>
  <c r="AB12" i="1"/>
  <c r="Y12" i="1"/>
  <c r="V12" i="1"/>
  <c r="R12" i="1"/>
  <c r="Q12" i="1"/>
  <c r="P12" i="1"/>
  <c r="M12" i="1"/>
  <c r="J12" i="1"/>
  <c r="BB11" i="1"/>
  <c r="BA11" i="1"/>
  <c r="AZ11" i="1"/>
  <c r="AW11" i="1"/>
  <c r="AT11" i="1"/>
  <c r="AP11" i="1"/>
  <c r="AO11" i="1"/>
  <c r="AN11" i="1"/>
  <c r="AK11" i="1"/>
  <c r="AH11" i="1"/>
  <c r="AD11" i="1"/>
  <c r="AC11" i="1"/>
  <c r="AB11" i="1"/>
  <c r="Y11" i="1"/>
  <c r="V11" i="1"/>
  <c r="R11" i="1"/>
  <c r="Q11" i="1"/>
  <c r="P11" i="1"/>
  <c r="M11" i="1"/>
  <c r="J11" i="1"/>
  <c r="BB10" i="1"/>
  <c r="BA10" i="1"/>
  <c r="AZ10" i="1"/>
  <c r="AW10" i="1"/>
  <c r="AT10" i="1"/>
  <c r="AP10" i="1"/>
  <c r="AO10" i="1"/>
  <c r="AN10" i="1"/>
  <c r="AK10" i="1"/>
  <c r="AH10" i="1"/>
  <c r="AD10" i="1"/>
  <c r="AC10" i="1"/>
  <c r="AB10" i="1"/>
  <c r="Y10" i="1"/>
  <c r="V10" i="1"/>
  <c r="R10" i="1"/>
  <c r="Q10" i="1"/>
  <c r="P10" i="1"/>
  <c r="M10" i="1"/>
  <c r="J10" i="1"/>
  <c r="BB9" i="1"/>
  <c r="BA9" i="1"/>
  <c r="AZ9" i="1"/>
  <c r="AW9" i="1"/>
  <c r="AT9" i="1"/>
  <c r="AP9" i="1"/>
  <c r="AO9" i="1"/>
  <c r="AN9" i="1"/>
  <c r="AK9" i="1"/>
  <c r="AH9" i="1"/>
  <c r="AD9" i="1"/>
  <c r="AC9" i="1"/>
  <c r="AB9" i="1"/>
  <c r="Y9" i="1"/>
  <c r="V9" i="1"/>
  <c r="R9" i="1"/>
  <c r="Q9" i="1"/>
  <c r="P9" i="1"/>
  <c r="M9" i="1"/>
  <c r="J9" i="1"/>
  <c r="BB8" i="1"/>
  <c r="BA8" i="1"/>
  <c r="AZ8" i="1"/>
  <c r="AW8" i="1"/>
  <c r="AT8" i="1"/>
  <c r="AP8" i="1"/>
  <c r="AO8" i="1"/>
  <c r="AN8" i="1"/>
  <c r="AK8" i="1"/>
  <c r="AH8" i="1"/>
  <c r="AD8" i="1"/>
  <c r="AC8" i="1"/>
  <c r="AB8" i="1"/>
  <c r="Y8" i="1"/>
  <c r="V8" i="1"/>
  <c r="R8" i="1"/>
  <c r="Q8" i="1"/>
  <c r="P8" i="1"/>
  <c r="M8" i="1"/>
  <c r="J8" i="1"/>
  <c r="AA29" i="3" l="1"/>
  <c r="S85" i="1"/>
  <c r="W23" i="3"/>
  <c r="J33" i="99"/>
  <c r="G33" i="70"/>
  <c r="M33" i="71"/>
  <c r="P33" i="74"/>
  <c r="G33" i="53"/>
  <c r="N33" i="54"/>
  <c r="Q7" i="3"/>
  <c r="O20" i="3"/>
  <c r="K22" i="3"/>
  <c r="O24" i="3"/>
  <c r="J33" i="109"/>
  <c r="M33" i="57"/>
  <c r="P32" i="108"/>
  <c r="BC55" i="1"/>
  <c r="S84" i="1"/>
  <c r="J33" i="7"/>
  <c r="P33" i="17"/>
  <c r="AQ49" i="1"/>
  <c r="H33" i="8"/>
  <c r="N33" i="9"/>
  <c r="F33" i="10"/>
  <c r="L33" i="11"/>
  <c r="G34" i="40"/>
  <c r="N34" i="41"/>
  <c r="N34" i="43"/>
  <c r="N33" i="69"/>
  <c r="AE15" i="1"/>
  <c r="AE23" i="1"/>
  <c r="AE27" i="1"/>
  <c r="AE31" i="1"/>
  <c r="AE35" i="1"/>
  <c r="P33" i="9"/>
  <c r="H33" i="10"/>
  <c r="N33" i="11"/>
  <c r="M33" i="18"/>
  <c r="J33" i="20"/>
  <c r="Q33" i="21"/>
  <c r="H33" i="22"/>
  <c r="I33" i="33"/>
  <c r="H33" i="68"/>
  <c r="P33" i="69"/>
  <c r="H33" i="70"/>
  <c r="N33" i="71"/>
  <c r="N33" i="74"/>
  <c r="F33" i="85"/>
  <c r="M33" i="86"/>
  <c r="K33" i="8"/>
  <c r="O33" i="99"/>
  <c r="J33" i="76"/>
  <c r="I33" i="12"/>
  <c r="L33" i="15"/>
  <c r="K33" i="17"/>
  <c r="P33" i="18"/>
  <c r="F33" i="19"/>
  <c r="M33" i="20"/>
  <c r="N33" i="27"/>
  <c r="L33" i="33"/>
  <c r="L34" i="38"/>
  <c r="N34" i="49"/>
  <c r="F34" i="50"/>
  <c r="O33" i="58"/>
  <c r="G33" i="59"/>
  <c r="O33" i="60"/>
  <c r="K33" i="70"/>
  <c r="AX101" i="1"/>
  <c r="Q32" i="100" s="1"/>
  <c r="AE78" i="1"/>
  <c r="H33" i="7"/>
  <c r="P33" i="8"/>
  <c r="F33" i="9"/>
  <c r="H33" i="14"/>
  <c r="I33" i="19"/>
  <c r="G34" i="37"/>
  <c r="O34" i="38"/>
  <c r="O34" i="40"/>
  <c r="N34" i="42"/>
  <c r="J33" i="57"/>
  <c r="N33" i="76"/>
  <c r="N33" i="81"/>
  <c r="K33" i="7"/>
  <c r="O33" i="12"/>
  <c r="J33" i="16"/>
  <c r="J33" i="21"/>
  <c r="P33" i="24"/>
  <c r="K33" i="32"/>
  <c r="J33" i="35"/>
  <c r="J34" i="39"/>
  <c r="L34" i="50"/>
  <c r="Q33" i="90"/>
  <c r="I33" i="91"/>
  <c r="AE26" i="1"/>
  <c r="AQ53" i="1"/>
  <c r="O33" i="55"/>
  <c r="G33" i="56"/>
  <c r="K33" i="91"/>
  <c r="L33" i="23"/>
  <c r="J33" i="25"/>
  <c r="G33" i="27"/>
  <c r="G33" i="31"/>
  <c r="M33" i="35"/>
  <c r="G34" i="45"/>
  <c r="O34" i="48"/>
  <c r="Q33" i="72"/>
  <c r="I33" i="86"/>
  <c r="Q33" i="109"/>
  <c r="P33" i="22"/>
  <c r="L33" i="96"/>
  <c r="Q30" i="108"/>
  <c r="Q32" i="108" s="1"/>
  <c r="AZ111" i="1"/>
  <c r="AZ105" i="1"/>
  <c r="K33" i="90"/>
  <c r="F33" i="66"/>
  <c r="I19" i="3"/>
  <c r="L33" i="26"/>
  <c r="I34" i="37"/>
  <c r="Q34" i="38"/>
  <c r="I34" i="39"/>
  <c r="H34" i="41"/>
  <c r="K33" i="55"/>
  <c r="J33" i="59"/>
  <c r="G33" i="66"/>
  <c r="M33" i="70"/>
  <c r="K33" i="59"/>
  <c r="O7" i="3"/>
  <c r="G33" i="6"/>
  <c r="H33" i="11"/>
  <c r="L33" i="14"/>
  <c r="H33" i="25"/>
  <c r="N33" i="26"/>
  <c r="K33" i="35"/>
  <c r="K34" i="37"/>
  <c r="M33" i="85"/>
  <c r="Q26" i="3"/>
  <c r="I33" i="11"/>
  <c r="Q33" i="12"/>
  <c r="G33" i="13"/>
  <c r="M33" i="14"/>
  <c r="L33" i="21"/>
  <c r="K33" i="23"/>
  <c r="O33" i="26"/>
  <c r="M33" i="32"/>
  <c r="F34" i="45"/>
  <c r="N34" i="46"/>
  <c r="F33" i="47"/>
  <c r="N34" i="48"/>
  <c r="F33" i="54"/>
  <c r="M33" i="59"/>
  <c r="H33" i="13"/>
  <c r="N33" i="14"/>
  <c r="G33" i="93"/>
  <c r="S53" i="1"/>
  <c r="S61" i="1"/>
  <c r="Y22" i="3"/>
  <c r="K33" i="11"/>
  <c r="I33" i="13"/>
  <c r="G33" i="20"/>
  <c r="N33" i="21"/>
  <c r="M33" i="23"/>
  <c r="K33" i="25"/>
  <c r="Q33" i="26"/>
  <c r="O33" i="32"/>
  <c r="N33" i="35"/>
  <c r="N34" i="39"/>
  <c r="M34" i="41"/>
  <c r="M34" i="43"/>
  <c r="P34" i="46"/>
  <c r="H33" i="47"/>
  <c r="P34" i="48"/>
  <c r="H33" i="54"/>
  <c r="P33" i="55"/>
  <c r="H33" i="56"/>
  <c r="G33" i="60"/>
  <c r="I33" i="56"/>
  <c r="I33" i="8"/>
  <c r="G33" i="10"/>
  <c r="M33" i="11"/>
  <c r="O33" i="23"/>
  <c r="F33" i="24"/>
  <c r="H33" i="33"/>
  <c r="J33" i="47"/>
  <c r="J33" i="86"/>
  <c r="I11" i="3"/>
  <c r="Y19" i="3"/>
  <c r="BC38" i="1"/>
  <c r="BC46" i="1"/>
  <c r="S50" i="1"/>
  <c r="S54" i="1"/>
  <c r="AA31" i="3"/>
  <c r="L33" i="54"/>
  <c r="K33" i="58"/>
  <c r="K16" i="3"/>
  <c r="AC19" i="3"/>
  <c r="O33" i="6"/>
  <c r="K34" i="40"/>
  <c r="J34" i="42"/>
  <c r="F33" i="53"/>
  <c r="M33" i="54"/>
  <c r="K20" i="3"/>
  <c r="S29" i="3"/>
  <c r="M33" i="99"/>
  <c r="Q11" i="3"/>
  <c r="W12" i="3"/>
  <c r="W24" i="3"/>
  <c r="M33" i="15"/>
  <c r="L33" i="17"/>
  <c r="N33" i="20"/>
  <c r="H33" i="26"/>
  <c r="O33" i="27"/>
  <c r="I33" i="30"/>
  <c r="F33" i="32"/>
  <c r="M34" i="40"/>
  <c r="L34" i="42"/>
  <c r="G34" i="48"/>
  <c r="N33" i="60"/>
  <c r="I33" i="68"/>
  <c r="I33" i="70"/>
  <c r="F33" i="72"/>
  <c r="BC11" i="1"/>
  <c r="M33" i="17"/>
  <c r="H33" i="19"/>
  <c r="P33" i="27"/>
  <c r="J33" i="30"/>
  <c r="P33" i="31"/>
  <c r="N33" i="36"/>
  <c r="N34" i="38"/>
  <c r="F34" i="39"/>
  <c r="N34" i="40"/>
  <c r="P34" i="49"/>
  <c r="H34" i="50"/>
  <c r="F33" i="67"/>
  <c r="BC42" i="1"/>
  <c r="AQ46" i="1"/>
  <c r="P33" i="20"/>
  <c r="AE53" i="1"/>
  <c r="AE84" i="1"/>
  <c r="G33" i="80"/>
  <c r="Q33" i="35"/>
  <c r="F33" i="22"/>
  <c r="K34" i="38"/>
  <c r="J34" i="43"/>
  <c r="L33" i="55"/>
  <c r="L33" i="56"/>
  <c r="S16" i="1"/>
  <c r="Q33" i="81"/>
  <c r="O33" i="15"/>
  <c r="S21" i="1"/>
  <c r="S33" i="1"/>
  <c r="S45" i="1"/>
  <c r="AE52" i="1"/>
  <c r="N33" i="53"/>
  <c r="M33" i="56"/>
  <c r="Q33" i="36"/>
  <c r="Q33" i="60"/>
  <c r="J33" i="93"/>
  <c r="AQ11" i="1"/>
  <c r="AQ41" i="1"/>
  <c r="G33" i="68"/>
  <c r="Q33" i="71"/>
  <c r="S29" i="1"/>
  <c r="AE51" i="1"/>
  <c r="BC112" i="1"/>
  <c r="L33" i="22"/>
  <c r="J33" i="24"/>
  <c r="M33" i="81"/>
  <c r="L34" i="48"/>
  <c r="M33" i="91"/>
  <c r="AQ9" i="1"/>
  <c r="AQ25" i="1"/>
  <c r="S52" i="1"/>
  <c r="O33" i="80"/>
  <c r="S8" i="1"/>
  <c r="H33" i="79"/>
  <c r="J34" i="45"/>
  <c r="BE91" i="1"/>
  <c r="I33" i="17"/>
  <c r="L33" i="27"/>
  <c r="L33" i="31"/>
  <c r="J34" i="38"/>
  <c r="Q34" i="39"/>
  <c r="I34" i="40"/>
  <c r="H34" i="42"/>
  <c r="P34" i="43"/>
  <c r="K34" i="45"/>
  <c r="J33" i="54"/>
  <c r="N33" i="85"/>
  <c r="AQ10" i="1"/>
  <c r="N33" i="13"/>
  <c r="K33" i="15"/>
  <c r="G33" i="30"/>
  <c r="K33" i="36"/>
  <c r="Q34" i="41"/>
  <c r="I34" i="42"/>
  <c r="Q34" i="43"/>
  <c r="L33" i="47"/>
  <c r="L34" i="49"/>
  <c r="K33" i="54"/>
  <c r="I33" i="60"/>
  <c r="N33" i="67"/>
  <c r="BC41" i="1"/>
  <c r="N33" i="8"/>
  <c r="H33" i="91"/>
  <c r="N33" i="92"/>
  <c r="K33" i="74"/>
  <c r="J33" i="91"/>
  <c r="O33" i="54"/>
  <c r="BE50" i="1"/>
  <c r="F34" i="41"/>
  <c r="AQ64" i="1"/>
  <c r="AN91" i="1"/>
  <c r="J33" i="18"/>
  <c r="J34" i="37"/>
  <c r="AQ12" i="1"/>
  <c r="P107" i="1"/>
  <c r="L33" i="109"/>
  <c r="BC47" i="1"/>
  <c r="G33" i="67"/>
  <c r="S23" i="1"/>
  <c r="S31" i="1"/>
  <c r="H33" i="67"/>
  <c r="H33" i="69"/>
  <c r="P33" i="47"/>
  <c r="S17" i="1"/>
  <c r="AE20" i="1"/>
  <c r="AE28" i="1"/>
  <c r="S41" i="1"/>
  <c r="AA7" i="3"/>
  <c r="S11" i="3"/>
  <c r="K15" i="3"/>
  <c r="AC18" i="3"/>
  <c r="O21" i="3"/>
  <c r="I27" i="3"/>
  <c r="Q33" i="9"/>
  <c r="I33" i="10"/>
  <c r="O33" i="11"/>
  <c r="S49" i="1"/>
  <c r="AE60" i="1"/>
  <c r="AE64" i="1"/>
  <c r="AE83" i="1"/>
  <c r="AA12" i="3"/>
  <c r="S16" i="3"/>
  <c r="M33" i="8"/>
  <c r="J33" i="10"/>
  <c r="P33" i="11"/>
  <c r="O33" i="74"/>
  <c r="AQ43" i="1"/>
  <c r="BE44" i="1"/>
  <c r="BC54" i="1"/>
  <c r="AQ63" i="1"/>
  <c r="BE69" i="1"/>
  <c r="AE75" i="1"/>
  <c r="AO89" i="1"/>
  <c r="AQ89" i="1" s="1"/>
  <c r="G8" i="3"/>
  <c r="K9" i="3"/>
  <c r="W11" i="3"/>
  <c r="G19" i="3"/>
  <c r="O33" i="92"/>
  <c r="AE21" i="1"/>
  <c r="BD33" i="1"/>
  <c r="AA11" i="3"/>
  <c r="Q20" i="3"/>
  <c r="W21" i="3"/>
  <c r="M26" i="3"/>
  <c r="Q27" i="3"/>
  <c r="AC29" i="3"/>
  <c r="I31" i="3"/>
  <c r="I33" i="20"/>
  <c r="H33" i="66"/>
  <c r="I33" i="72"/>
  <c r="I33" i="76"/>
  <c r="O33" i="21"/>
  <c r="AQ52" i="1"/>
  <c r="Y21" i="3"/>
  <c r="O26" i="3"/>
  <c r="J33" i="9"/>
  <c r="K33" i="60"/>
  <c r="I33" i="66"/>
  <c r="G33" i="69"/>
  <c r="J33" i="72"/>
  <c r="BC31" i="1"/>
  <c r="BC35" i="1"/>
  <c r="AQ36" i="1"/>
  <c r="AQ40" i="1"/>
  <c r="AQ44" i="1"/>
  <c r="AN93" i="1"/>
  <c r="S9" i="3"/>
  <c r="AC16" i="3"/>
  <c r="AA21" i="3"/>
  <c r="K33" i="20"/>
  <c r="L34" i="39"/>
  <c r="K34" i="46"/>
  <c r="K34" i="48"/>
  <c r="I33" i="53"/>
  <c r="M33" i="58"/>
  <c r="P33" i="68"/>
  <c r="P33" i="70"/>
  <c r="K33" i="72"/>
  <c r="K33" i="76"/>
  <c r="Y15" i="3"/>
  <c r="K18" i="3"/>
  <c r="G24" i="3"/>
  <c r="O31" i="3"/>
  <c r="H33" i="6"/>
  <c r="L33" i="7"/>
  <c r="K33" i="31"/>
  <c r="P33" i="32"/>
  <c r="O33" i="35"/>
  <c r="G33" i="36"/>
  <c r="N34" i="37"/>
  <c r="I34" i="43"/>
  <c r="K34" i="50"/>
  <c r="J33" i="53"/>
  <c r="I33" i="55"/>
  <c r="P33" i="56"/>
  <c r="H33" i="57"/>
  <c r="M33" i="60"/>
  <c r="K33" i="66"/>
  <c r="Q33" i="70"/>
  <c r="F33" i="71"/>
  <c r="G33" i="85"/>
  <c r="N33" i="86"/>
  <c r="G33" i="109"/>
  <c r="N33" i="23"/>
  <c r="AE30" i="1"/>
  <c r="AE34" i="1"/>
  <c r="BC39" i="1"/>
  <c r="AE50" i="1"/>
  <c r="BD109" i="1"/>
  <c r="BF109" i="1" s="1"/>
  <c r="I24" i="3"/>
  <c r="Y27" i="3"/>
  <c r="I33" i="6"/>
  <c r="M33" i="7"/>
  <c r="Q33" i="10"/>
  <c r="J33" i="69"/>
  <c r="AQ13" i="1"/>
  <c r="AQ17" i="1"/>
  <c r="AE38" i="1"/>
  <c r="BD96" i="1"/>
  <c r="BF96" i="1" s="1"/>
  <c r="BE108" i="1"/>
  <c r="S8" i="3"/>
  <c r="AA20" i="3"/>
  <c r="K24" i="3"/>
  <c r="M33" i="33"/>
  <c r="N33" i="72"/>
  <c r="G33" i="74"/>
  <c r="I33" i="109"/>
  <c r="BC56" i="1"/>
  <c r="BC60" i="1"/>
  <c r="AQ61" i="1"/>
  <c r="G11" i="3"/>
  <c r="K17" i="3"/>
  <c r="K33" i="9"/>
  <c r="N33" i="31"/>
  <c r="F34" i="49"/>
  <c r="M33" i="53"/>
  <c r="K33" i="57"/>
  <c r="P33" i="60"/>
  <c r="N33" i="66"/>
  <c r="P33" i="67"/>
  <c r="L33" i="69"/>
  <c r="S36" i="1"/>
  <c r="AE85" i="1"/>
  <c r="AZ93" i="1"/>
  <c r="Y26" i="3"/>
  <c r="K29" i="3"/>
  <c r="Q30" i="3"/>
  <c r="L33" i="9"/>
  <c r="K33" i="14"/>
  <c r="R33" i="15"/>
  <c r="G33" i="16"/>
  <c r="N33" i="17"/>
  <c r="O33" i="31"/>
  <c r="M33" i="55"/>
  <c r="I33" i="59"/>
  <c r="G33" i="92"/>
  <c r="N33" i="93"/>
  <c r="K33" i="109"/>
  <c r="Q33" i="19"/>
  <c r="S40" i="1"/>
  <c r="H33" i="81"/>
  <c r="K11" i="3"/>
  <c r="G21" i="3"/>
  <c r="Q24" i="3"/>
  <c r="Y31" i="3"/>
  <c r="P33" i="66"/>
  <c r="BE48" i="1"/>
  <c r="AQ50" i="1"/>
  <c r="AQ58" i="1"/>
  <c r="AE63" i="1"/>
  <c r="P93" i="1"/>
  <c r="BC104" i="1"/>
  <c r="I21" i="3"/>
  <c r="I33" i="92"/>
  <c r="AE11" i="1"/>
  <c r="BC9" i="1"/>
  <c r="AQ22" i="1"/>
  <c r="AE43" i="1"/>
  <c r="AQ62" i="1"/>
  <c r="AQ112" i="1"/>
  <c r="O11" i="3"/>
  <c r="AA13" i="3"/>
  <c r="G15" i="3"/>
  <c r="S17" i="3"/>
  <c r="L33" i="68"/>
  <c r="L33" i="99"/>
  <c r="BE20" i="1"/>
  <c r="BC19" i="1"/>
  <c r="BE17" i="1"/>
  <c r="BC16" i="1"/>
  <c r="BC15" i="1"/>
  <c r="BE13" i="1"/>
  <c r="BC13" i="1"/>
  <c r="BC12" i="1"/>
  <c r="BC64" i="1"/>
  <c r="BD64" i="1"/>
  <c r="R30" i="107"/>
  <c r="S34" i="1"/>
  <c r="M32" i="104"/>
  <c r="M33" i="104" s="1"/>
  <c r="AK107" i="1"/>
  <c r="M33" i="25"/>
  <c r="G34" i="39"/>
  <c r="M33" i="92"/>
  <c r="BD84" i="1"/>
  <c r="J31" i="89"/>
  <c r="J33" i="89" s="1"/>
  <c r="Y88" i="1"/>
  <c r="U8" i="3"/>
  <c r="S26" i="1"/>
  <c r="AE14" i="1"/>
  <c r="BC27" i="1"/>
  <c r="Q33" i="23"/>
  <c r="L33" i="35"/>
  <c r="M34" i="42"/>
  <c r="H33" i="72"/>
  <c r="K33" i="86"/>
  <c r="H31" i="96"/>
  <c r="P104" i="1"/>
  <c r="Q104" i="1"/>
  <c r="S104" i="1" s="1"/>
  <c r="Q31" i="79"/>
  <c r="Q33" i="79" s="1"/>
  <c r="AZ91" i="1"/>
  <c r="BE105" i="1"/>
  <c r="AE61" i="1"/>
  <c r="BE70" i="1"/>
  <c r="O31" i="89"/>
  <c r="O33" i="89" s="1"/>
  <c r="AT88" i="1"/>
  <c r="G31" i="103"/>
  <c r="G33" i="103" s="1"/>
  <c r="M106" i="1"/>
  <c r="J33" i="14"/>
  <c r="Q33" i="15"/>
  <c r="Q33" i="18"/>
  <c r="Q33" i="25"/>
  <c r="K34" i="39"/>
  <c r="H33" i="53"/>
  <c r="O33" i="70"/>
  <c r="BE39" i="1"/>
  <c r="AE46" i="1"/>
  <c r="O33" i="20"/>
  <c r="J34" i="50"/>
  <c r="P33" i="54"/>
  <c r="Q33" i="58"/>
  <c r="J33" i="66"/>
  <c r="M31" i="96"/>
  <c r="M33" i="96" s="1"/>
  <c r="AK104" i="1"/>
  <c r="V111" i="1"/>
  <c r="K33" i="69"/>
  <c r="J31" i="5"/>
  <c r="J33" i="5" s="1"/>
  <c r="Y77" i="1"/>
  <c r="BD56" i="1"/>
  <c r="AQ57" i="1"/>
  <c r="V91" i="1"/>
  <c r="AE39" i="1"/>
  <c r="BD39" i="1"/>
  <c r="Q31" i="106"/>
  <c r="Q32" i="106" s="1"/>
  <c r="BB109" i="1"/>
  <c r="BC109" i="1" s="1"/>
  <c r="G3" i="61"/>
  <c r="G3" i="44"/>
  <c r="G3" i="36"/>
  <c r="G3" i="9"/>
  <c r="G3" i="10"/>
  <c r="G3" i="5"/>
  <c r="G3" i="38"/>
  <c r="O34" i="46"/>
  <c r="G33" i="47"/>
  <c r="BE62" i="1"/>
  <c r="J30" i="108"/>
  <c r="J32" i="108" s="1"/>
  <c r="Y111" i="1"/>
  <c r="AQ42" i="1"/>
  <c r="AE47" i="1"/>
  <c r="AW49" i="1"/>
  <c r="BE51" i="1"/>
  <c r="J33" i="13"/>
  <c r="H34" i="45"/>
  <c r="L33" i="57"/>
  <c r="S15" i="3"/>
  <c r="K33" i="30"/>
  <c r="H34" i="49"/>
  <c r="F33" i="68"/>
  <c r="Q33" i="76"/>
  <c r="N31" i="96"/>
  <c r="N33" i="96" s="1"/>
  <c r="AO104" i="1"/>
  <c r="AQ104" i="1" s="1"/>
  <c r="AN104" i="1"/>
  <c r="O8" i="3"/>
  <c r="O33" i="8"/>
  <c r="K33" i="10"/>
  <c r="Q33" i="11"/>
  <c r="G33" i="12"/>
  <c r="I33" i="18"/>
  <c r="I33" i="25"/>
  <c r="I31" i="103"/>
  <c r="I33" i="103" s="1"/>
  <c r="V106" i="1"/>
  <c r="BC26" i="1"/>
  <c r="BC34" i="1"/>
  <c r="W15" i="3"/>
  <c r="G3" i="6"/>
  <c r="I33" i="7"/>
  <c r="H33" i="12"/>
  <c r="P33" i="26"/>
  <c r="F33" i="27"/>
  <c r="L33" i="59"/>
  <c r="N33" i="99"/>
  <c r="K33" i="33"/>
  <c r="M34" i="37"/>
  <c r="Q34" i="40"/>
  <c r="L34" i="45"/>
  <c r="K33" i="47"/>
  <c r="N34" i="50"/>
  <c r="L33" i="53"/>
  <c r="J33" i="56"/>
  <c r="P33" i="57"/>
  <c r="J33" i="68"/>
  <c r="O33" i="69"/>
  <c r="L33" i="72"/>
  <c r="L33" i="91"/>
  <c r="Q33" i="92"/>
  <c r="O33" i="109"/>
  <c r="AE48" i="1"/>
  <c r="BE64" i="1"/>
  <c r="G7" i="3"/>
  <c r="M9" i="3"/>
  <c r="G20" i="3"/>
  <c r="L33" i="30"/>
  <c r="R32" i="31"/>
  <c r="G34" i="44"/>
  <c r="O34" i="50"/>
  <c r="K33" i="56"/>
  <c r="K33" i="68"/>
  <c r="H33" i="71"/>
  <c r="M33" i="72"/>
  <c r="F33" i="76"/>
  <c r="I33" i="85"/>
  <c r="P33" i="86"/>
  <c r="I33" i="93"/>
  <c r="P33" i="109"/>
  <c r="I8" i="3"/>
  <c r="M15" i="3"/>
  <c r="W25" i="3"/>
  <c r="M29" i="3"/>
  <c r="J33" i="6"/>
  <c r="N33" i="7"/>
  <c r="G33" i="9"/>
  <c r="L33" i="10"/>
  <c r="R32" i="11"/>
  <c r="K33" i="13"/>
  <c r="O33" i="14"/>
  <c r="I33" i="24"/>
  <c r="I7" i="3"/>
  <c r="K8" i="3"/>
  <c r="O9" i="3"/>
  <c r="O15" i="3"/>
  <c r="I20" i="3"/>
  <c r="K21" i="3"/>
  <c r="AC26" i="3"/>
  <c r="O29" i="3"/>
  <c r="K33" i="6"/>
  <c r="O33" i="7"/>
  <c r="M33" i="10"/>
  <c r="L33" i="13"/>
  <c r="P33" i="14"/>
  <c r="G33" i="15"/>
  <c r="K33" i="19"/>
  <c r="Q33" i="20"/>
  <c r="F33" i="21"/>
  <c r="H33" i="27"/>
  <c r="M33" i="30"/>
  <c r="G33" i="32"/>
  <c r="H33" i="36"/>
  <c r="O34" i="37"/>
  <c r="F34" i="38"/>
  <c r="M34" i="39"/>
  <c r="I34" i="41"/>
  <c r="J34" i="49"/>
  <c r="P34" i="50"/>
  <c r="G33" i="55"/>
  <c r="G33" i="58"/>
  <c r="J33" i="67"/>
  <c r="I33" i="71"/>
  <c r="J33" i="85"/>
  <c r="Q33" i="86"/>
  <c r="G33" i="90"/>
  <c r="N33" i="91"/>
  <c r="BE35" i="1"/>
  <c r="BD42" i="1"/>
  <c r="BD12" i="1"/>
  <c r="AQ21" i="1"/>
  <c r="AQ29" i="1"/>
  <c r="AQ33" i="1"/>
  <c r="AQ55" i="1"/>
  <c r="AE56" i="1"/>
  <c r="BE57" i="1"/>
  <c r="AO92" i="1"/>
  <c r="V109" i="1"/>
  <c r="M8" i="3"/>
  <c r="Q9" i="3"/>
  <c r="Q15" i="3"/>
  <c r="Y17" i="3"/>
  <c r="Q22" i="3"/>
  <c r="Q29" i="3"/>
  <c r="L33" i="6"/>
  <c r="P33" i="7"/>
  <c r="R32" i="8"/>
  <c r="I33" i="9"/>
  <c r="N33" i="10"/>
  <c r="J33" i="12"/>
  <c r="M33" i="13"/>
  <c r="Q33" i="14"/>
  <c r="H33" i="15"/>
  <c r="M33" i="16"/>
  <c r="H33" i="18"/>
  <c r="G33" i="21"/>
  <c r="M33" i="22"/>
  <c r="K33" i="24"/>
  <c r="P33" i="25"/>
  <c r="H33" i="32"/>
  <c r="N33" i="33"/>
  <c r="I33" i="36"/>
  <c r="P34" i="37"/>
  <c r="G34" i="38"/>
  <c r="J34" i="41"/>
  <c r="P34" i="42"/>
  <c r="I34" i="44"/>
  <c r="O34" i="45"/>
  <c r="F34" i="46"/>
  <c r="N33" i="47"/>
  <c r="K34" i="49"/>
  <c r="O33" i="53"/>
  <c r="H33" i="55"/>
  <c r="H33" i="58"/>
  <c r="O33" i="59"/>
  <c r="M33" i="66"/>
  <c r="K33" i="67"/>
  <c r="F33" i="70"/>
  <c r="J33" i="71"/>
  <c r="H33" i="76"/>
  <c r="K33" i="85"/>
  <c r="H33" i="90"/>
  <c r="O33" i="91"/>
  <c r="R31" i="95"/>
  <c r="M33" i="6"/>
  <c r="G33" i="8"/>
  <c r="J33" i="27"/>
  <c r="I33" i="32"/>
  <c r="J33" i="36"/>
  <c r="Q34" i="37"/>
  <c r="O34" i="39"/>
  <c r="Q34" i="42"/>
  <c r="J34" i="44"/>
  <c r="P34" i="45"/>
  <c r="G34" i="46"/>
  <c r="O33" i="47"/>
  <c r="P33" i="53"/>
  <c r="I33" i="58"/>
  <c r="P33" i="59"/>
  <c r="L33" i="67"/>
  <c r="N33" i="68"/>
  <c r="K33" i="71"/>
  <c r="P33" i="72"/>
  <c r="L33" i="85"/>
  <c r="I33" i="90"/>
  <c r="P33" i="91"/>
  <c r="L33" i="93"/>
  <c r="AC25" i="3"/>
  <c r="I33" i="15"/>
  <c r="N33" i="16"/>
  <c r="M33" i="19"/>
  <c r="L33" i="24"/>
  <c r="O33" i="30"/>
  <c r="AQ59" i="1"/>
  <c r="R31" i="11"/>
  <c r="O33" i="13"/>
  <c r="J33" i="15"/>
  <c r="O33" i="22"/>
  <c r="F33" i="31"/>
  <c r="P33" i="33"/>
  <c r="I34" i="38"/>
  <c r="L34" i="41"/>
  <c r="H34" i="43"/>
  <c r="K34" i="44"/>
  <c r="H34" i="46"/>
  <c r="F34" i="48"/>
  <c r="Q33" i="53"/>
  <c r="O33" i="56"/>
  <c r="Q33" i="59"/>
  <c r="O33" i="66"/>
  <c r="O33" i="68"/>
  <c r="L33" i="71"/>
  <c r="F33" i="74"/>
  <c r="Q33" i="91"/>
  <c r="F33" i="92"/>
  <c r="M33" i="93"/>
  <c r="K33" i="96"/>
  <c r="G33" i="99"/>
  <c r="BD20" i="1"/>
  <c r="BC28" i="1"/>
  <c r="U9" i="3"/>
  <c r="U22" i="3"/>
  <c r="U29" i="3"/>
  <c r="N33" i="6"/>
  <c r="L33" i="12"/>
  <c r="I33" i="21"/>
  <c r="S9" i="1"/>
  <c r="BC36" i="1"/>
  <c r="AQ66" i="1"/>
  <c r="M107" i="1"/>
  <c r="I12" i="3"/>
  <c r="S14" i="3"/>
  <c r="S21" i="3"/>
  <c r="G26" i="3"/>
  <c r="G33" i="11"/>
  <c r="M33" i="12"/>
  <c r="P33" i="13"/>
  <c r="P33" i="16"/>
  <c r="G33" i="17"/>
  <c r="K33" i="18"/>
  <c r="O33" i="19"/>
  <c r="F33" i="26"/>
  <c r="F33" i="35"/>
  <c r="O33" i="81"/>
  <c r="H33" i="99"/>
  <c r="S22" i="3"/>
  <c r="Q33" i="7"/>
  <c r="K33" i="12"/>
  <c r="BD28" i="1"/>
  <c r="BE112" i="1"/>
  <c r="Q8" i="3"/>
  <c r="G12" i="3"/>
  <c r="P33" i="10"/>
  <c r="O33" i="16"/>
  <c r="N33" i="19"/>
  <c r="BD8" i="1"/>
  <c r="AE19" i="1"/>
  <c r="BE32" i="1"/>
  <c r="BE36" i="1"/>
  <c r="AQ37" i="1"/>
  <c r="BE49" i="1"/>
  <c r="S13" i="1"/>
  <c r="AQ26" i="1"/>
  <c r="AQ34" i="1"/>
  <c r="S47" i="1"/>
  <c r="S58" i="1"/>
  <c r="S62" i="1"/>
  <c r="BC62" i="1"/>
  <c r="AW80" i="1"/>
  <c r="AZ107" i="1"/>
  <c r="K12" i="3"/>
  <c r="U21" i="3"/>
  <c r="AC24" i="3"/>
  <c r="I26" i="3"/>
  <c r="M27" i="3"/>
  <c r="P33" i="6"/>
  <c r="J33" i="8"/>
  <c r="M33" i="9"/>
  <c r="N33" i="12"/>
  <c r="H33" i="17"/>
  <c r="P33" i="19"/>
  <c r="R31" i="20"/>
  <c r="M33" i="27"/>
  <c r="G33" i="35"/>
  <c r="M33" i="36"/>
  <c r="H34" i="40"/>
  <c r="M34" i="44"/>
  <c r="J34" i="46"/>
  <c r="H34" i="48"/>
  <c r="O34" i="49"/>
  <c r="G33" i="54"/>
  <c r="G33" i="57"/>
  <c r="L33" i="58"/>
  <c r="H33" i="60"/>
  <c r="Q33" i="66"/>
  <c r="O33" i="67"/>
  <c r="Q33" i="68"/>
  <c r="F33" i="69"/>
  <c r="J33" i="70"/>
  <c r="H33" i="74"/>
  <c r="L33" i="76"/>
  <c r="O33" i="85"/>
  <c r="L33" i="90"/>
  <c r="O33" i="93"/>
  <c r="Q33" i="96"/>
  <c r="L33" i="8"/>
  <c r="O33" i="9"/>
  <c r="J33" i="11"/>
  <c r="P33" i="12"/>
  <c r="G33" i="14"/>
  <c r="N33" i="15"/>
  <c r="H33" i="20"/>
  <c r="M33" i="21"/>
  <c r="Q33" i="24"/>
  <c r="I33" i="26"/>
  <c r="J33" i="31"/>
  <c r="N33" i="32"/>
  <c r="I33" i="35"/>
  <c r="O33" i="36"/>
  <c r="F34" i="37"/>
  <c r="M34" i="38"/>
  <c r="J34" i="40"/>
  <c r="P34" i="41"/>
  <c r="F34" i="42"/>
  <c r="L34" i="43"/>
  <c r="O34" i="44"/>
  <c r="L34" i="46"/>
  <c r="J34" i="48"/>
  <c r="G34" i="50"/>
  <c r="I33" i="54"/>
  <c r="N33" i="55"/>
  <c r="N33" i="58"/>
  <c r="L33" i="70"/>
  <c r="P33" i="71"/>
  <c r="J33" i="74"/>
  <c r="Q33" i="85"/>
  <c r="H33" i="86"/>
  <c r="N33" i="90"/>
  <c r="J33" i="92"/>
  <c r="Q33" i="93"/>
  <c r="K33" i="99"/>
  <c r="H33" i="109"/>
  <c r="W8" i="3"/>
  <c r="O12" i="3"/>
  <c r="AA15" i="3"/>
  <c r="S20" i="3"/>
  <c r="AC22" i="3"/>
  <c r="G25" i="3"/>
  <c r="BE76" i="1"/>
  <c r="BE80" i="1"/>
  <c r="Q12" i="3"/>
  <c r="O33" i="90"/>
  <c r="BE40" i="1"/>
  <c r="Y8" i="3"/>
  <c r="AC15" i="3"/>
  <c r="Y28" i="3"/>
  <c r="AQ8" i="1"/>
  <c r="BE9" i="1"/>
  <c r="BC18" i="1"/>
  <c r="AQ23" i="1"/>
  <c r="AE24" i="1"/>
  <c r="AQ27" i="1"/>
  <c r="AQ35" i="1"/>
  <c r="BC52" i="1"/>
  <c r="AE58" i="1"/>
  <c r="BC63" i="1"/>
  <c r="S66" i="1"/>
  <c r="BD72" i="1"/>
  <c r="BF72" i="1" s="1"/>
  <c r="AQ78" i="1"/>
  <c r="S87" i="1"/>
  <c r="BE98" i="1"/>
  <c r="AE104" i="1"/>
  <c r="V107" i="1"/>
  <c r="AA8" i="3"/>
  <c r="S12" i="3"/>
  <c r="O16" i="3"/>
  <c r="I17" i="3"/>
  <c r="W20" i="3"/>
  <c r="J33" i="22"/>
  <c r="L33" i="60"/>
  <c r="N33" i="70"/>
  <c r="R32" i="71"/>
  <c r="L33" i="74"/>
  <c r="P33" i="76"/>
  <c r="P33" i="90"/>
  <c r="G33" i="91"/>
  <c r="L33" i="92"/>
  <c r="F33" i="93"/>
  <c r="P33" i="99"/>
  <c r="R36" i="101"/>
  <c r="M33" i="109"/>
  <c r="AE10" i="1"/>
  <c r="BE11" i="1"/>
  <c r="AQ28" i="1"/>
  <c r="AQ32" i="1"/>
  <c r="AQ54" i="1"/>
  <c r="AE59" i="1"/>
  <c r="AQ75" i="1"/>
  <c r="BC78" i="1"/>
  <c r="Y12" i="3"/>
  <c r="I15" i="3"/>
  <c r="Q17" i="3"/>
  <c r="I22" i="3"/>
  <c r="S25" i="3"/>
  <c r="W26" i="3"/>
  <c r="I29" i="3"/>
  <c r="N33" i="109"/>
  <c r="Q33" i="57"/>
  <c r="Q33" i="56"/>
  <c r="Q33" i="54"/>
  <c r="BC44" i="1"/>
  <c r="BE53" i="1"/>
  <c r="BE54" i="1"/>
  <c r="AA17" i="3"/>
  <c r="AA27" i="3"/>
  <c r="U19" i="3"/>
  <c r="AT77" i="1"/>
  <c r="E29" i="2"/>
  <c r="AW77" i="1"/>
  <c r="BA77" i="1"/>
  <c r="BC77" i="1" s="1"/>
  <c r="AC11" i="3"/>
  <c r="M77" i="1"/>
  <c r="S28" i="3"/>
  <c r="AD20" i="3"/>
  <c r="AE20" i="3" s="1"/>
  <c r="O25" i="3"/>
  <c r="AB77" i="1"/>
  <c r="AA26" i="3"/>
  <c r="BA89" i="1"/>
  <c r="BC89" i="1" s="1"/>
  <c r="R31" i="90"/>
  <c r="BC84" i="1"/>
  <c r="R33" i="28"/>
  <c r="BC75" i="1"/>
  <c r="BC43" i="1"/>
  <c r="Q33" i="6"/>
  <c r="K23" i="3"/>
  <c r="Q34" i="44"/>
  <c r="BE67" i="1"/>
  <c r="BC10" i="1"/>
  <c r="BC8" i="1"/>
  <c r="BE31" i="1"/>
  <c r="S32" i="1"/>
  <c r="BC33" i="1"/>
  <c r="BE34" i="1"/>
  <c r="AE40" i="1"/>
  <c r="AE45" i="1"/>
  <c r="BE45" i="1"/>
  <c r="BC50" i="1"/>
  <c r="BD62" i="1"/>
  <c r="BE65" i="1"/>
  <c r="J31" i="79"/>
  <c r="J33" i="79" s="1"/>
  <c r="Y91" i="1"/>
  <c r="AC93" i="1"/>
  <c r="AE93" i="1" s="1"/>
  <c r="M31" i="106"/>
  <c r="M32" i="106" s="1"/>
  <c r="AK109" i="1"/>
  <c r="U23" i="3"/>
  <c r="Y7" i="3"/>
  <c r="AC9" i="3"/>
  <c r="Y10" i="3"/>
  <c r="Q19" i="3"/>
  <c r="U24" i="3"/>
  <c r="R32" i="14"/>
  <c r="S32" i="15"/>
  <c r="N33" i="30"/>
  <c r="R32" i="40"/>
  <c r="F34" i="40"/>
  <c r="K34" i="42"/>
  <c r="Q34" i="49"/>
  <c r="R31" i="36"/>
  <c r="F33" i="36"/>
  <c r="M34" i="45"/>
  <c r="R32" i="55"/>
  <c r="R32" i="58"/>
  <c r="R31" i="87"/>
  <c r="S33" i="62"/>
  <c r="AE8" i="1"/>
  <c r="AE12" i="1"/>
  <c r="BC22" i="1"/>
  <c r="AQ24" i="1"/>
  <c r="BD35" i="1"/>
  <c r="BE38" i="1"/>
  <c r="BE52" i="1"/>
  <c r="AE55" i="1"/>
  <c r="AE66" i="1"/>
  <c r="BE66" i="1"/>
  <c r="BE73" i="1"/>
  <c r="L31" i="89"/>
  <c r="L33" i="89" s="1"/>
  <c r="AH88" i="1"/>
  <c r="L31" i="81"/>
  <c r="L33" i="81" s="1"/>
  <c r="AO93" i="1"/>
  <c r="AQ93" i="1" s="1"/>
  <c r="AH93" i="1"/>
  <c r="O31" i="102"/>
  <c r="O33" i="102" s="1"/>
  <c r="R33" i="102" s="1"/>
  <c r="BA105" i="1"/>
  <c r="BC105" i="1" s="1"/>
  <c r="AB107" i="1"/>
  <c r="H31" i="106"/>
  <c r="H32" i="106" s="1"/>
  <c r="P109" i="1"/>
  <c r="AA23" i="3"/>
  <c r="K7" i="3"/>
  <c r="W16" i="3"/>
  <c r="O17" i="3"/>
  <c r="W19" i="3"/>
  <c r="Y24" i="3"/>
  <c r="AA24" i="3"/>
  <c r="U25" i="3"/>
  <c r="G28" i="3"/>
  <c r="AD28" i="3"/>
  <c r="AE28" i="3" s="1"/>
  <c r="AC28" i="3"/>
  <c r="R32" i="9"/>
  <c r="R31" i="13"/>
  <c r="R32" i="13"/>
  <c r="F33" i="13"/>
  <c r="O33" i="25"/>
  <c r="R32" i="26"/>
  <c r="M34" i="46"/>
  <c r="M33" i="47"/>
  <c r="R32" i="87"/>
  <c r="H33" i="24"/>
  <c r="R32" i="96"/>
  <c r="AC10" i="3"/>
  <c r="Q10" i="3"/>
  <c r="J77" i="1"/>
  <c r="S79" i="1"/>
  <c r="BD79" i="1"/>
  <c r="BF79" i="1" s="1"/>
  <c r="N34" i="45"/>
  <c r="BD63" i="1"/>
  <c r="S10" i="1"/>
  <c r="S15" i="1"/>
  <c r="BC17" i="1"/>
  <c r="BE26" i="1"/>
  <c r="BE28" i="1"/>
  <c r="AE32" i="1"/>
  <c r="AE37" i="1"/>
  <c r="BE37" i="1"/>
  <c r="AQ39" i="1"/>
  <c r="AQ51" i="1"/>
  <c r="BD54" i="1"/>
  <c r="S57" i="1"/>
  <c r="BC59" i="1"/>
  <c r="BD60" i="1"/>
  <c r="S63" i="1"/>
  <c r="BD74" i="1"/>
  <c r="BF74" i="1" s="1"/>
  <c r="AK91" i="1"/>
  <c r="BE99" i="1"/>
  <c r="O31" i="96"/>
  <c r="O33" i="96" s="1"/>
  <c r="AT104" i="1"/>
  <c r="L32" i="104"/>
  <c r="L33" i="104" s="1"/>
  <c r="AH107" i="1"/>
  <c r="AT109" i="1"/>
  <c r="BC111" i="1"/>
  <c r="R4" i="2"/>
  <c r="G16" i="3"/>
  <c r="Y25" i="3"/>
  <c r="K28" i="3"/>
  <c r="O33" i="18"/>
  <c r="J33" i="33"/>
  <c r="Q34" i="45"/>
  <c r="P33" i="92"/>
  <c r="BE47" i="1"/>
  <c r="AB88" i="1"/>
  <c r="AA28" i="3"/>
  <c r="I31" i="96"/>
  <c r="I33" i="96" s="1"/>
  <c r="V104" i="1"/>
  <c r="I10" i="3"/>
  <c r="Y16" i="3"/>
  <c r="H33" i="9"/>
  <c r="AQ19" i="1"/>
  <c r="BE22" i="1"/>
  <c r="BE24" i="1"/>
  <c r="S28" i="1"/>
  <c r="BC30" i="1"/>
  <c r="BD31" i="1"/>
  <c r="S39" i="1"/>
  <c r="AE42" i="1"/>
  <c r="AQ56" i="1"/>
  <c r="BC83" i="1"/>
  <c r="Q88" i="1"/>
  <c r="S86" i="1"/>
  <c r="AQ86" i="1"/>
  <c r="AQ88" i="1"/>
  <c r="I16" i="3"/>
  <c r="AA16" i="3"/>
  <c r="AA25" i="3"/>
  <c r="R31" i="7"/>
  <c r="M33" i="26"/>
  <c r="I34" i="50"/>
  <c r="R31" i="63"/>
  <c r="R33" i="63" s="1"/>
  <c r="F33" i="63"/>
  <c r="S33" i="63" s="1"/>
  <c r="P33" i="93"/>
  <c r="G33" i="25"/>
  <c r="T33" i="28"/>
  <c r="N31" i="106"/>
  <c r="N32" i="106" s="1"/>
  <c r="AP109" i="1"/>
  <c r="AQ109" i="1" s="1"/>
  <c r="AN109" i="1"/>
  <c r="BE33" i="1"/>
  <c r="R111" i="1"/>
  <c r="BE42" i="1"/>
  <c r="BF42" i="1" s="1"/>
  <c r="BE93" i="1"/>
  <c r="G33" i="7"/>
  <c r="AQ14" i="1"/>
  <c r="BE19" i="1"/>
  <c r="BE21" i="1"/>
  <c r="BE30" i="1"/>
  <c r="BD41" i="1"/>
  <c r="S44" i="1"/>
  <c r="BD47" i="1"/>
  <c r="BF47" i="1" s="1"/>
  <c r="BE56" i="1"/>
  <c r="BE81" i="1"/>
  <c r="AC89" i="1"/>
  <c r="AE87" i="1"/>
  <c r="P91" i="1"/>
  <c r="P92" i="1"/>
  <c r="AN92" i="1"/>
  <c r="S96" i="1"/>
  <c r="BE103" i="1"/>
  <c r="Y109" i="1"/>
  <c r="AC111" i="1"/>
  <c r="AE111" i="1" s="1"/>
  <c r="S7" i="3"/>
  <c r="AC13" i="3"/>
  <c r="M13" i="3"/>
  <c r="I25" i="3"/>
  <c r="G30" i="3"/>
  <c r="AC31" i="3"/>
  <c r="L33" i="16"/>
  <c r="M34" i="49"/>
  <c r="R35" i="51"/>
  <c r="R32" i="60"/>
  <c r="R32" i="81"/>
  <c r="BE8" i="1"/>
  <c r="BC20" i="1"/>
  <c r="BE23" i="1"/>
  <c r="BE27" i="1"/>
  <c r="AQ38" i="1"/>
  <c r="BE41" i="1"/>
  <c r="BC51" i="1"/>
  <c r="BD52" i="1"/>
  <c r="BD55" i="1"/>
  <c r="BE58" i="1"/>
  <c r="BD75" i="1"/>
  <c r="BE83" i="1"/>
  <c r="O31" i="79"/>
  <c r="O33" i="79" s="1"/>
  <c r="AT91" i="1"/>
  <c r="F30" i="108"/>
  <c r="F32" i="108" s="1"/>
  <c r="J111" i="1"/>
  <c r="U7" i="3"/>
  <c r="Y9" i="3"/>
  <c r="I9" i="3"/>
  <c r="Y14" i="3"/>
  <c r="W17" i="3"/>
  <c r="K25" i="3"/>
  <c r="R32" i="21"/>
  <c r="R32" i="22"/>
  <c r="R33" i="38"/>
  <c r="U33" i="78"/>
  <c r="I33" i="99"/>
  <c r="S42" i="1"/>
  <c r="F31" i="81"/>
  <c r="F33" i="81" s="1"/>
  <c r="Q93" i="1"/>
  <c r="S93" i="1" s="1"/>
  <c r="Y23" i="3"/>
  <c r="F33" i="20"/>
  <c r="G34" i="49"/>
  <c r="O33" i="57"/>
  <c r="BE18" i="1"/>
  <c r="BE25" i="1"/>
  <c r="BE59" i="1"/>
  <c r="K30" i="108"/>
  <c r="K32" i="108" s="1"/>
  <c r="AB111" i="1"/>
  <c r="K33" i="16"/>
  <c r="AE16" i="1"/>
  <c r="AE29" i="1"/>
  <c r="BE29" i="1"/>
  <c r="BD43" i="1"/>
  <c r="BE46" i="1"/>
  <c r="S60" i="1"/>
  <c r="BE61" i="1"/>
  <c r="BE63" i="1"/>
  <c r="AE72" i="1"/>
  <c r="P31" i="81"/>
  <c r="P33" i="81" s="1"/>
  <c r="AW93" i="1"/>
  <c r="G31" i="96"/>
  <c r="M104" i="1"/>
  <c r="G30" i="108"/>
  <c r="G32" i="108" s="1"/>
  <c r="M111" i="1"/>
  <c r="Q23" i="3"/>
  <c r="M19" i="3"/>
  <c r="M25" i="3"/>
  <c r="P35" i="4"/>
  <c r="R31" i="12"/>
  <c r="R32" i="12"/>
  <c r="Q34" i="48"/>
  <c r="M34" i="50"/>
  <c r="AQ30" i="1"/>
  <c r="S48" i="1"/>
  <c r="AH77" i="1"/>
  <c r="O33" i="10"/>
  <c r="Q33" i="13"/>
  <c r="P33" i="30"/>
  <c r="H33" i="59"/>
  <c r="BD10" i="1"/>
  <c r="BE55" i="1"/>
  <c r="BE12" i="1"/>
  <c r="S18" i="1"/>
  <c r="BE43" i="1"/>
  <c r="AQ48" i="1"/>
  <c r="S55" i="1"/>
  <c r="BE60" i="1"/>
  <c r="BD68" i="1"/>
  <c r="BF68" i="1" s="1"/>
  <c r="BE82" i="1"/>
  <c r="BE85" i="1"/>
  <c r="BD86" i="1"/>
  <c r="AZ88" i="1"/>
  <c r="AB93" i="1"/>
  <c r="P32" i="104"/>
  <c r="P33" i="104" s="1"/>
  <c r="AW107" i="1"/>
  <c r="S23" i="3"/>
  <c r="W7" i="3"/>
  <c r="AA9" i="3"/>
  <c r="W10" i="3"/>
  <c r="Q16" i="3"/>
  <c r="S24" i="3"/>
  <c r="U28" i="3"/>
  <c r="K31" i="3"/>
  <c r="R32" i="35"/>
  <c r="R33" i="39"/>
  <c r="R33" i="43"/>
  <c r="I34" i="46"/>
  <c r="R32" i="76"/>
  <c r="O23" i="3"/>
  <c r="M16" i="3"/>
  <c r="Q21" i="3"/>
  <c r="M24" i="3"/>
  <c r="W27" i="3"/>
  <c r="Q28" i="3"/>
  <c r="Y30" i="3"/>
  <c r="W31" i="3"/>
  <c r="L33" i="18"/>
  <c r="R33" i="41"/>
  <c r="K34" i="43"/>
  <c r="Q33" i="47"/>
  <c r="F33" i="96"/>
  <c r="BE75" i="1"/>
  <c r="BE79" i="1"/>
  <c r="AQ85" i="1"/>
  <c r="I33" i="79"/>
  <c r="AO91" i="1"/>
  <c r="AQ91" i="1" s="1"/>
  <c r="N33" i="80"/>
  <c r="BD112" i="1"/>
  <c r="BF112" i="1" s="1"/>
  <c r="AD7" i="3"/>
  <c r="AE7" i="3" s="1"/>
  <c r="G10" i="3"/>
  <c r="G17" i="3"/>
  <c r="U17" i="3"/>
  <c r="K19" i="3"/>
  <c r="AC27" i="3"/>
  <c r="W28" i="3"/>
  <c r="I30" i="3"/>
  <c r="G31" i="3"/>
  <c r="H3" i="15"/>
  <c r="R32" i="17"/>
  <c r="K33" i="21"/>
  <c r="G33" i="22"/>
  <c r="G3" i="25"/>
  <c r="G3" i="34"/>
  <c r="G3" i="40"/>
  <c r="K34" i="41"/>
  <c r="R33" i="42"/>
  <c r="I33" i="47"/>
  <c r="R31" i="55"/>
  <c r="R32" i="57"/>
  <c r="R31" i="59"/>
  <c r="R32" i="59"/>
  <c r="BE74" i="1"/>
  <c r="BD76" i="1"/>
  <c r="BF76" i="1" s="1"/>
  <c r="BE84" i="1"/>
  <c r="BC86" i="1"/>
  <c r="BE96" i="1"/>
  <c r="BE106" i="1"/>
  <c r="AC23" i="3"/>
  <c r="AC8" i="3"/>
  <c r="Y11" i="3"/>
  <c r="AD13" i="3"/>
  <c r="AE13" i="3" s="1"/>
  <c r="AA14" i="3"/>
  <c r="U16" i="3"/>
  <c r="U18" i="3"/>
  <c r="O19" i="3"/>
  <c r="AC20" i="3"/>
  <c r="U26" i="3"/>
  <c r="O27" i="3"/>
  <c r="I28" i="3"/>
  <c r="O30" i="3"/>
  <c r="M31" i="3"/>
  <c r="G33" i="18"/>
  <c r="R32" i="43"/>
  <c r="F34" i="43"/>
  <c r="I34" i="48"/>
  <c r="R32" i="90"/>
  <c r="R35" i="66"/>
  <c r="R32" i="70"/>
  <c r="R32" i="91"/>
  <c r="O32" i="108"/>
  <c r="AQ83" i="1"/>
  <c r="BE86" i="1"/>
  <c r="P33" i="80"/>
  <c r="I23" i="3"/>
  <c r="M7" i="3"/>
  <c r="AC7" i="3"/>
  <c r="G9" i="3"/>
  <c r="W9" i="3"/>
  <c r="O10" i="3"/>
  <c r="U15" i="3"/>
  <c r="M17" i="3"/>
  <c r="AC17" i="3"/>
  <c r="Y18" i="3"/>
  <c r="M21" i="3"/>
  <c r="AC21" i="3"/>
  <c r="W29" i="3"/>
  <c r="Q31" i="3"/>
  <c r="R31" i="6"/>
  <c r="R32" i="6"/>
  <c r="F33" i="6"/>
  <c r="R32" i="7"/>
  <c r="R31" i="8"/>
  <c r="H3" i="16"/>
  <c r="R33" i="16"/>
  <c r="L33" i="20"/>
  <c r="Q34" i="46"/>
  <c r="Q34" i="50"/>
  <c r="R32" i="72"/>
  <c r="G33" i="81"/>
  <c r="R32" i="105"/>
  <c r="L33" i="79"/>
  <c r="BD97" i="1"/>
  <c r="BF97" i="1" s="1"/>
  <c r="H33" i="96"/>
  <c r="AD15" i="3"/>
  <c r="AE15" i="3" s="1"/>
  <c r="S18" i="3"/>
  <c r="S19" i="3"/>
  <c r="Y20" i="3"/>
  <c r="M28" i="3"/>
  <c r="Y29" i="3"/>
  <c r="S31" i="3"/>
  <c r="R32" i="10"/>
  <c r="R31" i="14"/>
  <c r="R32" i="19"/>
  <c r="G3" i="21"/>
  <c r="I33" i="23"/>
  <c r="R32" i="32"/>
  <c r="I34" i="45"/>
  <c r="I34" i="49"/>
  <c r="R32" i="54"/>
  <c r="R32" i="56"/>
  <c r="J33" i="81"/>
  <c r="Q33" i="99"/>
  <c r="R32" i="109"/>
  <c r="BE68" i="1"/>
  <c r="BE71" i="1"/>
  <c r="S75" i="1"/>
  <c r="BE78" i="1"/>
  <c r="BD87" i="1"/>
  <c r="BF87" i="1" s="1"/>
  <c r="J91" i="1"/>
  <c r="AH91" i="1"/>
  <c r="AW92" i="1"/>
  <c r="V93" i="1"/>
  <c r="BE97" i="1"/>
  <c r="BD108" i="1"/>
  <c r="BF108" i="1" s="1"/>
  <c r="I32" i="106"/>
  <c r="M23" i="3"/>
  <c r="AC12" i="3"/>
  <c r="K14" i="3"/>
  <c r="Q25" i="3"/>
  <c r="U27" i="3"/>
  <c r="O28" i="3"/>
  <c r="G29" i="3"/>
  <c r="W30" i="3"/>
  <c r="U31" i="3"/>
  <c r="S32" i="16"/>
  <c r="Q33" i="17"/>
  <c r="R31" i="19"/>
  <c r="R32" i="23"/>
  <c r="R31" i="26"/>
  <c r="G3" i="37"/>
  <c r="N34" i="44"/>
  <c r="M34" i="48"/>
  <c r="G33" i="79"/>
  <c r="R32" i="85"/>
  <c r="R32" i="99"/>
  <c r="BC57" i="1"/>
  <c r="R31" i="31"/>
  <c r="R31" i="33"/>
  <c r="Q33" i="30"/>
  <c r="R31" i="30"/>
  <c r="BC23" i="1"/>
  <c r="Q33" i="33"/>
  <c r="BC25" i="1"/>
  <c r="Q33" i="32"/>
  <c r="R32" i="30"/>
  <c r="U33" i="29"/>
  <c r="BD9" i="1"/>
  <c r="AE9" i="1"/>
  <c r="BE10" i="1"/>
  <c r="BD11" i="1"/>
  <c r="S11" i="1"/>
  <c r="BD18" i="1"/>
  <c r="AQ20" i="1"/>
  <c r="AE22" i="1"/>
  <c r="S24" i="1"/>
  <c r="BD27" i="1"/>
  <c r="S27" i="1"/>
  <c r="BE77" i="1"/>
  <c r="N31" i="89"/>
  <c r="N33" i="89" s="1"/>
  <c r="AN88" i="1"/>
  <c r="L31" i="80"/>
  <c r="L33" i="80" s="1"/>
  <c r="AH92" i="1"/>
  <c r="L32" i="100"/>
  <c r="AO101" i="1"/>
  <c r="AD12" i="3"/>
  <c r="AE12" i="3" s="1"/>
  <c r="G27" i="3"/>
  <c r="AD27" i="3"/>
  <c r="AE27" i="3" s="1"/>
  <c r="BD22" i="1"/>
  <c r="S22" i="1"/>
  <c r="BD25" i="1"/>
  <c r="AE25" i="1"/>
  <c r="BD46" i="1"/>
  <c r="S46" i="1"/>
  <c r="AQ47" i="1"/>
  <c r="BD57" i="1"/>
  <c r="AE57" i="1"/>
  <c r="BD59" i="1"/>
  <c r="S59" i="1"/>
  <c r="AQ60" i="1"/>
  <c r="BD65" i="1"/>
  <c r="BF65" i="1" s="1"/>
  <c r="AE65" i="1"/>
  <c r="AO95" i="1"/>
  <c r="AQ95" i="1" s="1"/>
  <c r="AQ90" i="1"/>
  <c r="M32" i="100"/>
  <c r="Q13" i="3"/>
  <c r="BD32" i="1"/>
  <c r="BC32" i="1"/>
  <c r="G23" i="3"/>
  <c r="AD23" i="3"/>
  <c r="AE23" i="3" s="1"/>
  <c r="W13" i="3"/>
  <c r="O13" i="3"/>
  <c r="G13" i="3"/>
  <c r="S13" i="3"/>
  <c r="BD51" i="1"/>
  <c r="S51" i="1"/>
  <c r="BD85" i="1"/>
  <c r="BC85" i="1"/>
  <c r="BD44" i="1"/>
  <c r="AE44" i="1"/>
  <c r="BE14" i="1"/>
  <c r="BE16" i="1"/>
  <c r="BD26" i="1"/>
  <c r="BD30" i="1"/>
  <c r="S30" i="1"/>
  <c r="AQ31" i="1"/>
  <c r="BD34" i="1"/>
  <c r="BD36" i="1"/>
  <c r="AE36" i="1"/>
  <c r="BD73" i="1"/>
  <c r="BF73" i="1" s="1"/>
  <c r="BC73" i="1"/>
  <c r="BD78" i="1"/>
  <c r="S78" i="1"/>
  <c r="BD81" i="1"/>
  <c r="BF81" i="1" s="1"/>
  <c r="AE81" i="1"/>
  <c r="BD83" i="1"/>
  <c r="S83" i="1"/>
  <c r="AQ84" i="1"/>
  <c r="Q94" i="1"/>
  <c r="S89" i="1"/>
  <c r="K31" i="79"/>
  <c r="K33" i="79" s="1"/>
  <c r="AC91" i="1"/>
  <c r="AE91" i="1" s="1"/>
  <c r="AB91" i="1"/>
  <c r="Q31" i="80"/>
  <c r="Q33" i="80" s="1"/>
  <c r="AZ92" i="1"/>
  <c r="I32" i="100"/>
  <c r="AC101" i="1"/>
  <c r="F32" i="100"/>
  <c r="Q101" i="1"/>
  <c r="AD14" i="3"/>
  <c r="AE14" i="3" s="1"/>
  <c r="BD23" i="1"/>
  <c r="AE13" i="1"/>
  <c r="BD13" i="1"/>
  <c r="BF13" i="1" s="1"/>
  <c r="BE15" i="1"/>
  <c r="BD16" i="1"/>
  <c r="S20" i="1"/>
  <c r="BC21" i="1"/>
  <c r="BC45" i="1"/>
  <c r="BD53" i="1"/>
  <c r="BC53" i="1"/>
  <c r="BC58" i="1"/>
  <c r="BC66" i="1"/>
  <c r="BE72" i="1"/>
  <c r="G32" i="98"/>
  <c r="M32" i="98"/>
  <c r="J32" i="104"/>
  <c r="J33" i="104" s="1"/>
  <c r="AD107" i="1"/>
  <c r="AE107" i="1" s="1"/>
  <c r="Y107" i="1"/>
  <c r="G31" i="106"/>
  <c r="G32" i="106" s="1"/>
  <c r="M109" i="1"/>
  <c r="I13" i="3"/>
  <c r="U13" i="3"/>
  <c r="AD16" i="3"/>
  <c r="AE16" i="3" s="1"/>
  <c r="P31" i="79"/>
  <c r="P33" i="79" s="1"/>
  <c r="AW91" i="1"/>
  <c r="BD38" i="1"/>
  <c r="S38" i="1"/>
  <c r="BD14" i="1"/>
  <c r="S14" i="1"/>
  <c r="BC14" i="1"/>
  <c r="AQ16" i="1"/>
  <c r="AE18" i="1"/>
  <c r="BC37" i="1"/>
  <c r="BD48" i="1"/>
  <c r="BF48" i="1" s="1"/>
  <c r="BC48" i="1"/>
  <c r="BD61" i="1"/>
  <c r="BC61" i="1"/>
  <c r="BD69" i="1"/>
  <c r="BF69" i="1" s="1"/>
  <c r="AE69" i="1"/>
  <c r="BD71" i="1"/>
  <c r="BF71" i="1" s="1"/>
  <c r="S71" i="1"/>
  <c r="I31" i="5"/>
  <c r="I33" i="5" s="1"/>
  <c r="AC77" i="1"/>
  <c r="AE77" i="1" s="1"/>
  <c r="V77" i="1"/>
  <c r="K32" i="100"/>
  <c r="K13" i="3"/>
  <c r="S12" i="1"/>
  <c r="AQ15" i="1"/>
  <c r="BD15" i="1"/>
  <c r="BD17" i="1"/>
  <c r="BF17" i="1" s="1"/>
  <c r="AE17" i="1"/>
  <c r="BD19" i="1"/>
  <c r="S19" i="1"/>
  <c r="BD24" i="1"/>
  <c r="BC24" i="1"/>
  <c r="BC29" i="1"/>
  <c r="BD40" i="1"/>
  <c r="BC40" i="1"/>
  <c r="BD98" i="1"/>
  <c r="BF98" i="1" s="1"/>
  <c r="AE98" i="1"/>
  <c r="G32" i="100"/>
  <c r="O32" i="100"/>
  <c r="BA101" i="1"/>
  <c r="BF104" i="1"/>
  <c r="O32" i="104"/>
  <c r="BB107" i="1"/>
  <c r="BC107" i="1" s="1"/>
  <c r="AT107" i="1"/>
  <c r="L31" i="106"/>
  <c r="L32" i="106" s="1"/>
  <c r="AH109" i="1"/>
  <c r="N31" i="108"/>
  <c r="R31" i="108" s="1"/>
  <c r="AP111" i="1"/>
  <c r="AD8" i="3"/>
  <c r="AE8" i="3" s="1"/>
  <c r="AD10" i="3"/>
  <c r="AE10" i="3" s="1"/>
  <c r="Y13" i="3"/>
  <c r="AE33" i="1"/>
  <c r="S35" i="1"/>
  <c r="AE41" i="1"/>
  <c r="S43" i="1"/>
  <c r="AE49" i="1"/>
  <c r="AE54" i="1"/>
  <c r="S56" i="1"/>
  <c r="AE62" i="1"/>
  <c r="S64" i="1"/>
  <c r="S68" i="1"/>
  <c r="AE74" i="1"/>
  <c r="S76" i="1"/>
  <c r="BA80" i="1"/>
  <c r="BC80" i="1" s="1"/>
  <c r="AE86" i="1"/>
  <c r="BA88" i="1"/>
  <c r="Q91" i="1"/>
  <c r="Q92" i="1"/>
  <c r="Y92" i="1"/>
  <c r="AP92" i="1"/>
  <c r="AO94" i="1"/>
  <c r="AQ94" i="1" s="1"/>
  <c r="S97" i="1"/>
  <c r="S105" i="1"/>
  <c r="BD107" i="1"/>
  <c r="S108" i="1"/>
  <c r="AN111" i="1"/>
  <c r="AE112" i="1"/>
  <c r="AD17" i="3"/>
  <c r="AE17" i="3" s="1"/>
  <c r="AA19" i="3"/>
  <c r="BD21" i="1"/>
  <c r="BD29" i="1"/>
  <c r="BD37" i="1"/>
  <c r="BD45" i="1"/>
  <c r="BD50" i="1"/>
  <c r="BD58" i="1"/>
  <c r="BD66" i="1"/>
  <c r="BD70" i="1"/>
  <c r="BF70" i="1" s="1"/>
  <c r="BD82" i="1"/>
  <c r="BF82" i="1" s="1"/>
  <c r="F33" i="80"/>
  <c r="R92" i="1"/>
  <c r="K33" i="80"/>
  <c r="BD99" i="1"/>
  <c r="BF99" i="1" s="1"/>
  <c r="AC100" i="1"/>
  <c r="BA100" i="1"/>
  <c r="AO111" i="1"/>
  <c r="M11" i="3"/>
  <c r="U11" i="3"/>
  <c r="M18" i="3"/>
  <c r="W18" i="3"/>
  <c r="AC88" i="1"/>
  <c r="R32" i="80"/>
  <c r="BA92" i="1"/>
  <c r="AC106" i="1"/>
  <c r="AE106" i="1" s="1"/>
  <c r="AD11" i="3"/>
  <c r="AE11" i="3" s="1"/>
  <c r="M14" i="3"/>
  <c r="U14" i="3"/>
  <c r="AC14" i="3"/>
  <c r="O18" i="3"/>
  <c r="AD21" i="3"/>
  <c r="AE21" i="3" s="1"/>
  <c r="BA49" i="1"/>
  <c r="BC49" i="1" s="1"/>
  <c r="P77" i="1"/>
  <c r="AK77" i="1"/>
  <c r="F33" i="79"/>
  <c r="BA91" i="1"/>
  <c r="BC91" i="1" s="1"/>
  <c r="J92" i="1"/>
  <c r="I33" i="80"/>
  <c r="AB92" i="1"/>
  <c r="AK92" i="1"/>
  <c r="AT92" i="1"/>
  <c r="BB92" i="1"/>
  <c r="Y104" i="1"/>
  <c r="AW104" i="1"/>
  <c r="Q106" i="1"/>
  <c r="R107" i="1"/>
  <c r="AN107" i="1"/>
  <c r="AB109" i="1"/>
  <c r="AW109" i="1"/>
  <c r="BC110" i="1"/>
  <c r="H32" i="108"/>
  <c r="AH111" i="1"/>
  <c r="G18" i="3"/>
  <c r="AD19" i="3"/>
  <c r="AE19" i="3" s="1"/>
  <c r="M22" i="3"/>
  <c r="AD25" i="3"/>
  <c r="AE25" i="3" s="1"/>
  <c r="R33" i="29"/>
  <c r="Q77" i="1"/>
  <c r="I33" i="89"/>
  <c r="AC92" i="1"/>
  <c r="BC103" i="1"/>
  <c r="F33" i="104"/>
  <c r="R109" i="1"/>
  <c r="S109" i="1" s="1"/>
  <c r="AD9" i="3"/>
  <c r="AE9" i="3" s="1"/>
  <c r="K10" i="3"/>
  <c r="S10" i="3"/>
  <c r="AA10" i="3"/>
  <c r="M12" i="3"/>
  <c r="U12" i="3"/>
  <c r="G14" i="3"/>
  <c r="O14" i="3"/>
  <c r="W14" i="3"/>
  <c r="Q18" i="3"/>
  <c r="AD24" i="3"/>
  <c r="AE24" i="3" s="1"/>
  <c r="AN77" i="1"/>
  <c r="V88" i="1"/>
  <c r="H33" i="80"/>
  <c r="V92" i="1"/>
  <c r="AD92" i="1"/>
  <c r="BA93" i="1"/>
  <c r="BC93" i="1" s="1"/>
  <c r="Q100" i="1"/>
  <c r="AO100" i="1"/>
  <c r="J107" i="1"/>
  <c r="AP107" i="1"/>
  <c r="AQ107" i="1" s="1"/>
  <c r="AD109" i="1"/>
  <c r="AE109" i="1" s="1"/>
  <c r="AZ109" i="1"/>
  <c r="P111" i="1"/>
  <c r="AK111" i="1"/>
  <c r="E38" i="2"/>
  <c r="I18" i="3"/>
  <c r="AA18" i="3"/>
  <c r="W22" i="3"/>
  <c r="O22" i="3"/>
  <c r="G22" i="3"/>
  <c r="AA22" i="3"/>
  <c r="F33" i="5"/>
  <c r="AO77" i="1"/>
  <c r="AQ77" i="1" s="1"/>
  <c r="J33" i="80"/>
  <c r="Q111" i="1"/>
  <c r="M10" i="3"/>
  <c r="U10" i="3"/>
  <c r="I14" i="3"/>
  <c r="Q14" i="3"/>
  <c r="AD22" i="3"/>
  <c r="AE22" i="3" s="1"/>
  <c r="AD30" i="3"/>
  <c r="AE30" i="3" s="1"/>
  <c r="M20" i="3"/>
  <c r="U20" i="3"/>
  <c r="K26" i="3"/>
  <c r="S26" i="3"/>
  <c r="F33" i="7"/>
  <c r="F33" i="8"/>
  <c r="F33" i="14"/>
  <c r="K33" i="22"/>
  <c r="J33" i="23"/>
  <c r="R31" i="24"/>
  <c r="G33" i="26"/>
  <c r="F33" i="30"/>
  <c r="J33" i="32"/>
  <c r="G3" i="39"/>
  <c r="G34" i="43"/>
  <c r="O34" i="43"/>
  <c r="R32" i="44"/>
  <c r="R32" i="45"/>
  <c r="R31" i="47"/>
  <c r="R32" i="49"/>
  <c r="J33" i="55"/>
  <c r="G3" i="11"/>
  <c r="G3" i="12"/>
  <c r="H33" i="16"/>
  <c r="G3" i="17"/>
  <c r="R32" i="18"/>
  <c r="G33" i="19"/>
  <c r="R32" i="24"/>
  <c r="R32" i="25"/>
  <c r="G3" i="28"/>
  <c r="H33" i="30"/>
  <c r="M33" i="31"/>
  <c r="R31" i="35"/>
  <c r="R32" i="39"/>
  <c r="R33" i="45"/>
  <c r="R32" i="47"/>
  <c r="R33" i="49"/>
  <c r="R31" i="54"/>
  <c r="AD31" i="3"/>
  <c r="AE31" i="3" s="1"/>
  <c r="I33" i="16"/>
  <c r="Q33" i="16"/>
  <c r="R31" i="17"/>
  <c r="J33" i="26"/>
  <c r="L33" i="32"/>
  <c r="R32" i="42"/>
  <c r="R32" i="53"/>
  <c r="AD18" i="3"/>
  <c r="AE18" i="3" s="1"/>
  <c r="AD26" i="3"/>
  <c r="AE26" i="3" s="1"/>
  <c r="K27" i="3"/>
  <c r="S27" i="3"/>
  <c r="G3" i="13"/>
  <c r="F33" i="17"/>
  <c r="J33" i="19"/>
  <c r="R31" i="21"/>
  <c r="R31" i="22"/>
  <c r="G3" i="23"/>
  <c r="G3" i="24"/>
  <c r="M33" i="24"/>
  <c r="L33" i="25"/>
  <c r="I33" i="27"/>
  <c r="Q33" i="27"/>
  <c r="G3" i="32"/>
  <c r="H33" i="35"/>
  <c r="P33" i="35"/>
  <c r="L34" i="37"/>
  <c r="R33" i="37"/>
  <c r="R32" i="38"/>
  <c r="H34" i="39"/>
  <c r="P34" i="39"/>
  <c r="G34" i="42"/>
  <c r="O34" i="42"/>
  <c r="U33" i="52"/>
  <c r="K33" i="53"/>
  <c r="AD29" i="3"/>
  <c r="AE29" i="3" s="1"/>
  <c r="K30" i="3"/>
  <c r="S30" i="3"/>
  <c r="AA30" i="3"/>
  <c r="R31" i="9"/>
  <c r="R31" i="10"/>
  <c r="F33" i="11"/>
  <c r="F33" i="12"/>
  <c r="S31" i="15"/>
  <c r="S31" i="16"/>
  <c r="R31" i="23"/>
  <c r="F33" i="23"/>
  <c r="R31" i="27"/>
  <c r="R31" i="32"/>
  <c r="R32" i="33"/>
  <c r="R32" i="46"/>
  <c r="R32" i="48"/>
  <c r="R32" i="50"/>
  <c r="G3" i="109"/>
  <c r="G3" i="108"/>
  <c r="G3" i="101"/>
  <c r="G3" i="88"/>
  <c r="G3" i="84"/>
  <c r="G3" i="100"/>
  <c r="G3" i="87"/>
  <c r="G3" i="86"/>
  <c r="G3" i="106"/>
  <c r="G3" i="99"/>
  <c r="G3" i="103"/>
  <c r="G3" i="91"/>
  <c r="G3" i="90"/>
  <c r="G3" i="81"/>
  <c r="G3" i="105"/>
  <c r="G3" i="104"/>
  <c r="G3" i="98"/>
  <c r="G3" i="95"/>
  <c r="G3" i="83"/>
  <c r="G3" i="80"/>
  <c r="G3" i="85"/>
  <c r="G3" i="74"/>
  <c r="G3" i="70"/>
  <c r="G3" i="69"/>
  <c r="G3" i="68"/>
  <c r="G3" i="65"/>
  <c r="G3" i="92"/>
  <c r="G3" i="89"/>
  <c r="G3" i="77"/>
  <c r="G3" i="63"/>
  <c r="G3" i="96"/>
  <c r="G3" i="76"/>
  <c r="G3" i="107"/>
  <c r="G3" i="67"/>
  <c r="G3" i="64"/>
  <c r="G3" i="94"/>
  <c r="G3" i="79"/>
  <c r="G3" i="73"/>
  <c r="G3" i="60"/>
  <c r="G3" i="59"/>
  <c r="G3" i="58"/>
  <c r="G3" i="57"/>
  <c r="G3" i="56"/>
  <c r="G3" i="55"/>
  <c r="G3" i="54"/>
  <c r="G3" i="50"/>
  <c r="G3" i="49"/>
  <c r="G3" i="48"/>
  <c r="G3" i="47"/>
  <c r="G3" i="46"/>
  <c r="G3" i="45"/>
  <c r="G3" i="102"/>
  <c r="G3" i="82"/>
  <c r="G3" i="71"/>
  <c r="G3" i="62"/>
  <c r="G3" i="53"/>
  <c r="G3" i="75"/>
  <c r="G3" i="52"/>
  <c r="G3" i="97"/>
  <c r="G3" i="78"/>
  <c r="G3" i="51"/>
  <c r="G3" i="43"/>
  <c r="G3" i="42"/>
  <c r="G3" i="41"/>
  <c r="G3" i="33"/>
  <c r="G3" i="22"/>
  <c r="G3" i="66"/>
  <c r="G3" i="31"/>
  <c r="G3" i="29"/>
  <c r="G3" i="27"/>
  <c r="G3" i="20"/>
  <c r="G3" i="93"/>
  <c r="G3" i="26"/>
  <c r="G3" i="19"/>
  <c r="G3" i="30"/>
  <c r="G3" i="8"/>
  <c r="G3" i="14"/>
  <c r="R31" i="18"/>
  <c r="F33" i="18"/>
  <c r="N33" i="18"/>
  <c r="L33" i="19"/>
  <c r="H33" i="21"/>
  <c r="P33" i="21"/>
  <c r="G33" i="24"/>
  <c r="O33" i="24"/>
  <c r="R31" i="25"/>
  <c r="N33" i="25"/>
  <c r="K33" i="27"/>
  <c r="R32" i="27"/>
  <c r="R31" i="29"/>
  <c r="I33" i="31"/>
  <c r="Q33" i="31"/>
  <c r="H33" i="31"/>
  <c r="G33" i="33"/>
  <c r="O33" i="33"/>
  <c r="F33" i="33"/>
  <c r="F33" i="34"/>
  <c r="R31" i="34"/>
  <c r="L33" i="36"/>
  <c r="R32" i="36"/>
  <c r="R32" i="37"/>
  <c r="H34" i="38"/>
  <c r="P34" i="38"/>
  <c r="L34" i="40"/>
  <c r="R33" i="40"/>
  <c r="R32" i="41"/>
  <c r="R34" i="41" s="1"/>
  <c r="R33" i="46"/>
  <c r="R33" i="48"/>
  <c r="R33" i="50"/>
  <c r="N33" i="59"/>
  <c r="M30" i="3"/>
  <c r="U30" i="3"/>
  <c r="J33" i="17"/>
  <c r="R32" i="20"/>
  <c r="I33" i="22"/>
  <c r="Q33" i="22"/>
  <c r="H33" i="23"/>
  <c r="P33" i="23"/>
  <c r="G34" i="41"/>
  <c r="O34" i="41"/>
  <c r="F33" i="64"/>
  <c r="S33" i="64" s="1"/>
  <c r="R31" i="64"/>
  <c r="R33" i="64" s="1"/>
  <c r="R31" i="28"/>
  <c r="R31" i="58"/>
  <c r="S33" i="61"/>
  <c r="R32" i="66"/>
  <c r="M33" i="69"/>
  <c r="R32" i="69"/>
  <c r="I33" i="74"/>
  <c r="Q33" i="74"/>
  <c r="U33" i="77"/>
  <c r="R33" i="77"/>
  <c r="T33" i="84"/>
  <c r="R33" i="84"/>
  <c r="F33" i="99"/>
  <c r="R31" i="99"/>
  <c r="P32" i="106"/>
  <c r="F34" i="44"/>
  <c r="R31" i="51"/>
  <c r="R31" i="57"/>
  <c r="N33" i="57"/>
  <c r="L33" i="66"/>
  <c r="M33" i="68"/>
  <c r="R32" i="68"/>
  <c r="R31" i="73"/>
  <c r="R33" i="73" s="1"/>
  <c r="R31" i="74"/>
  <c r="R31" i="76"/>
  <c r="F33" i="25"/>
  <c r="H34" i="44"/>
  <c r="P34" i="44"/>
  <c r="R31" i="53"/>
  <c r="R31" i="56"/>
  <c r="N33" i="56"/>
  <c r="J33" i="60"/>
  <c r="R31" i="61"/>
  <c r="R33" i="61" s="1"/>
  <c r="R31" i="65"/>
  <c r="R33" i="65" s="1"/>
  <c r="I33" i="67"/>
  <c r="Q33" i="67"/>
  <c r="R31" i="71"/>
  <c r="O33" i="71"/>
  <c r="R31" i="72"/>
  <c r="O33" i="72"/>
  <c r="G33" i="76"/>
  <c r="O33" i="76"/>
  <c r="R33" i="78"/>
  <c r="R31" i="67"/>
  <c r="M33" i="80"/>
  <c r="J33" i="58"/>
  <c r="R31" i="62"/>
  <c r="R33" i="62" s="1"/>
  <c r="R32" i="67"/>
  <c r="I33" i="69"/>
  <c r="Q33" i="69"/>
  <c r="R31" i="70"/>
  <c r="M33" i="74"/>
  <c r="R32" i="74"/>
  <c r="R33" i="44"/>
  <c r="U33" i="51"/>
  <c r="R33" i="51"/>
  <c r="R31" i="69"/>
  <c r="U33" i="73"/>
  <c r="L34" i="44"/>
  <c r="R33" i="52"/>
  <c r="R31" i="60"/>
  <c r="S33" i="65"/>
  <c r="M33" i="67"/>
  <c r="R31" i="68"/>
  <c r="S33" i="75"/>
  <c r="R33" i="75"/>
  <c r="H33" i="104"/>
  <c r="R31" i="104"/>
  <c r="J33" i="90"/>
  <c r="R31" i="52"/>
  <c r="R31" i="66"/>
  <c r="R31" i="78"/>
  <c r="R33" i="83"/>
  <c r="U33" i="97"/>
  <c r="R33" i="97"/>
  <c r="I33" i="104"/>
  <c r="Q33" i="104"/>
  <c r="R32" i="79"/>
  <c r="U33" i="82"/>
  <c r="R33" i="82"/>
  <c r="H33" i="85"/>
  <c r="P33" i="85"/>
  <c r="R31" i="86"/>
  <c r="R31" i="91"/>
  <c r="F32" i="106"/>
  <c r="R30" i="106"/>
  <c r="R32" i="106" s="1"/>
  <c r="R31" i="77"/>
  <c r="G33" i="86"/>
  <c r="O33" i="86"/>
  <c r="O32" i="106"/>
  <c r="F33" i="55"/>
  <c r="F33" i="56"/>
  <c r="F33" i="57"/>
  <c r="F33" i="58"/>
  <c r="F33" i="59"/>
  <c r="F33" i="60"/>
  <c r="G33" i="71"/>
  <c r="G33" i="72"/>
  <c r="R31" i="75"/>
  <c r="R32" i="92"/>
  <c r="H33" i="92"/>
  <c r="R31" i="105"/>
  <c r="R33" i="105"/>
  <c r="U33" i="83"/>
  <c r="R32" i="86"/>
  <c r="U33" i="88"/>
  <c r="R33" i="88"/>
  <c r="J32" i="106"/>
  <c r="R32" i="93"/>
  <c r="H33" i="93"/>
  <c r="G33" i="104"/>
  <c r="K32" i="106"/>
  <c r="R31" i="109"/>
  <c r="F33" i="86"/>
  <c r="F33" i="87"/>
  <c r="R31" i="82"/>
  <c r="R31" i="85"/>
  <c r="R31" i="92"/>
  <c r="R31" i="93"/>
  <c r="R31" i="97"/>
  <c r="F33" i="109"/>
  <c r="R31" i="84"/>
  <c r="R31" i="88"/>
  <c r="F33" i="90"/>
  <c r="F33" i="91"/>
  <c r="R31" i="83"/>
  <c r="R33" i="89" l="1"/>
  <c r="R21" i="2"/>
  <c r="R29" i="2"/>
  <c r="R33" i="57"/>
  <c r="BF33" i="1"/>
  <c r="U33" i="102"/>
  <c r="R33" i="35"/>
  <c r="BF84" i="1"/>
  <c r="BF44" i="1"/>
  <c r="R33" i="36"/>
  <c r="BF28" i="1"/>
  <c r="BF50" i="1"/>
  <c r="BF35" i="1"/>
  <c r="R33" i="71"/>
  <c r="BF45" i="1"/>
  <c r="BF59" i="1"/>
  <c r="R33" i="13"/>
  <c r="BF64" i="1"/>
  <c r="R33" i="14"/>
  <c r="BF20" i="1"/>
  <c r="R33" i="56"/>
  <c r="R33" i="53"/>
  <c r="BF60" i="1"/>
  <c r="BF63" i="1"/>
  <c r="R31" i="102"/>
  <c r="BF11" i="1"/>
  <c r="BF37" i="1"/>
  <c r="BF34" i="1"/>
  <c r="BF38" i="1"/>
  <c r="BF31" i="1"/>
  <c r="R34" i="37"/>
  <c r="BF55" i="1"/>
  <c r="BF21" i="1"/>
  <c r="R33" i="20"/>
  <c r="R31" i="89"/>
  <c r="AQ92" i="1"/>
  <c r="R33" i="8"/>
  <c r="R33" i="91"/>
  <c r="U33" i="89"/>
  <c r="R33" i="11"/>
  <c r="S33" i="15"/>
  <c r="BF40" i="1"/>
  <c r="BF61" i="1"/>
  <c r="BF32" i="1"/>
  <c r="BF57" i="1"/>
  <c r="R33" i="109"/>
  <c r="BF66" i="1"/>
  <c r="BF36" i="1"/>
  <c r="BF12" i="1"/>
  <c r="R32" i="104"/>
  <c r="R33" i="104" s="1"/>
  <c r="R33" i="9"/>
  <c r="R33" i="21"/>
  <c r="BF51" i="1"/>
  <c r="BF46" i="1"/>
  <c r="R33" i="103"/>
  <c r="S33" i="16"/>
  <c r="R33" i="10"/>
  <c r="BF19" i="1"/>
  <c r="BD89" i="1"/>
  <c r="BF89" i="1" s="1"/>
  <c r="BA94" i="1"/>
  <c r="BC94" i="1" s="1"/>
  <c r="R33" i="85"/>
  <c r="R32" i="98"/>
  <c r="BF56" i="1"/>
  <c r="BE111" i="1"/>
  <c r="R34" i="40"/>
  <c r="BF24" i="1"/>
  <c r="BF62" i="1"/>
  <c r="R33" i="72"/>
  <c r="R34" i="42"/>
  <c r="BF27" i="1"/>
  <c r="R33" i="6"/>
  <c r="R33" i="59"/>
  <c r="R31" i="96"/>
  <c r="R33" i="96" s="1"/>
  <c r="R33" i="55"/>
  <c r="BF39" i="1"/>
  <c r="R33" i="58"/>
  <c r="BF53" i="1"/>
  <c r="U33" i="103"/>
  <c r="R33" i="90"/>
  <c r="R31" i="103"/>
  <c r="R34" i="38"/>
  <c r="G33" i="96"/>
  <c r="BF26" i="1"/>
  <c r="BF25" i="1"/>
  <c r="BF15" i="1"/>
  <c r="BF10" i="1"/>
  <c r="R33" i="26"/>
  <c r="BF85" i="1"/>
  <c r="R33" i="19"/>
  <c r="R33" i="23"/>
  <c r="R33" i="66"/>
  <c r="R31" i="81"/>
  <c r="R33" i="81" s="1"/>
  <c r="R34" i="39"/>
  <c r="R34" i="45"/>
  <c r="BF41" i="1"/>
  <c r="BF29" i="1"/>
  <c r="R33" i="70"/>
  <c r="R33" i="31"/>
  <c r="BF23" i="1"/>
  <c r="R33" i="68"/>
  <c r="R38" i="2"/>
  <c r="BF8" i="1"/>
  <c r="BF54" i="1"/>
  <c r="R33" i="17"/>
  <c r="R33" i="18"/>
  <c r="BF9" i="1"/>
  <c r="BD105" i="1"/>
  <c r="BF105" i="1" s="1"/>
  <c r="R33" i="12"/>
  <c r="R33" i="60"/>
  <c r="R30" i="108"/>
  <c r="R32" i="108" s="1"/>
  <c r="R33" i="22"/>
  <c r="Y32" i="3"/>
  <c r="AS100" i="1" s="1"/>
  <c r="K32" i="3"/>
  <c r="O100" i="1" s="1"/>
  <c r="P100" i="1" s="1"/>
  <c r="N102" i="1" s="1"/>
  <c r="I32" i="3"/>
  <c r="K67" i="1" s="1"/>
  <c r="R33" i="93"/>
  <c r="R33" i="92"/>
  <c r="BF75" i="1"/>
  <c r="R33" i="76"/>
  <c r="R33" i="74"/>
  <c r="BF58" i="1"/>
  <c r="U32" i="3"/>
  <c r="AJ101" i="1" s="1"/>
  <c r="M32" i="3"/>
  <c r="U100" i="1" s="1"/>
  <c r="O33" i="104"/>
  <c r="R33" i="86"/>
  <c r="R34" i="46"/>
  <c r="R34" i="44"/>
  <c r="N32" i="108"/>
  <c r="AQ111" i="1"/>
  <c r="S32" i="3"/>
  <c r="AF67" i="1" s="1"/>
  <c r="R31" i="79"/>
  <c r="R33" i="79" s="1"/>
  <c r="BF43" i="1"/>
  <c r="S88" i="1"/>
  <c r="Q90" i="1"/>
  <c r="R33" i="32"/>
  <c r="BD88" i="1"/>
  <c r="BF88" i="1" s="1"/>
  <c r="BF83" i="1"/>
  <c r="G32" i="3"/>
  <c r="I100" i="1" s="1"/>
  <c r="BF52" i="1"/>
  <c r="S33" i="76"/>
  <c r="W32" i="3"/>
  <c r="AM101" i="1" s="1"/>
  <c r="R33" i="54"/>
  <c r="BF30" i="1"/>
  <c r="R34" i="43"/>
  <c r="AC94" i="1"/>
  <c r="AE94" i="1" s="1"/>
  <c r="AE89" i="1"/>
  <c r="BF78" i="1"/>
  <c r="BF22" i="1"/>
  <c r="BF18" i="1"/>
  <c r="R33" i="7"/>
  <c r="AE32" i="3"/>
  <c r="AC32" i="3"/>
  <c r="AX67" i="1" s="1"/>
  <c r="AA32" i="3"/>
  <c r="AU67" i="1" s="1"/>
  <c r="Q32" i="3"/>
  <c r="AA100" i="1" s="1"/>
  <c r="AB100" i="1" s="1"/>
  <c r="Z102" i="1" s="1"/>
  <c r="O32" i="3"/>
  <c r="X101" i="1" s="1"/>
  <c r="AE92" i="1"/>
  <c r="R31" i="80"/>
  <c r="R33" i="80" s="1"/>
  <c r="BF86" i="1"/>
  <c r="R33" i="33"/>
  <c r="R33" i="30"/>
  <c r="R32" i="100"/>
  <c r="R33" i="67"/>
  <c r="BD111" i="1"/>
  <c r="S111" i="1"/>
  <c r="S106" i="1"/>
  <c r="BD106" i="1"/>
  <c r="BF106" i="1" s="1"/>
  <c r="BF16" i="1"/>
  <c r="BE107" i="1"/>
  <c r="BF107" i="1" s="1"/>
  <c r="R33" i="69"/>
  <c r="R33" i="27"/>
  <c r="R31" i="5"/>
  <c r="BE92" i="1"/>
  <c r="BD80" i="1"/>
  <c r="BF80" i="1" s="1"/>
  <c r="T33" i="99"/>
  <c r="R33" i="99"/>
  <c r="R34" i="49"/>
  <c r="BD100" i="1"/>
  <c r="BC92" i="1"/>
  <c r="BD92" i="1"/>
  <c r="S92" i="1"/>
  <c r="BD93" i="1"/>
  <c r="BF93" i="1" s="1"/>
  <c r="S94" i="1"/>
  <c r="S107" i="1"/>
  <c r="T33" i="34"/>
  <c r="R33" i="34"/>
  <c r="U33" i="5"/>
  <c r="R33" i="5"/>
  <c r="S77" i="1"/>
  <c r="BD77" i="1"/>
  <c r="BF77" i="1" s="1"/>
  <c r="R34" i="50"/>
  <c r="R33" i="47"/>
  <c r="BD91" i="1"/>
  <c r="BF91" i="1" s="1"/>
  <c r="S91" i="1"/>
  <c r="BD49" i="1"/>
  <c r="BF49" i="1" s="1"/>
  <c r="U33" i="87"/>
  <c r="R33" i="87"/>
  <c r="R33" i="25"/>
  <c r="R34" i="48"/>
  <c r="R33" i="24"/>
  <c r="BA90" i="1"/>
  <c r="BC88" i="1"/>
  <c r="BF14" i="1"/>
  <c r="BD101" i="1"/>
  <c r="AC90" i="1"/>
  <c r="AE88" i="1"/>
  <c r="AS101" i="1" l="1"/>
  <c r="AM100" i="1"/>
  <c r="AN100" i="1" s="1"/>
  <c r="AL102" i="1" s="1"/>
  <c r="AR67" i="1"/>
  <c r="W67" i="1"/>
  <c r="J31" i="94" s="1"/>
  <c r="J33" i="94" s="1"/>
  <c r="BF111" i="1"/>
  <c r="AJ100" i="1"/>
  <c r="AK100" i="1" s="1"/>
  <c r="AI102" i="1" s="1"/>
  <c r="AI67" i="1"/>
  <c r="M31" i="94" s="1"/>
  <c r="M33" i="94" s="1"/>
  <c r="X100" i="1"/>
  <c r="Y100" i="1" s="1"/>
  <c r="W102" i="1" s="1"/>
  <c r="BD94" i="1"/>
  <c r="BF94" i="1" s="1"/>
  <c r="Z67" i="1"/>
  <c r="AB67" i="1" s="1"/>
  <c r="AA101" i="1"/>
  <c r="K33" i="100" s="1"/>
  <c r="K34" i="100" s="1"/>
  <c r="K33" i="101" s="1"/>
  <c r="N67" i="1"/>
  <c r="P67" i="1" s="1"/>
  <c r="AV101" i="1"/>
  <c r="P33" i="100" s="1"/>
  <c r="P34" i="100" s="1"/>
  <c r="P33" i="101" s="1"/>
  <c r="AV100" i="1"/>
  <c r="AW100" i="1" s="1"/>
  <c r="AU102" i="1" s="1"/>
  <c r="U101" i="1"/>
  <c r="I33" i="100" s="1"/>
  <c r="I34" i="100" s="1"/>
  <c r="I33" i="101" s="1"/>
  <c r="AL67" i="1"/>
  <c r="AN67" i="1" s="1"/>
  <c r="AG101" i="1"/>
  <c r="AP101" i="1" s="1"/>
  <c r="AQ101" i="1" s="1"/>
  <c r="AP102" i="1" s="1"/>
  <c r="AG100" i="1"/>
  <c r="O101" i="1"/>
  <c r="P101" i="1" s="1"/>
  <c r="O102" i="1" s="1"/>
  <c r="P102" i="1" s="1"/>
  <c r="H67" i="1"/>
  <c r="T67" i="1"/>
  <c r="L100" i="1"/>
  <c r="M100" i="1" s="1"/>
  <c r="K102" i="1" s="1"/>
  <c r="L101" i="1"/>
  <c r="M101" i="1" s="1"/>
  <c r="L102" i="1" s="1"/>
  <c r="AY100" i="1"/>
  <c r="AZ100" i="1" s="1"/>
  <c r="AX102" i="1" s="1"/>
  <c r="AY101" i="1"/>
  <c r="Q33" i="98" s="1"/>
  <c r="Q34" i="98" s="1"/>
  <c r="Q32" i="101" s="1"/>
  <c r="I101" i="1"/>
  <c r="F33" i="98" s="1"/>
  <c r="Q95" i="1"/>
  <c r="S95" i="1" s="1"/>
  <c r="S90" i="1"/>
  <c r="L31" i="94"/>
  <c r="L33" i="94" s="1"/>
  <c r="AH67" i="1"/>
  <c r="P31" i="94"/>
  <c r="P33" i="94" s="1"/>
  <c r="AW67" i="1"/>
  <c r="J100" i="1"/>
  <c r="H102" i="1" s="1"/>
  <c r="AK67" i="1"/>
  <c r="O31" i="94"/>
  <c r="O33" i="94" s="1"/>
  <c r="BA67" i="1"/>
  <c r="BC67" i="1" s="1"/>
  <c r="AT67" i="1"/>
  <c r="Q31" i="94"/>
  <c r="Q33" i="94" s="1"/>
  <c r="AZ67" i="1"/>
  <c r="H31" i="94"/>
  <c r="H33" i="94" s="1"/>
  <c r="N33" i="98"/>
  <c r="N34" i="98" s="1"/>
  <c r="N32" i="101" s="1"/>
  <c r="N33" i="100"/>
  <c r="N34" i="100" s="1"/>
  <c r="N33" i="101" s="1"/>
  <c r="AN101" i="1"/>
  <c r="AM102" i="1" s="1"/>
  <c r="AN102" i="1" s="1"/>
  <c r="K33" i="98"/>
  <c r="K34" i="98" s="1"/>
  <c r="K32" i="101" s="1"/>
  <c r="AB101" i="1"/>
  <c r="AA102" i="1" s="1"/>
  <c r="AB102" i="1" s="1"/>
  <c r="AT100" i="1"/>
  <c r="AR102" i="1" s="1"/>
  <c r="BF92" i="1"/>
  <c r="V100" i="1"/>
  <c r="T102" i="1" s="1"/>
  <c r="M33" i="98"/>
  <c r="M34" i="98" s="1"/>
  <c r="M32" i="101" s="1"/>
  <c r="M33" i="100"/>
  <c r="M34" i="100" s="1"/>
  <c r="M33" i="101" s="1"/>
  <c r="AK101" i="1"/>
  <c r="AJ102" i="1" s="1"/>
  <c r="Y67" i="1"/>
  <c r="G31" i="94"/>
  <c r="G33" i="94" s="1"/>
  <c r="M67" i="1"/>
  <c r="AE90" i="1"/>
  <c r="AC95" i="1"/>
  <c r="BD90" i="1"/>
  <c r="BF90" i="1" s="1"/>
  <c r="BA95" i="1"/>
  <c r="BC95" i="1" s="1"/>
  <c r="BC90" i="1"/>
  <c r="O33" i="98"/>
  <c r="O34" i="98" s="1"/>
  <c r="O32" i="101" s="1"/>
  <c r="O33" i="100"/>
  <c r="O34" i="100" s="1"/>
  <c r="O33" i="101" s="1"/>
  <c r="AT101" i="1"/>
  <c r="AS102" i="1" s="1"/>
  <c r="J33" i="100"/>
  <c r="J34" i="100" s="1"/>
  <c r="J33" i="101" s="1"/>
  <c r="J33" i="98"/>
  <c r="J34" i="98" s="1"/>
  <c r="J32" i="101" s="1"/>
  <c r="Y101" i="1"/>
  <c r="X102" i="1" s="1"/>
  <c r="K31" i="94" l="1"/>
  <c r="K33" i="94" s="1"/>
  <c r="AP100" i="1"/>
  <c r="AQ100" i="1" s="1"/>
  <c r="AO102" i="1" s="1"/>
  <c r="AC67" i="1"/>
  <c r="AE67" i="1" s="1"/>
  <c r="Y102" i="1"/>
  <c r="AD100" i="1"/>
  <c r="AE100" i="1" s="1"/>
  <c r="AC102" i="1" s="1"/>
  <c r="N31" i="94"/>
  <c r="N33" i="94" s="1"/>
  <c r="Q67" i="1"/>
  <c r="Q33" i="100"/>
  <c r="Q34" i="100" s="1"/>
  <c r="Q33" i="101" s="1"/>
  <c r="Q34" i="101" s="1"/>
  <c r="AK102" i="1"/>
  <c r="AH101" i="1"/>
  <c r="AG102" i="1" s="1"/>
  <c r="L33" i="100"/>
  <c r="L34" i="100" s="1"/>
  <c r="L33" i="101" s="1"/>
  <c r="V101" i="1"/>
  <c r="U102" i="1" s="1"/>
  <c r="V102" i="1" s="1"/>
  <c r="AD101" i="1"/>
  <c r="AE101" i="1" s="1"/>
  <c r="AD102" i="1" s="1"/>
  <c r="L33" i="98"/>
  <c r="L34" i="98" s="1"/>
  <c r="L32" i="101" s="1"/>
  <c r="BB101" i="1"/>
  <c r="BC101" i="1" s="1"/>
  <c r="BB102" i="1" s="1"/>
  <c r="I33" i="98"/>
  <c r="I34" i="98" s="1"/>
  <c r="I32" i="101" s="1"/>
  <c r="I34" i="101" s="1"/>
  <c r="AZ101" i="1"/>
  <c r="AY102" i="1" s="1"/>
  <c r="AZ102" i="1" s="1"/>
  <c r="V67" i="1"/>
  <c r="I31" i="94"/>
  <c r="I33" i="94" s="1"/>
  <c r="H33" i="98"/>
  <c r="H34" i="98" s="1"/>
  <c r="H32" i="101" s="1"/>
  <c r="AO67" i="1"/>
  <c r="AQ67" i="1" s="1"/>
  <c r="H33" i="100"/>
  <c r="H34" i="100" s="1"/>
  <c r="H33" i="101" s="1"/>
  <c r="AH100" i="1"/>
  <c r="AF102" i="1" s="1"/>
  <c r="AW101" i="1"/>
  <c r="AV102" i="1" s="1"/>
  <c r="AW102" i="1" s="1"/>
  <c r="P33" i="98"/>
  <c r="P34" i="98" s="1"/>
  <c r="P32" i="101" s="1"/>
  <c r="P34" i="101" s="1"/>
  <c r="M102" i="1"/>
  <c r="J101" i="1"/>
  <c r="I102" i="1" s="1"/>
  <c r="J102" i="1" s="1"/>
  <c r="F33" i="100"/>
  <c r="F34" i="100" s="1"/>
  <c r="J67" i="1"/>
  <c r="F31" i="94"/>
  <c r="G33" i="100"/>
  <c r="G34" i="100" s="1"/>
  <c r="G33" i="101" s="1"/>
  <c r="G33" i="98"/>
  <c r="G34" i="98" s="1"/>
  <c r="G32" i="101" s="1"/>
  <c r="J34" i="101"/>
  <c r="R101" i="1"/>
  <c r="R100" i="1"/>
  <c r="BB100" i="1"/>
  <c r="BC100" i="1" s="1"/>
  <c r="BA102" i="1" s="1"/>
  <c r="N34" i="101"/>
  <c r="AT102" i="1"/>
  <c r="S67" i="1"/>
  <c r="K34" i="101"/>
  <c r="O34" i="101"/>
  <c r="F34" i="98"/>
  <c r="M34" i="101"/>
  <c r="AQ102" i="1"/>
  <c r="AE95" i="1"/>
  <c r="BD95" i="1"/>
  <c r="BF95" i="1" s="1"/>
  <c r="BD67" i="1" l="1"/>
  <c r="BF67" i="1" s="1"/>
  <c r="AE102" i="1"/>
  <c r="BE101" i="1"/>
  <c r="BF101" i="1" s="1"/>
  <c r="BE102" i="1" s="1"/>
  <c r="AH102" i="1"/>
  <c r="L34" i="101"/>
  <c r="BC102" i="1"/>
  <c r="H34" i="101"/>
  <c r="R33" i="98"/>
  <c r="R34" i="98" s="1"/>
  <c r="R33" i="100"/>
  <c r="R34" i="100" s="1"/>
  <c r="R31" i="94"/>
  <c r="R33" i="94" s="1"/>
  <c r="S101" i="1"/>
  <c r="R102" i="1" s="1"/>
  <c r="F33" i="94"/>
  <c r="S33" i="94" s="1"/>
  <c r="BE100" i="1"/>
  <c r="BF100" i="1" s="1"/>
  <c r="BD102" i="1" s="1"/>
  <c r="G34" i="101"/>
  <c r="S100" i="1"/>
  <c r="Q102" i="1" s="1"/>
  <c r="T34" i="100"/>
  <c r="F33" i="101"/>
  <c r="R33" i="101" s="1"/>
  <c r="F32" i="101"/>
  <c r="T34" i="98"/>
  <c r="BF102" i="1" l="1"/>
  <c r="S102" i="1"/>
  <c r="R32" i="101"/>
  <c r="R34" i="101" s="1"/>
  <c r="F34" i="101"/>
  <c r="T34" i="101" s="1"/>
</calcChain>
</file>

<file path=xl/sharedStrings.xml><?xml version="1.0" encoding="utf-8"?>
<sst xmlns="http://schemas.openxmlformats.org/spreadsheetml/2006/main" count="9908" uniqueCount="1329">
  <si>
    <t>INDICADORES DE GESTIÓN</t>
  </si>
  <si>
    <t>HOSPITAL REGIONAL DE MONIQUIRÁ E.S.E.</t>
  </si>
  <si>
    <t>AÑO 2023</t>
  </si>
  <si>
    <t>ENERO</t>
  </si>
  <si>
    <t xml:space="preserve">FEBRERO </t>
  </si>
  <si>
    <t>MARZO</t>
  </si>
  <si>
    <t>PRIMER TRIMESTRE</t>
  </si>
  <si>
    <t>ABRIL</t>
  </si>
  <si>
    <t>MAYO</t>
  </si>
  <si>
    <t>JUNIO</t>
  </si>
  <si>
    <t>SEGUNDO TRIMESTRE</t>
  </si>
  <si>
    <t>JULIO</t>
  </si>
  <si>
    <t>AGOSTO</t>
  </si>
  <si>
    <t>SEPTIEMBRE</t>
  </si>
  <si>
    <t>TERCER TRIMESTRE</t>
  </si>
  <si>
    <t>OCTUBRE</t>
  </si>
  <si>
    <t>NOVIEMBRE</t>
  </si>
  <si>
    <t>DICIEMBRE</t>
  </si>
  <si>
    <t>CUARTO TRIMESTRE</t>
  </si>
  <si>
    <t xml:space="preserve"> AÑO </t>
  </si>
  <si>
    <t>TIPO INDICADOR</t>
  </si>
  <si>
    <t xml:space="preserve">NOMBRE </t>
  </si>
  <si>
    <t>ENLACE</t>
  </si>
  <si>
    <t>NUMERADOR</t>
  </si>
  <si>
    <t>DENOMINADOR</t>
  </si>
  <si>
    <t>UNIDAD DE MEDIDA</t>
  </si>
  <si>
    <t>META</t>
  </si>
  <si>
    <t>Numerador</t>
  </si>
  <si>
    <t>Denominador</t>
  </si>
  <si>
    <t>Resultado</t>
  </si>
  <si>
    <t>CALIDAD</t>
  </si>
  <si>
    <t>Oportunidad en la asignación de citas PARA CONSULTA DE MEDICINA GENERAL</t>
  </si>
  <si>
    <t>Sumatoria total de los días transcurridos entre la fecha en la cual el paciente solicita cita para ser atendido en la consulta de medicina general y la fecha para la cual es asignada la cita</t>
  </si>
  <si>
    <t xml:space="preserve">Número total de consultas de medicina genral  asignadas en la institución </t>
  </si>
  <si>
    <t>Días</t>
  </si>
  <si>
    <t>&lt; 5 DIAS</t>
  </si>
  <si>
    <t>Oportunidad en la asignación de citas de primera vez PARA CONSULTA DE MEDICINA GENERAL</t>
  </si>
  <si>
    <t>Sumatoria de la diferencia de días calendario entre la fecha en la que se asignó la cita de Medicina General de primera vez y la fecha en la cual el usuario la solicitó.</t>
  </si>
  <si>
    <t>Número total de citas de Medicina general de primera vez asignadas.</t>
  </si>
  <si>
    <t>&lt; 3 DIAS</t>
  </si>
  <si>
    <t>Oportunidad en la asignación de citas en la consulta de ORTOPEDIA</t>
  </si>
  <si>
    <t>Sumatoria total de los días transcurridos entre la fecha en la cual el paciente solicita cita para ser atendido en la consulta de ORTOPEDIA y la fecha para la cual es asignada la cita</t>
  </si>
  <si>
    <t xml:space="preserve">Número total de consultas de ORTOPEDIA  asignadas en la institución </t>
  </si>
  <si>
    <t>&lt; 10 DIAS</t>
  </si>
  <si>
    <t>Oportunidad en la asignación de citas de primera vez en la consulta de ORTOPEDIA</t>
  </si>
  <si>
    <t>Sumatoria de la diferencia de días calendario entre la fecha en la que se asignó la cita de Ortopedia de primera vez y la fecha en la cual el usuario la solicitó.</t>
  </si>
  <si>
    <t>Número total de citas de Ortopedia de primera vez asignadas.</t>
  </si>
  <si>
    <t>Oportunidad en la asignación de citas en la consulta de UROLOGÍA</t>
  </si>
  <si>
    <t>Sumatoria de la diferencia de días calendario entre la fecha en la que se asignó la cita de Urología y la fecha en la cual el usuario la solicitó.</t>
  </si>
  <si>
    <t>Número total de citas de Urología asignadas.</t>
  </si>
  <si>
    <t>&lt; 15 DIAS</t>
  </si>
  <si>
    <t>Oportunidad en la asignación de citas de primera vez en la consulta de UROLOGÍA</t>
  </si>
  <si>
    <t>Sumatoria de la diferencia de días calendario entre la fecha en la que se asignó la cita de Urología de primera vez y la fecha en la cual el usuario la solicitó.</t>
  </si>
  <si>
    <t>Número total de citas de Urología de primera vez asignadas.</t>
  </si>
  <si>
    <t>Oportunidad en la asignación de citas en la consulta de MEDICINA INTERNA</t>
  </si>
  <si>
    <t>Sumatoria total de los días transcurridos entre la fecha en la cual el paciente solicita cita para ser atendido en la consulta medicina especializada MEDICINA INTERNA y la fecha para la cual es asignada la cita</t>
  </si>
  <si>
    <t xml:space="preserve">Número total de consultas médicas especializadas de  MEDICINA INTERNA  asignadas en la institución </t>
  </si>
  <si>
    <t>Oportunidad en la asignación de citas PRIMERA VEZ en la consulta de MEDICINA INTERNA</t>
  </si>
  <si>
    <t>P.3.3 Sumatoria de la diferencia de días calendario entre la fecha en la que se asignó la cita de Medicina Interna de primera vez y la fecha en la cual el usuario la solicitó.</t>
  </si>
  <si>
    <t>P.3.3 Número total de citas de Medicina interna de primera vez asignadas.</t>
  </si>
  <si>
    <t>Oportunidad en la asignación de citas de control en odontología</t>
  </si>
  <si>
    <t>Sumatoria total de los días transcurridos entre la fecha en la cual el paciente solicita cita de control para ser atendido en el servicio de ODONTOLOGÍA y la fecha para la cual es asignada la cita</t>
  </si>
  <si>
    <t>Número total de consultas de odontología de control asignadas en la institución</t>
  </si>
  <si>
    <t>Oportunidad en la asignación de citas de primera vez en la consulta  de ODONTOLOGÍA</t>
  </si>
  <si>
    <t>Sumatoria total de los días transcurridos entre la fecha en la cual el paciente solicita cita por primera vez para ser atendido en el servicio de ODONTOLOGÍA y la fecha para la cual es asignada la cita</t>
  </si>
  <si>
    <t>Número total de consultas de odontología de primera vez asignadas en la institución</t>
  </si>
  <si>
    <t>Oportunidad en la asignación de citas en la consulta de PEDIATRÌA</t>
  </si>
  <si>
    <t>Sumatoria total de los días transcurridos entre la fecha en la cual el paciente solicita cita para ser atendido en la consulta medicina especializada PEDIATRIA y la fecha para la cual es asignada la cita</t>
  </si>
  <si>
    <t xml:space="preserve">Número total de consultas médicas especializadas PEDIATRIA asignadas en la institución </t>
  </si>
  <si>
    <t>Oportunidad en la asignación de citas PRIMERA VEZ en la consulta de PEDIATRÌA</t>
  </si>
  <si>
    <t>P.3.4 Sumatoria de la diferencia de días calendario entre la fecha en la que se asignó la cita de Pediatría de primera vez y la fecha en la cual el usuario la solicitó.</t>
  </si>
  <si>
    <t>P.3.4 Número total de citas de Pediatría de primera vez asignadas.</t>
  </si>
  <si>
    <t>Oportunidad en la asignación de citas en la consulta de CIRUGÍA GENERAL</t>
  </si>
  <si>
    <t>Sumatoria total de los días transcurridos entre la fecha en la cual el paciente solicita cita para ser atendido en la consulta medicina especializada CIRUGIA GENERAL y la fecha para la cual es asignada la cita</t>
  </si>
  <si>
    <t xml:space="preserve">Número total de consultas médicas especializadas de CIRUGIA GENERAL asignadas en la institución </t>
  </si>
  <si>
    <t>&lt; 8 DIAS</t>
  </si>
  <si>
    <t>Tiempo de espera en consulta médica especializada Primera vez en CIRUGIA GENERAL</t>
  </si>
  <si>
    <t>P.3.7 Sumatoria de la diferencia de días calendario entre la fecha en la que se asignó la cita de Cirugía General de primera vez y la fecha en la cual el usuario la solicitó.</t>
  </si>
  <si>
    <t>P.3.7 Número total de citas de Cirugía General de primera vez asignadas.</t>
  </si>
  <si>
    <t>&lt;  8DIAS</t>
  </si>
  <si>
    <t>Porcentaje de cancelación de cirugías programadas</t>
  </si>
  <si>
    <t>P.2.15 Número total de cirugías programadas que fueron canceladas por causas atribuibles a la institución.</t>
  </si>
  <si>
    <t>P.2.15 Número total de cirugías programadas en el período.</t>
  </si>
  <si>
    <t>Relación Porcentual</t>
  </si>
  <si>
    <t>Oportunidad de la atención de consulta de urgencias</t>
  </si>
  <si>
    <t>Sumatoria del número de minutos transcurridos entre la solicitud de la atención en la consulta de urgencias y el momento en el cual es atendido el paciente en consulta por parte del médico</t>
  </si>
  <si>
    <t>Total de usuarios atendidos en consulta de urgencias</t>
  </si>
  <si>
    <t>Minutos</t>
  </si>
  <si>
    <t>&lt; 30 MINUTOS</t>
  </si>
  <si>
    <t>Tasa de reingreso de pacientes al servicio de urgencias</t>
  </si>
  <si>
    <t>P.2.13 Número de pacientes que reingresan al servicio de urgencias en la misma institución antes de 72 horas con el mismo diagnóstico de egreso.</t>
  </si>
  <si>
    <t>P.2.13 Número total de pacientes atendidos en el servicio de urgencias, en el periodo.</t>
  </si>
  <si>
    <t>4.2%</t>
  </si>
  <si>
    <t>Tasa de remisión de pacientes a otros servicios de urgencias</t>
  </si>
  <si>
    <t>No. de pacientes remitidos desde el servicio de urgencias a niveles superiores</t>
  </si>
  <si>
    <t>Total de usuarios atendidos en consulta de urgencias en el  período</t>
  </si>
  <si>
    <t>Oportunidad en la atención en servicios de imagenología</t>
  </si>
  <si>
    <t>Sumatoria total de los días transcurridos entre la solicitud de servicios de imagenología y el momento en el cual es prestado el servicio</t>
  </si>
  <si>
    <t>Total de atenciones en servicios de imagenología</t>
  </si>
  <si>
    <t>Oportunidad en la realización de cirugía programada</t>
  </si>
  <si>
    <t>Sumatoria total de los días calendario transcurridos entre la fecha de solicitud de la cirugía programada y el momento en la cual es realizada la cirugía</t>
  </si>
  <si>
    <t>Número de cirugías programadas realizadas en el periodo</t>
  </si>
  <si>
    <t>&lt;8 DIAS</t>
  </si>
  <si>
    <t>Tasa de reingreso de pacientes hospitalizados antes de 15 dias de su egreso por el mismo diagnostico</t>
  </si>
  <si>
    <t>P.2.14 Número total de pacientes que reingresan al servicio de hospitalización, en la misma institución, antes de 15 días, por el mismo diagnostico de egreso en el período.</t>
  </si>
  <si>
    <t>P.2.14 Número total de egresos vivos en el periodo.</t>
  </si>
  <si>
    <t>&lt; 2%</t>
  </si>
  <si>
    <t>Tasa de mortalidad intrahospitalaria después de 48 horas</t>
  </si>
  <si>
    <t>Número total de pacientes hospitalizados que fallecen después de 48 horas del ingreso</t>
  </si>
  <si>
    <t>Número total de pacientes hospitalizados</t>
  </si>
  <si>
    <t>Tasa por mil</t>
  </si>
  <si>
    <t>&lt; 18 POR MIL</t>
  </si>
  <si>
    <t>Tasa de infección intra-hospitalaria</t>
  </si>
  <si>
    <t>Número de pacientes con infección nosocomial</t>
  </si>
  <si>
    <t>&lt; 5%</t>
  </si>
  <si>
    <t>Proporción de vigilancia de eventos adversos</t>
  </si>
  <si>
    <t>Número total de eventos adversos detectados y gestionados</t>
  </si>
  <si>
    <t>Número total de eventos adversos detectados</t>
  </si>
  <si>
    <t>Tasa de caidas de usuarios en servicio de hospitalización</t>
  </si>
  <si>
    <t>P.2.6. Número total de pacientes hospitalizados que sufren caídas en el periodo.</t>
  </si>
  <si>
    <t>P.2.6 Sumatoria de días de estancia de los pacientes en los servicios de hospitalización en el periodo.</t>
  </si>
  <si>
    <t>Frecuencia por mil</t>
  </si>
  <si>
    <t>&lt; 3 POR MIL</t>
  </si>
  <si>
    <t>Tasa de caidas de usuarios en servicio de urgencias</t>
  </si>
  <si>
    <t>Número total de caidas en el servicio de urgencias en el periodo reporte</t>
  </si>
  <si>
    <t>Número total de pacientes atendidos en el servicio</t>
  </si>
  <si>
    <t>Tasa de caidas de usuarios en servicio de consulta externa</t>
  </si>
  <si>
    <t>Número total de caidas en el servicio de consulta externa en el periodo reporte</t>
  </si>
  <si>
    <t>Tasa de caidas de usuarios en servicio de laboratorio clínico</t>
  </si>
  <si>
    <t>Número total de caidas en el servicio de laboratorio clinico en el periodo reporte</t>
  </si>
  <si>
    <t>Tasa de caidas de usuarios en servicio de radiología</t>
  </si>
  <si>
    <t>Número total de caidas en el servicio de radiologia en el periodo reporte</t>
  </si>
  <si>
    <t>Tasa de incidentes por caidas clasificados como evento adverso</t>
  </si>
  <si>
    <t>Número total de caidas que se clasificaron como evento adverso</t>
  </si>
  <si>
    <t>Número total de caidas de pacientes ocurridos en el período</t>
  </si>
  <si>
    <t>Tasa de incidentes por caidas clasificados como incidentes</t>
  </si>
  <si>
    <t>Número total de caidas que se clasificaron como incidente</t>
  </si>
  <si>
    <t>Tasa de eventos adversos relacionados con la administración de medicamentos en el servicio de hospitalización</t>
  </si>
  <si>
    <t>Número de eventos adversos relacionados con la administracion de medicamentos en el servicio de hospitalizacion</t>
  </si>
  <si>
    <t>&lt; 3.0%</t>
  </si>
  <si>
    <t>Tasa de eventos adversos relacionados con la administración de medicamentos en el servicio de urgencias</t>
  </si>
  <si>
    <t>Número de eventos adversos relacionados con la administracion de medicamentos en el servicio de urgencias</t>
  </si>
  <si>
    <t>Tasa de pacientes que desarrollan úlceras de presión durante el periodo  de hospitalización</t>
  </si>
  <si>
    <t xml:space="preserve">Número total de pacientes que desarrollan úlceras por presión durante el periodo de hospitalizacion que se clasificaron como evento adverso  </t>
  </si>
  <si>
    <t>Proporción de pacientes remitidos a niveles superiores desde servicio ambulatorio y hospitalario</t>
  </si>
  <si>
    <t>No. De pacientes remitidos a niveles superiores desde servicio ambulatorio y hospitalario</t>
  </si>
  <si>
    <t>No. De pacientes atendiodos en los servicios ambulatorios y hospitalarios</t>
  </si>
  <si>
    <t>&lt;5.0%</t>
  </si>
  <si>
    <t>Proporción de partos remitidos a niveles superiores</t>
  </si>
  <si>
    <t>No. de pacientes remitidos para la atención del parto a niveles superiores en el período</t>
  </si>
  <si>
    <t>Número total de partos atendidos en la ESE en el período</t>
  </si>
  <si>
    <t>Tasa de satisfacción global</t>
  </si>
  <si>
    <t>P.3.14 Número de usuarios que respondieron ?muy buena? o ?buena? a la pregunta: ¿cómo calificaría su experiencia global respecto a los servicios de salud que ha recibido a través de su IPS?.</t>
  </si>
  <si>
    <t>P.3.14 Número de usuarios que respondieron la pregunta.</t>
  </si>
  <si>
    <t>Tasa de satisfacción primer momento contacto</t>
  </si>
  <si>
    <t>Número de usuarios que respondieron ?muy buena? o ?buena? a la pregunta: ¿cómo calificaría su experiencia respecto al primer momento de contacto en la ESE?.</t>
  </si>
  <si>
    <t>Número de usuarios que respondieron la pregunta.</t>
  </si>
  <si>
    <t>Tasa de satisfacción atención administrativa</t>
  </si>
  <si>
    <t xml:space="preserve"> Número de usuarios que respondieron ?muy buena? o ?buena? a la pregunta: ¿cómo calificaría su experiencia respecto a la atención del área administrativa en la ESE?</t>
  </si>
  <si>
    <t xml:space="preserve"> Número de usuarios que respondieron la pregunta.</t>
  </si>
  <si>
    <t>Tasa de satisfacción atención personal asistencial</t>
  </si>
  <si>
    <t xml:space="preserve"> Número de usuarios que respondieron ?muy buena? o ?buena? a la pregunta: ¿cómo calificaría su experiencia respecto a los servicios de salud que ha recibido del persona asistencal en la ESE?</t>
  </si>
  <si>
    <t>Tasa de satisfacción infraestructura y dotación hospital</t>
  </si>
  <si>
    <t xml:space="preserve"> Número de usuarios que respondieron ?muy buena? o ?buena? a la pregunta: ¿cómo calificaría su experiencia respecto a las condiciones de infraestructura y dotación en la ESE??.</t>
  </si>
  <si>
    <t>Tiempo de espera en consulta médica especializada GINECOLOGÍA</t>
  </si>
  <si>
    <t>Sumatoria total de los días calendario transcurridos entre la fecha en la cual el paciente solicita cita primera vez para ser atendido en consulta médica especializada Ginecología y la fecha para la cual es asignada la cita</t>
  </si>
  <si>
    <t>Número total de consulta médicas especializadas Ginecología asignadas en la entidad</t>
  </si>
  <si>
    <t>Oportunidad en la asignación de citas PRIMERA VEZ en la consulta de GINECOLOGIA</t>
  </si>
  <si>
    <t>Oportunidad en la asignación de citas en la consulta de OBSTETRICIA</t>
  </si>
  <si>
    <t>Sumatoria total de los días transcurridos entre la fecha en la cual el paciente solicita cita para ser atendido en la consulta medicina especializada OBSTETRICIA y la fecha para la cual es asignada la cita</t>
  </si>
  <si>
    <t xml:space="preserve">Número total de consultas médicas especializadas de OBSTETRICIA asignadas en la institución </t>
  </si>
  <si>
    <t>Tiempo de espera en consulta médica especializada de primera vez de OBSTETRICIA</t>
  </si>
  <si>
    <t>Sumatoria total de los días calendario transcurridos entre la fecha en la cual el paciente solicita cita primera vez para ser atendido en consulta médica especializada Obstetricia y la fecha para la cual es asignada la cita</t>
  </si>
  <si>
    <t>Número total de consulta médicas especializadas de primera vez en Obstetricia asignadas en la entidad</t>
  </si>
  <si>
    <t>Oportunidad de servicios de imagenología y diagnóstico general RADIOLOGÍA SIMPLE</t>
  </si>
  <si>
    <t>Sumatoria del número de días transcurridos entre la solicitud del servicio primera vez o prioritaria imagenología Radiología Simple y el momento en el cual es prestado el servicio</t>
  </si>
  <si>
    <t>Total de atenciones en servicio de imagenología Radiología Simple</t>
  </si>
  <si>
    <t>Oportunidad de servicios de imagenología y diagnóstico especializado TAC</t>
  </si>
  <si>
    <t>Sumatoria del número de días transcurridos entre la solicitud del servicio primera vez o prioritaria imagenología TAC y el momento en el cual es prestado el servicio</t>
  </si>
  <si>
    <t>Total de atenciones en servicio de imagenología TAC</t>
  </si>
  <si>
    <t>Oportunidad de toma de muestras laboratorio básico</t>
  </si>
  <si>
    <t xml:space="preserve">Sumatoria de número de días transcurridos entre la solicitud del servicio de muestra de laboratorio y el momento que genera el resultado del examen </t>
  </si>
  <si>
    <t>Total de atenciones en servicios de muestras de laboratorio</t>
  </si>
  <si>
    <t>&lt; 1 DIA</t>
  </si>
  <si>
    <t>Tasa de infección intrahospitalaria</t>
  </si>
  <si>
    <t>Número de pacientes con infección intrahospitalaria general - No incluye UCI</t>
  </si>
  <si>
    <t>Número de pacientes hospitalizados general - No incluye UCI</t>
  </si>
  <si>
    <t>&lt; 0.5%</t>
  </si>
  <si>
    <t>Tiempo de espera consulta de urgencias Triage II</t>
  </si>
  <si>
    <t>P.3.10 Sumatoria del número de minutos transcurridos a partir de que el paciente es clasificado como Triage 2 y el momento en el cual es atendido en consulta de Urgencias por médico.</t>
  </si>
  <si>
    <t>P.3.10 Número total de pacientes clasificados como Triage 2, en un periodo determinado.</t>
  </si>
  <si>
    <t>&lt; 29 MINUTOS</t>
  </si>
  <si>
    <t>Razón de mortalidad Materna</t>
  </si>
  <si>
    <t>Número de muertes de mujeres durante el embarazo, parto o puerperio (hasta 42 días después del parto) por cualquier causa relacionada o agravada por el embarazo, parto o puerperio o su manejo, pero no por causas accidentales.</t>
  </si>
  <si>
    <t>Número de nacidos vivos durante el período</t>
  </si>
  <si>
    <t>Tasa por 10000</t>
  </si>
  <si>
    <t>Tasa de mortalidad en menores de cinco años</t>
  </si>
  <si>
    <t>Número de defunciones en menores de cinco años</t>
  </si>
  <si>
    <t>No pacientes menores de 5 año s atendidos en el periodo</t>
  </si>
  <si>
    <t>Tasa por 100000</t>
  </si>
  <si>
    <t>Tasa de mortalidad infantil</t>
  </si>
  <si>
    <t>Número de defunciones menores de un año</t>
  </si>
  <si>
    <t>No nacidos vivos</t>
  </si>
  <si>
    <t>Análisis de mortalidad intrahospitalaria</t>
  </si>
  <si>
    <t xml:space="preserve">Número de casos de mortalidad intrahospitalaria mayor de 48 horas revisada en el Comité respectivo </t>
  </si>
  <si>
    <t>Total de defunciones intrahospitalarias mayores de 48 horas en el período</t>
  </si>
  <si>
    <t>&gt;= 90%</t>
  </si>
  <si>
    <t>Evaluación de aplicación guía de manejo específica para hemorragias III trimestre o trastornos hipertensivos gestantes</t>
  </si>
  <si>
    <t xml:space="preserve">Número de HC auditadas que hacen parte de la muestra representativa con aplicación estricta de la guía de manejo para hemorragias del III trimestre o trastornos hipertensivos de la gestación </t>
  </si>
  <si>
    <t>Total de HC auditadas de la muestra representativa de pacientes con edad gestacional mayor de 27 semanas atendidas en la ESE con diagnóstico de hemorraia de III trimestre o trastornos hipertensivos de la gestación</t>
  </si>
  <si>
    <t>Evaluación de aplicación de guía de manejo de la primera causa de egreso hospitalario o de morbilidad atendida</t>
  </si>
  <si>
    <t>Número de HC que hacen parte de la muestra representativa con aplicación estricta de la guía de manejo adoptada por la ESE para el diagnóstico de la primera causa de egreso hospitalario o de morbilidad atendida en la vigencia</t>
  </si>
  <si>
    <t>Total HC auditadas de la muestra representativa de pacientes con el diagnóstico de la primera causa de egreso hospitalario o de morbilidad atendida en la vigencia</t>
  </si>
  <si>
    <t>&gt;= 80%</t>
  </si>
  <si>
    <t>Oportunidad en la realización de apendicectomía</t>
  </si>
  <si>
    <t>Número de pacientes con el diagnóstico de apendicitis al egreso a quienes se realizó la apendicectomía dentro de las 6 horas de confirmado el diagnóstico</t>
  </si>
  <si>
    <t>Total de pacientes con diagnóstico de apendicitis al egreso en la vigencia objeto de la evaluación</t>
  </si>
  <si>
    <t>Número de pacientes pediátricos con neumonías broncoaspirativas de origen intrahospitalario</t>
  </si>
  <si>
    <t xml:space="preserve">Número de pacientes pediátricos con neumonías bronco aspirativas de orígen intrahospitalario en la vigencia </t>
  </si>
  <si>
    <t>NA</t>
  </si>
  <si>
    <t>Número</t>
  </si>
  <si>
    <t>Oportunidad en la atención específica de pacientes con diagnóstico al egreso de Infarto Agudo del miocardio (IAM)</t>
  </si>
  <si>
    <t>Número de pacientes con diagnóstico de egreso de Infarto Agudo del miocardio a quienes se inció la terapia específica dentro de la primera hora posterior a la realización del diagnóstico</t>
  </si>
  <si>
    <t>Total de pacientes con diagnóstico de egreso de Infarto Agudo del Miocardio en la vigencia</t>
  </si>
  <si>
    <t>PRODUCCION</t>
  </si>
  <si>
    <t>Produccion Total (UVR)</t>
  </si>
  <si>
    <t>Producción Total en UVR</t>
  </si>
  <si>
    <t>150,000 MES</t>
  </si>
  <si>
    <t>Producción Servicio de Imagenología</t>
  </si>
  <si>
    <t>Número total de Exámenes en Imágenes Diagnósticas Realizados en el Periodo</t>
  </si>
  <si>
    <t>2.532 MES</t>
  </si>
  <si>
    <t>Producción Servicio de Tomografía Axial Computarizada</t>
  </si>
  <si>
    <t>Número de Exámenes Diagnósticos Realizados en el equipo de TAC</t>
  </si>
  <si>
    <t>360  MES</t>
  </si>
  <si>
    <t>Producción Servicio de Ecografía en el servicio de imágenes diagnósticas</t>
  </si>
  <si>
    <t>Número de Exámenes Diagnósticos Realizados con Ecógrafo</t>
  </si>
  <si>
    <t xml:space="preserve"> 1300 MES</t>
  </si>
  <si>
    <t>PRODUCCIÓN</t>
  </si>
  <si>
    <t>Producción servicio ecografía en las especialidades obstétrica y gineclógica</t>
  </si>
  <si>
    <t>Número de Exámenes Diagnósticos Realizados con Ecógrafo en los servicios de ginecología y obstetricia</t>
  </si>
  <si>
    <t>Producción Servicio de Mamografía</t>
  </si>
  <si>
    <t>Número de Exámenes Diagnósticos Realizados con el mamógrafo</t>
  </si>
  <si>
    <t>288 MES</t>
  </si>
  <si>
    <t>Producción Servicio de Laboratorio</t>
  </si>
  <si>
    <t>Número de Exámenes de laboratorio Realizados en el Periodo</t>
  </si>
  <si>
    <t>22.500 MES</t>
  </si>
  <si>
    <t>Producción Total  Sala de Partos</t>
  </si>
  <si>
    <t>Número de Partos vaginales realizados en el periodo</t>
  </si>
  <si>
    <t>251 MES</t>
  </si>
  <si>
    <t>Tasa partos por cesárea</t>
  </si>
  <si>
    <t>Total de partos por cesárea atendidos en el periodo</t>
  </si>
  <si>
    <t>Total de partos atendidos en la institución en le período (Suma de partos normales y cesáreas)</t>
  </si>
  <si>
    <t>Porcentaje</t>
  </si>
  <si>
    <t>&lt; 15%</t>
  </si>
  <si>
    <t>PROUCCION</t>
  </si>
  <si>
    <t>Producción Servicio Salas de Cirugía</t>
  </si>
  <si>
    <t>Número Total de Cirugías realizadas en el periodo</t>
  </si>
  <si>
    <t>288 MENSUALES</t>
  </si>
  <si>
    <t>Producción Servicio de Consulta Externa</t>
  </si>
  <si>
    <t>Número Consultas de Medicina realizadas en el periodo</t>
  </si>
  <si>
    <t>8,304 MENSUALES</t>
  </si>
  <si>
    <t>Porcentaje Inasistencia a citas</t>
  </si>
  <si>
    <t>Número de citas incumplidas</t>
  </si>
  <si>
    <t>Número de Citas asignadas</t>
  </si>
  <si>
    <t>Producción servicio de Biológicos</t>
  </si>
  <si>
    <t>Número de dosis de biológicos aplicados en el periodo</t>
  </si>
  <si>
    <t>1,000 MENSUALES</t>
  </si>
  <si>
    <t>Producción servicio de terapias</t>
  </si>
  <si>
    <t>Número de sesiones de terapia realizadas en el período</t>
  </si>
  <si>
    <t>1,997 MES</t>
  </si>
  <si>
    <t>Producción servicio Traslado Asistencial Básico</t>
  </si>
  <si>
    <t>Número de traslados en ambulancia básica</t>
  </si>
  <si>
    <t>50 MES</t>
  </si>
  <si>
    <t>Producción servicio Traslado Asistencial medicalizado</t>
  </si>
  <si>
    <t>Número de traslados en ambulancia medicalizada</t>
  </si>
  <si>
    <t>25 MES</t>
  </si>
  <si>
    <t>Porcentaje de Ocupación</t>
  </si>
  <si>
    <t>Día cama ocupados</t>
  </si>
  <si>
    <t>Días cama disponibles</t>
  </si>
  <si>
    <t>&gt; 90%</t>
  </si>
  <si>
    <t>Porcentaje de Ocupación Real</t>
  </si>
  <si>
    <t>Días cama disponibles Reales</t>
  </si>
  <si>
    <t>Giro Cama</t>
  </si>
  <si>
    <t>Número de Egresos en el perido</t>
  </si>
  <si>
    <t>Número de Camas Disponibles (Días cama disponible/No. días mes)</t>
  </si>
  <si>
    <t>7,5 VECES</t>
  </si>
  <si>
    <t>Promedio día Estancia</t>
  </si>
  <si>
    <t>Total días estancia de los egresos</t>
  </si>
  <si>
    <t>Total Egresos</t>
  </si>
  <si>
    <t>&lt; 4 DIAS</t>
  </si>
  <si>
    <t>Número de Egresos hospitalización general</t>
  </si>
  <si>
    <t>500 MENSUALES</t>
  </si>
  <si>
    <t>Días cama ocupados hospitalización general</t>
  </si>
  <si>
    <t>Número de días cama ocupados hospitalización general del período</t>
  </si>
  <si>
    <t>1250 MENSULAES</t>
  </si>
  <si>
    <t>Número de Egresos UCI</t>
  </si>
  <si>
    <t>Días cama ocupados UCI</t>
  </si>
  <si>
    <t>Número de días cama ocupados UCI del período</t>
  </si>
  <si>
    <t>Porcentaje de ocupación UCI</t>
  </si>
  <si>
    <t>No. De dias cama disponibles UCI del período</t>
  </si>
  <si>
    <t>Promedio dias estancia UCI</t>
  </si>
  <si>
    <t>No. De egresos de UCI en el período</t>
  </si>
  <si>
    <t>Giro cama UCI</t>
  </si>
  <si>
    <t>No. De egresos del periodo en UCI</t>
  </si>
  <si>
    <t>No. De camas disponibles UCI</t>
  </si>
  <si>
    <t>Consultas Urgencias</t>
  </si>
  <si>
    <t>Número de Consultas realizadas en el periodo</t>
  </si>
  <si>
    <t>4,527  MENSUALES</t>
  </si>
  <si>
    <t>MAC2022</t>
  </si>
  <si>
    <t>Paciente en observación</t>
  </si>
  <si>
    <t>Número de paciente en observación de urgencias</t>
  </si>
  <si>
    <t>Fórmulas despachadas</t>
  </si>
  <si>
    <t>Número total de fórmulas despachadas por la Farmacia de la ESE en el período</t>
  </si>
  <si>
    <t>15.000 MENSUALES</t>
  </si>
  <si>
    <t>Hospitalización Domiciliaria</t>
  </si>
  <si>
    <t>Número Total de pacientes atendidos en el servicio de hospitalización domiciliaria</t>
  </si>
  <si>
    <t>Número total de días paciente en hospitalización domiciliaria</t>
  </si>
  <si>
    <t>FINANCIEROS</t>
  </si>
  <si>
    <t>Facturación Total</t>
  </si>
  <si>
    <t xml:space="preserve">Facturación neta del periodo </t>
  </si>
  <si>
    <t>Pesos ($)</t>
  </si>
  <si>
    <t xml:space="preserve">Valor Costos y Gastos </t>
  </si>
  <si>
    <t>Valor costos operativos comprometidos en el período (1)</t>
  </si>
  <si>
    <t>Valor gastos administrativos comprometidos en el período (2)</t>
  </si>
  <si>
    <t>Ingreso por UVR</t>
  </si>
  <si>
    <t xml:space="preserve">Valor ingresos totales del período </t>
  </si>
  <si>
    <t>Producción Total UVR</t>
  </si>
  <si>
    <t>Gasto por UVR</t>
  </si>
  <si>
    <t xml:space="preserve">Valor costos y gastos comprometidos en el período </t>
  </si>
  <si>
    <t>Utilidad por UVR (Eficiencia)</t>
  </si>
  <si>
    <t>Valor ingreso por UVR del período</t>
  </si>
  <si>
    <t>Valor gasto por UVR del periodo</t>
  </si>
  <si>
    <t>Pasivo Total</t>
  </si>
  <si>
    <t>Valor total de los pasivos de la ESE en el período de corte</t>
  </si>
  <si>
    <t>Indice de Endeudamiento</t>
  </si>
  <si>
    <t>Activo Total</t>
  </si>
  <si>
    <t xml:space="preserve">Valor total servicios personales </t>
  </si>
  <si>
    <t>Valor total compromisos servicios personales del período</t>
  </si>
  <si>
    <t>Monto de la deuda superior a 30 días por concepto de salarios personal planta y contratación de servicios</t>
  </si>
  <si>
    <t>Valor de la deuda superior a 30 días por concepto de salarios del personal de planta o externalización de servicios, con corte a 31 de diciembre de la cigencia objeto de la evaluación.</t>
  </si>
  <si>
    <t>Porcentaje Recaudo Cartera de la Vigencia</t>
  </si>
  <si>
    <t>Total recaudo de la vigencia</t>
  </si>
  <si>
    <t>Total facturacion  de la vigencia</t>
  </si>
  <si>
    <t>Oportunidad radicación de la facturación</t>
  </si>
  <si>
    <t>Promedio de los  días transcurridos entre la generación de la factura y la radicación  a la entidad responsable del pago</t>
  </si>
  <si>
    <t>Recaudo cartera vigencias anteriores</t>
  </si>
  <si>
    <t>Valor recaudado de las vigencias anteriores</t>
  </si>
  <si>
    <t>Total cartera a 31 diciembre año anterior</t>
  </si>
  <si>
    <t>Cartera Total</t>
  </si>
  <si>
    <t>Valor de las cuentas por cobrar de la ESE en la fecha de corte</t>
  </si>
  <si>
    <t>Equilibrio presupuestal con recaudos de la vigencia</t>
  </si>
  <si>
    <t>Valor total recaudos de cartera</t>
  </si>
  <si>
    <t>Valor de los compromisos totales</t>
  </si>
  <si>
    <t>PLAN GESTIÓN</t>
  </si>
  <si>
    <t xml:space="preserve">Proporción de medicamentos y material médico quirúrgico adquiridos mediante los siguientes mecanismos:
1. Compras conjuntas
2. Compras a través de cooperativas de ESE
3. Compras a través de mecanismos electrónicos
</t>
  </si>
  <si>
    <t xml:space="preserve">Valor total de adquisiciones de medicamentos y material médico quirúrgico realizads mediante uno o más de los siguientes mecanismos: (a) compras conjuntas (b) compras a través de cooperativas de ESE c) compras a través de mecanismos electrónicos </t>
  </si>
  <si>
    <t>Valor total de las adquisiciones de la ESE por medicamentos y material médico quirúrgico</t>
  </si>
  <si>
    <t>(1) y (2) son valores independientes, no son numeradosr y denominador</t>
  </si>
  <si>
    <t>PRODUCCIÓN MENSUAL 2023</t>
  </si>
  <si>
    <t>SERVICIO</t>
  </si>
  <si>
    <t>FEBRERO</t>
  </si>
  <si>
    <t>TOTAL AÑO</t>
  </si>
  <si>
    <t>Dosis de biológico aplicadas</t>
  </si>
  <si>
    <t>Controles de enfermería (Atención prenatal / crecimiento y desarrollo)</t>
  </si>
  <si>
    <t>Otros controles de enfermería de PyP (Diferentes a atención prenatal - Crecimiento y desarrollo)</t>
  </si>
  <si>
    <t>Citologías cervicovaginales tomadas</t>
  </si>
  <si>
    <t>Consultas de medicina general electivas realizadas</t>
  </si>
  <si>
    <t>Consultas de medicina general urgentes realizadas</t>
  </si>
  <si>
    <t>Consultas de medicina especializada electivas realizadas</t>
  </si>
  <si>
    <t>Consultas de medicina especializada urgentes realizadas</t>
  </si>
  <si>
    <t>Otras consultas electivas realizadas por profesionales diferentes a médico, enfermero u odontólogo (Incluye Psicología, Nutricionista, Optometria y otras)</t>
  </si>
  <si>
    <t>Total de consultas de odontología realizadas (valoración)</t>
  </si>
  <si>
    <t>Número de sesiones de odontología realizadas</t>
  </si>
  <si>
    <t>Total de tratamientos terminados (Paciente terminado)</t>
  </si>
  <si>
    <t>Sellantes aplicados</t>
  </si>
  <si>
    <t>Superficies obturadas (cualquier material)</t>
  </si>
  <si>
    <t>Exodoncias (cualquier tipo)</t>
  </si>
  <si>
    <t>Partos vaginales</t>
  </si>
  <si>
    <t>Partos por cesárea</t>
  </si>
  <si>
    <t>Total de egresos</t>
  </si>
  <si>
    <t>Egresos obstétricos (partos, cesáreas y otros egresos obstétricos)</t>
  </si>
  <si>
    <t>Egresos quirúrgicos (Sin incluir partos, cesáreas y otros egresos obstétricos)</t>
  </si>
  <si>
    <t>Egresos no quirúrgicos (No incluye salud mental, partos, cesáreas y otros egresos obstétricos)</t>
  </si>
  <si>
    <t>Egresos salud mental</t>
  </si>
  <si>
    <t>Pacientes en Observación</t>
  </si>
  <si>
    <t>Pacientes en Cuidados Intermedios</t>
  </si>
  <si>
    <t>Pacientes Unidad Cuidados Intensivos</t>
  </si>
  <si>
    <t>Total de días estancia de los egresos</t>
  </si>
  <si>
    <t>Días estancia de los egresos obstétricos (Partos, cesáreas y otros obstétricos)</t>
  </si>
  <si>
    <t>Días estancia de los egresos quirúrgicos (Sin Incluir partos, cesáreas y otros obstétricos)</t>
  </si>
  <si>
    <t>Días estancia de los egresos No quirúrgicos (No incluye salud mental, partos, cesáreas y otros obstétricos)</t>
  </si>
  <si>
    <t>Días estancia de los egresos salud mental</t>
  </si>
  <si>
    <t>Días estancia Cuidados Intermedios.</t>
  </si>
  <si>
    <t>Días estancia Cuidados Intensivos</t>
  </si>
  <si>
    <t>Total de días cama ocupados</t>
  </si>
  <si>
    <t>Total de días cama disponibles</t>
  </si>
  <si>
    <t>Total de cirugías realizadas (Sin incluir partos y cesáreas)</t>
  </si>
  <si>
    <t>Cirugías grupos 2-6</t>
  </si>
  <si>
    <t>Cirugías grupos 7-10</t>
  </si>
  <si>
    <t>Cirugías grupos 11-13</t>
  </si>
  <si>
    <t>Cirugías grupos 20-23</t>
  </si>
  <si>
    <t>Exámenes de laboratorio</t>
  </si>
  <si>
    <t>Número de imágenes diagnósticas tomadas</t>
  </si>
  <si>
    <t>Número de sesiones de terapias respiratorias realizadas</t>
  </si>
  <si>
    <t>Número de sesiones de terapias físicas realizadas</t>
  </si>
  <si>
    <t>Número de sesiones de otras terapias (sin incluir respiratorias y físicas)</t>
  </si>
  <si>
    <t>Número de visitas domiciliarias, comunitarias e institucionales -PIC-</t>
  </si>
  <si>
    <t>Número de sesiones de talleres colectivos -PIC-</t>
  </si>
  <si>
    <t>AÑO 2022</t>
  </si>
  <si>
    <t>CÁLCULO PRODUCCIÓN TOTAL EN UNIDADES DE VALOR RELATIVO U.V.R.</t>
  </si>
  <si>
    <t>Concepto</t>
  </si>
  <si>
    <t>U.V.R. por nivel de atención</t>
  </si>
  <si>
    <t>PRODUCCIÓN TOTAL ENERO</t>
  </si>
  <si>
    <t>PRODUCCIÓN EN U.V.R.</t>
  </si>
  <si>
    <t>PRODUCCIÓN TOTAL FEBRERO</t>
  </si>
  <si>
    <t>PRODUCCIÓN TOTAL MARZO</t>
  </si>
  <si>
    <t>PRODUCCIÓN TOTAL ABRIL</t>
  </si>
  <si>
    <t>PRODUCCIÓN TOTAL MAYO</t>
  </si>
  <si>
    <t>PRODUCCIÓN TOTAL JUNIO</t>
  </si>
  <si>
    <t>PRODUCCIÓN TOTAL JULIO</t>
  </si>
  <si>
    <t>PRODUCCIÓN TOTAL AGOSTO</t>
  </si>
  <si>
    <t>PRODUCCIÓN TOTAL SEPTIEMBRE</t>
  </si>
  <si>
    <t>PRODUCCIÓN TOTAL OCTUBRE</t>
  </si>
  <si>
    <t>PRODUCCIÓN TOTAL NOVIEMBRE</t>
  </si>
  <si>
    <t>PRODUCCIÓN TOTAL DICIEMBRE</t>
  </si>
  <si>
    <t>PRODUCCIÓN TOTAL AÑO</t>
  </si>
  <si>
    <t>Número de visitas domiciliarias e institucionales -PIC-</t>
  </si>
  <si>
    <t>Días estancia Cuidados Intermedios</t>
  </si>
  <si>
    <t xml:space="preserve">Cirugías grupos 2-6 </t>
  </si>
  <si>
    <t xml:space="preserve">Cirugías grupos 7-10 </t>
  </si>
  <si>
    <t>SISTEMA DE INFORMACION PARA LA CALIDAD</t>
  </si>
  <si>
    <t>FICHA DE INDICADOR DE PRODUCCIÓN</t>
  </si>
  <si>
    <t>ASPECTOS GENERALES</t>
  </si>
  <si>
    <t>Nombre</t>
  </si>
  <si>
    <t>Producción total servicios consulta externa medicina especializada</t>
  </si>
  <si>
    <t>Código</t>
  </si>
  <si>
    <t>Dominio</t>
  </si>
  <si>
    <t>Accesibilidad/Oportunidad</t>
  </si>
  <si>
    <t>Justificación</t>
  </si>
  <si>
    <t>La ESE como entidad de mediana complejidad, requiere brindar los servicios de medicina especializada acorde con su portafolio de servicios establecido en el Programa Territorial de rediseño, Reorganización y Modernización de la red de prestadores de servicios de salud viabilizada por el Ministerio de salud y Protección Social. Dada la importancia de estos servicios es necesario individualizar su producción y hacer seguimiento a la continuidad de los servicios, así como a la suficiencia de la oferta.</t>
  </si>
  <si>
    <t>ESPECIALIDAD</t>
  </si>
  <si>
    <t>DICIEMPRE</t>
  </si>
  <si>
    <t>ESTRATEGIAS</t>
  </si>
  <si>
    <t>Medicina Interna</t>
  </si>
  <si>
    <t>Ginecobstetricia</t>
  </si>
  <si>
    <t>Cirugía general</t>
  </si>
  <si>
    <t>Pediatría</t>
  </si>
  <si>
    <t>Anestesia</t>
  </si>
  <si>
    <t>Cardiología Adultos</t>
  </si>
  <si>
    <t>Cardiología Pediátrica</t>
  </si>
  <si>
    <t>Ecocardiografía Pediátrica</t>
  </si>
  <si>
    <t>Fisiatría</t>
  </si>
  <si>
    <t>Gastroenterología</t>
  </si>
  <si>
    <t>Neurocirugía</t>
  </si>
  <si>
    <t>Neurología Pediátrica</t>
  </si>
  <si>
    <t>Otorrinolaringología</t>
  </si>
  <si>
    <t>Perinatología</t>
  </si>
  <si>
    <t>ANALISIS</t>
  </si>
  <si>
    <t>Psiquiatría</t>
  </si>
  <si>
    <t>Urología</t>
  </si>
  <si>
    <t>Medicina familiar</t>
  </si>
  <si>
    <t>Ortopedia</t>
  </si>
  <si>
    <t>Oftalmología</t>
  </si>
  <si>
    <t>Dermatologia</t>
  </si>
  <si>
    <t>Neurologia</t>
  </si>
  <si>
    <t>TOTAL CONSULTA ESPECIALIZADA</t>
  </si>
  <si>
    <t>DEFINICIÓN OPERACIONAL</t>
  </si>
  <si>
    <t>VARIABLES</t>
  </si>
  <si>
    <t>Unidad de medición</t>
  </si>
  <si>
    <t>Se registra el número de actividades de consulta y procedimientos de la especialidad realizadas en el período.</t>
  </si>
  <si>
    <t>Fuente información</t>
  </si>
  <si>
    <t>Periodicidad recomendada de generación de la información</t>
  </si>
  <si>
    <t>Mensual</t>
  </si>
  <si>
    <t>Periodicidad remisión de la información</t>
  </si>
  <si>
    <t>Semestral</t>
  </si>
  <si>
    <t>Responsable</t>
  </si>
  <si>
    <t>Vigilancia y control</t>
  </si>
  <si>
    <t>Entidad territorial - Superintendencia Nacional de Salud</t>
  </si>
  <si>
    <t>ANÁLISIS</t>
  </si>
  <si>
    <t>USUARIOS</t>
  </si>
  <si>
    <t>Ajuste por riesgo</t>
  </si>
  <si>
    <t>No requiere</t>
  </si>
  <si>
    <t>X</t>
  </si>
  <si>
    <t>Por edad</t>
  </si>
  <si>
    <t>Por Sexo</t>
  </si>
  <si>
    <t>Según tipo de institución a la cual aplica</t>
  </si>
  <si>
    <t>IPSs</t>
  </si>
  <si>
    <t>Según tipo de indicador</t>
  </si>
  <si>
    <t>Monitorización SOGC</t>
  </si>
  <si>
    <t>Seguimiento a riesgos habilitación</t>
  </si>
  <si>
    <t>Consideraciones para el análisis</t>
  </si>
  <si>
    <t>Se analiza el comportamiento individual de cada especialidad, y su capacidad para facilitar el acceso de los usuarios con la oportunidad que permita el crecimiento acorde a la demanda del servicio.</t>
  </si>
  <si>
    <t>Trazador de calidad oportunidad en la atención.</t>
  </si>
  <si>
    <t>Institucional IPS</t>
  </si>
  <si>
    <t>Junta Directiva ESE</t>
  </si>
  <si>
    <t>Referencias</t>
  </si>
  <si>
    <t>Bibliografía</t>
  </si>
  <si>
    <t>FICHA DE INDICADOR DE PRODUCTIVIDAD</t>
  </si>
  <si>
    <t>PRODUCCION SERVICIO DE CONSULTA EXTERNA</t>
  </si>
  <si>
    <t>Productividad</t>
  </si>
  <si>
    <t>Medir la producción reportada por el servicio de consulta externa, para verificar que se mantenga la producción de dicho servicio</t>
  </si>
  <si>
    <t>MES</t>
  </si>
  <si>
    <t>ENE</t>
  </si>
  <si>
    <t>FEB</t>
  </si>
  <si>
    <t>MAR</t>
  </si>
  <si>
    <t>ABR</t>
  </si>
  <si>
    <t>MAY</t>
  </si>
  <si>
    <t>JUN</t>
  </si>
  <si>
    <t>JUL</t>
  </si>
  <si>
    <t>AGO</t>
  </si>
  <si>
    <t>SEP</t>
  </si>
  <si>
    <t>OCT</t>
  </si>
  <si>
    <t>NOV</t>
  </si>
  <si>
    <t>DIC</t>
  </si>
  <si>
    <t>AÑO</t>
  </si>
  <si>
    <t>VALOR 2023</t>
  </si>
  <si>
    <t>VALOR 2022</t>
  </si>
  <si>
    <t>Número de Consultas y procedimientos realizadas en el servicio de consulta externa en el periodo (incluye consulta de medicina general y de medicina especializada del servicio)</t>
  </si>
  <si>
    <t>Fuente numerador</t>
  </si>
  <si>
    <t>Fuente denominador</t>
  </si>
  <si>
    <t>Fórmula de Cálculo</t>
  </si>
  <si>
    <t>El mismo valor del numerador</t>
  </si>
  <si>
    <t>Factor</t>
  </si>
  <si>
    <t>Trazador de calidad promoción y prevención</t>
  </si>
  <si>
    <t>Umbral de desempeño no aceptable</t>
  </si>
  <si>
    <t>Menor a la meta establecida</t>
  </si>
  <si>
    <t>Estándar meta</t>
  </si>
  <si>
    <t>8.304 actividades mes</t>
  </si>
  <si>
    <t>INASISTENCIA A CITAS PROGRAMADAS DE CONSULTA EXTERNA</t>
  </si>
  <si>
    <t>Este indicador permite detectar el porcentaje de usuarios que incumplen las citas asignadas, con el objeto de establecer alternativas para reasignación a los usuarios que se encuentran en lista de espera</t>
  </si>
  <si>
    <t>personal de ciclo economico interno realiza llamado para recordar cita al paciente</t>
  </si>
  <si>
    <t>En el mes de junio se encontro una inasistencia del 7.61 siendo el menor del semestre pero aun por fuera de metas que es del 5%</t>
  </si>
  <si>
    <t>Número de Citas incumplidas en el periodo</t>
  </si>
  <si>
    <t>Número de citas asignadas en el periodo</t>
  </si>
  <si>
    <t>Se divide numerado entre denominador y se multiplica por cien</t>
  </si>
  <si>
    <t>Mayor a la meta establecida</t>
  </si>
  <si>
    <t>&lt;5%</t>
  </si>
  <si>
    <t>FICHA DE INDICADOR DE CALIDAD</t>
  </si>
  <si>
    <t>Oportunidad en la asignación de citas DE MEDICINA GENERAL</t>
  </si>
  <si>
    <t>La atención por otros profesionales de la salud es importante para el abordaje integral de las atenciones en salud. La oportunidad en este nivel de atención es directamente proporcional al acceso a los servicios  y su resolutividad es vital para la eficiencia del sistema pues orienta y racionaliza la demanda a niveles superiores de complejidad y especialidad. Una respuesta rápida en este nivel contribuye a la detección y tratamiento en etapas iniciales del proceso patológico disminuyendo la incapacidad, secuelas y riesgos inherentes a él  y disminuye la congestión e inadecuada utilización de servicios especializados y de urgencia.   con las entidades promotoras de salud.</t>
  </si>
  <si>
    <t>en el mes de septiembre se ampliaron horarios de medicina general de 6 a m a 7 pm de lunes a domingo, se cuentan con 11 medicos generales de tiempo completo</t>
  </si>
  <si>
    <t>en el mes de septiembre se observa el mayor agendamiento del año llegando a 4969 citas asignadas se retomo la demanda inducida para rutas inegrales de atencion; la oportunidad general fue de 4,7 dias</t>
  </si>
  <si>
    <t>ESTÁNDAR META</t>
  </si>
  <si>
    <t xml:space="preserve">Número total de consultas de medicina general  asignadas en la institución </t>
  </si>
  <si>
    <t>Divide numerador entre el denominador y el resultado se presenta con una cifra decimal</t>
  </si>
  <si>
    <t>Igual o mayor al estándar meta</t>
  </si>
  <si>
    <t>&lt; 3 días</t>
  </si>
  <si>
    <t>Resolución 256 de 2016</t>
  </si>
  <si>
    <t>Oportunidad en la asignación de citas en la consulta de primera vez de Medicina General</t>
  </si>
  <si>
    <t>La oportunidad en la respuesta a la necesidad de la atención de casos de consulta de medicina general tiene impacto sobre la capacidad resolutiva de los casos por su detección y atención temprana disminuyendo los riesgos de incapacidad en tiempo, severidad, secuelas y en la congestión y mal uso de servicios de urgencias y de menor nivel de complejidad. El tiempo de respuesta en los prestadores puede  resultar útil para medir la suficiencia institucional para la demanda de servicios que recibe, orientando decisiones de mejoramiento y la evaluación de la relación contractual con las entidades promotoras de salud.</t>
  </si>
  <si>
    <t>para el mes de septiembre aumento a mas del doble la produccion de medicina general de primera vez permitiendo llevar la oportunidad a 1,8 dias.</t>
  </si>
  <si>
    <t xml:space="preserve">          </t>
  </si>
  <si>
    <t>Sumatoria total de los días transcurridos entre la fecha en la cual el paciente solicita cita para ser atendido en la consulta de primera vez de medicina especializada MEDICINA GENERAL y la fecha para la cual es asignada la cita</t>
  </si>
  <si>
    <t xml:space="preserve">Número total de consultas médicas especializadas de primera vez de  MEDICINA GENERAL  asignadas en la institución </t>
  </si>
  <si>
    <t>Oportunidad en la asignación de citas en la consulta de Ortopedia</t>
  </si>
  <si>
    <t xml:space="preserve">La oportunidad en este nivel de atención es directamente proporcional al acceso a los servicios y su resolutividad es vital para la eficiencia del sistema pues orienta y racionaliza la demanda y contiene costos. Una respuesta rápida contribuye a la detección y tratamiento en etapas iniciales del proceso patológico disminuyendo la incapacidad, secuelas y riesgos inherentes a él y disminuye la congestión e inadecuada utilización de servicios especializados y de urgencias.  
El tiempo de respuesta en los prestadores en los servicios de ortopedia es útil para medir la suficiencia institucional para atender la demanda de servicios que recibe, orientando decisiones de mejoramiento, puede servir para la evaluación contractual entre las entidades promotoras de salud y los prestadores  </t>
  </si>
  <si>
    <t>se mantuvo la oferta de talento humano, cumpliendo con la demanda de la poblacion</t>
  </si>
  <si>
    <t>la produccion para el mes de septiembre fue similar al promedio de meses anteriores, se mejoro la oportunidad llevandola a 9,5 dias</t>
  </si>
  <si>
    <t>Sumatoria total de los días transcurridos entre la fecha en la cual el paciente solicita cita para ser atendido en la consulta especializada de Ortopedia y la fecha para la cual es asignada la cita</t>
  </si>
  <si>
    <t xml:space="preserve">Número total de consultas de Ortopedia  asignadas en la institución </t>
  </si>
  <si>
    <t>&lt; 10 días</t>
  </si>
  <si>
    <t>Oportunidad en la asignación de citas en la consulta de primera vez de ORTOPEDIA</t>
  </si>
  <si>
    <t>La oportunidad en la respuesta a la necesidad de la atención de casos de mayor complejidad que requieren de la intervención de especialistas tiene impacto sobre la capacidad resolutiva de los casos por su detección y atención temprana disminuyendo los riesgos de incapacidad en tiempo, severidad, secuelas y en la congestión y mal uso de servicios de urgencias y de menor nivel de complejidad. El tiempo de respuesta en los prestadores puede  resultar útil para medir la suficiencia institucional para la demanda de servicios que recibe, orientando decisiones de mejoramiento y la evaluación de la relación contractual con las entidades promotoras de salud.</t>
  </si>
  <si>
    <t>la oportunidad para el mes de septiembre fue de 8,3 dias mejorando respecto al mes anterior, logrando mantenerse por debajo de 10 según la meta asignada</t>
  </si>
  <si>
    <t>Sumatoria total de los días transcurridos entre la fecha en la cual el paciente solicita cita para ser atendido en la consulta de primera vez de medicina especializada ORTOPEDIA y la fecha para la cual es asignada la cita</t>
  </si>
  <si>
    <t xml:space="preserve">Número total de consultas médicas especializadas de primera vez de  ORTOPEDIA  asignadas en la institución </t>
  </si>
  <si>
    <t>Oportunidad en la asignación de citas en la consulta de Urología</t>
  </si>
  <si>
    <t xml:space="preserve">La oportunidad en este nivel de atención es directamente proporcional al acceso a los servicios y su resolutividad es vital para la eficiencia del sistema pues orienta y racionaliza la demanda y contiene costos. Una respuesta rápida contribuye a la detección y tratamiento en etapas iniciales del proceso patológico disminuyendo la incapacidad, secuelas y riesgos inherentes a él y disminuye la congestión e inadecuada utilización de servicios especializados y de urgencias.  
El tiempo de respuesta en los prestadores en los servicios de Urología es útil para medir la suficiencia institucional para atender la demanda de servicios que recibe, orientando decisiones de mejoramiento, puede servir para la evaluación contractual entre las entidades promotoras de salud y los prestadores  </t>
  </si>
  <si>
    <t>se inicio trabajo con nuevo grupo de especialistas impactando favorablemente resolver la demanda no satisfecha desde el mes anterior</t>
  </si>
  <si>
    <t>Durante a ultima semana se presto nuevamente la especialidad de urologia, se realizaron 75 consutaltas con una oportunidad de 6,5 dias</t>
  </si>
  <si>
    <t>Sumatoria total de los días transcurridos entre la fecha en la cual el paciente solicita cita para ser atendido en la consulta de Urología y la fecha para la cual es asignada la cita</t>
  </si>
  <si>
    <t xml:space="preserve">Número total de consultas de Urologia  asignadas en la institución </t>
  </si>
  <si>
    <t>&lt; 15 días</t>
  </si>
  <si>
    <t>Oportunidad en la asignación de citas en la consulta de primera vez de UROLOGÍA</t>
  </si>
  <si>
    <t>en el mes de sepiembre se realizaron 48 consultas de primera vez  con una oportunidad de 6,8 dias, dado que se abrio agenda  la ultima semana del mes</t>
  </si>
  <si>
    <t>Sumatoria total de los días transcurridos entre la fecha en la cual el paciente solicita cita para ser atendido en la consulta de primera vez de medicina especializada de Urología y la fecha para la cual es asignada la cita</t>
  </si>
  <si>
    <t xml:space="preserve">Número total de consultas médicas especializadas de primera vez de  medicina especializada de Urología  asignadas en la institución </t>
  </si>
  <si>
    <t>Se realizò analisis de demanda par la especialidad de medicina interna encontrando que la oferta actual satisface las necesidades de la poblacion</t>
  </si>
  <si>
    <t>para el mes de septiembre se agendaron 514 consultas similar al promedio del año, consiguiendo una oportunidad de 8,7 dias</t>
  </si>
  <si>
    <t>Oportunidad en la asignación de citas en la consulta de primera vez de MEDICINA INTERNA</t>
  </si>
  <si>
    <t>Se realizò analisis de demanda para la especialidad de medicina interna encontrando que la oferta actual satisface las necesidades de la poblacion</t>
  </si>
  <si>
    <t>para el mes de septiembre se agendaron 199 consultas de primera vez , logrando una oportunidad de 5,4 dias</t>
  </si>
  <si>
    <t>Sumatoria total de los días transcurridos entre la fecha en la cual el paciente solicita cita para ser atendido en la consulta de primera vez de medicina especializada MEDICINA INTERNA y la fecha para la cual es asignada la cita</t>
  </si>
  <si>
    <t xml:space="preserve">Número total de consultas médicas especializadas de primera vez de  MEDICINA INTERNA  asignadas en la institución </t>
  </si>
  <si>
    <t>Oportunidad en la asignación de citas para atención odontológica</t>
  </si>
  <si>
    <t>Este indicador expresa el tiempo de espera en días calendario, que trascurre entre el primer contacto con la ESE para la asignación de la cita de odontología y la fecha en que es asignada la cita. La consulta hace referencia a la  cita de control.</t>
  </si>
  <si>
    <t>se contratara otra profesional para fortalecer las labores administrativas del servicio y mejorar la produccion y la oportunidad</t>
  </si>
  <si>
    <t>para el mes de septiembre se agendaron 1065 consultas de odontologia con una oportunidad de 5, 6 dias, aunque la produccion es similar a meses anteriores se observa un incremento en la oportunidad a 5,6 dias superando el maximo de 5 dias .</t>
  </si>
  <si>
    <t>Unidad</t>
  </si>
  <si>
    <t xml:space="preserve">&lt; 5 días </t>
  </si>
  <si>
    <t>Oportunidad en la asignación de citas de primera vez para atención odontológica</t>
  </si>
  <si>
    <t>Este indicador expresa el tiempo de espera en días calendario, que trascurre entre el primer contacto con la ESE para la asignación de la cita de primera vez y la fecha en que es asignada la cita. La consulta de primera vez hace referencia a la primera consulta del paciente que se registra por primera vez en el año, razón por la cual se excluye la cita de control.</t>
  </si>
  <si>
    <t>para el mes de septiembre se agendaron 521 consultas de promera vez aumento realcionado por reinicio de la demanda inducida y por la captura de pacientes en jardines infantiles; se calculo una oportunidad de 2,1 dias cumpliendo con la meta asiganda de ser inferior  a 3</t>
  </si>
  <si>
    <t>Oportunidad en la asignación de citas en la consulta de PEDIATRÍA</t>
  </si>
  <si>
    <t xml:space="preserve">ESTRATEGIAS </t>
  </si>
  <si>
    <t>se realizara analisis de la demanda dado que se cuenta con un especialista menos</t>
  </si>
  <si>
    <t xml:space="preserve">para el mes de septiembre se realizaron 548 consultas similar al promedio de lo realizado en anteriores meses, la oportunidad se encuentra en 7,3 dias </t>
  </si>
  <si>
    <t>&lt; 5 días</t>
  </si>
  <si>
    <t>Oportunidad en la asignación de citas de primera vez en la consulta de PEDIATRÍA</t>
  </si>
  <si>
    <t>Sumatoria total de los días transcurridos entre la fecha en la cual el paciente solicita cita para ser atendido por primera vez en la consulta medicina especializada PEDIATRIA y la fecha para la cual es asignada la cita</t>
  </si>
  <si>
    <t xml:space="preserve">Número total de consultas médicas especializadas PEDIATRIA de primera vez asignadas en la institución </t>
  </si>
  <si>
    <t>se realizaran jornadas adicionales de consulta para ajustar la oportunidad primcipalmente de los controles</t>
  </si>
  <si>
    <t>se agendaron 289 consultas de cirugia , con una oportunidad de 8,2 dias, sobre pasando la meta de 8 dias</t>
  </si>
  <si>
    <t>Número total de consultas médicas especializadas de CIRUGIA GENERAL asignadas en la institución</t>
  </si>
  <si>
    <t>&lt; 8 días</t>
  </si>
  <si>
    <t>Oportunidad en la asignación de citas de primera vez en la consulta de CIRUGÍA GENERAL</t>
  </si>
  <si>
    <t>se agendaron 82 consultas de primera vez con una oportunidad de 5,3 dias dentro de metas</t>
  </si>
  <si>
    <t>Sumatoria total de los días transcurridos entre la fecha en la cual el paciente solicita cita para ser atendido por primera vez en la consulta medicina especializada CIRUGIA GENERAL y la fecha para la cual es asignada la cita</t>
  </si>
  <si>
    <t>Número total de consultas médicas especializadas de primera vez de CIRUGIA GENERAL asignadas en la institución</t>
  </si>
  <si>
    <t>Junat Directiva ESE</t>
  </si>
  <si>
    <t>Oportunidad en la asignación de citas de primera vez en la consulta de Ginecología</t>
  </si>
  <si>
    <t>La oportunidad en la respuesta a la necesidad de la atención de casos de mayor complejidad que requieren de la intervención de especialistas tiene impacto sobre la capacidad resolutiva de los casos por su detección y atención temprana disminuyendo los riesgos de incapacidad en tiempo, severidad, secuelas y en la congestión y mal uso de servicios de urgencias y de menor nivel de complejidad. El tiempo de respuesta en los prestadores puede  resultar útil para medir la suficiencia institucional para la demanda de servicios que recibe, orientando decisiones de mejoramiento y la evaluación de la relación contractual con las aseguradoras.</t>
  </si>
  <si>
    <t>Se continua trabajando con  oferta basada en el  analisis de la producción del  año 2022  en comparación con la demanda espontanea lo que permitió establecer una proyección de las consultas a ofertar  por cada una de las especialidades  para establecer  la necesidad de profesionales contrarretado con comportmaiento de  los primeros meses al año  Se cuenta con especialista en ginecologia exclusivo para servicio de consutla externa, mejorandose la oportunidad de consulta.</t>
  </si>
  <si>
    <t>Para el mes de septiembre se agendaron 158  consultas de ginecologia primera vez, con una oportunidadde 2, 8 dias</t>
  </si>
  <si>
    <t>Sumatoria total de los días transcurridos entre la fecha en la cual el paciente solicita cita para ser atendido en la consulta medicina especializada de primera vez en GINECOLOGIA y la fecha para la cual es asignada la cita</t>
  </si>
  <si>
    <t>Número total de consultas médicas especializadas de primera vez en  GINECOLOGIA  asignadas en la institución</t>
  </si>
  <si>
    <t>Trimestral</t>
  </si>
  <si>
    <t>Mayor al estandar meta</t>
  </si>
  <si>
    <t>Oportunidad en la asignación de citas en la consulta de Ginecología</t>
  </si>
  <si>
    <t>para el mes de septiembre se agendaron 359 consultas de ginecologia,  inferior al promedio de los meses anteriores, se obtiene una oportunidad de 6,6 dias</t>
  </si>
  <si>
    <t>Sumatoria total de los días transcurridos entre la fecha en la cual el paciente solicita cita para ser atendido en la consulta medicina especializada GINECOLOGIA y la fecha para la cual es asignada la cita</t>
  </si>
  <si>
    <t>Número total de consultas médicas especializadas de GINECOLOGIA  asignadas en la institución</t>
  </si>
  <si>
    <t>Mayor al estándar meta</t>
  </si>
  <si>
    <t>&lt; 8 DÍAS</t>
  </si>
  <si>
    <t>Oportunidad en la asignación de citas en la consulta de Obstetricia</t>
  </si>
  <si>
    <t>La oportunidad en la respuesta a la necesidad de la atención de casos de mayor complejidad que requieren de la intervención de especialistas tiene impacto sobre la capacidad resolutiva de los casos por su detección y atención temprana disminuyendo los riesgos de incapacidad en tiempo, severidad, secuelas y en la congestión y mal uso de servicios de urgencias y de menor nivel de complejidad. El tiempo de respuesta en los prestadores puede  resultar útil para medir la suficiencia institucional para la demanda de servicios que recibe, orientando decisiones de mejoramiento y la evaluación de la relación contractual con las aseguradoras y requiere especial inetrés en cumplimiento de la meta de reducción de la mortalidad materna.</t>
  </si>
  <si>
    <t>la oferta satisface la demanda</t>
  </si>
  <si>
    <t>para el mes de septiembre se agendaron 130 consultas de obstetrcia con una oportunidad de 7,5 dias inferior a la meta de 8 dias</t>
  </si>
  <si>
    <t>Número total de consultas médicas especializadas de OBSTETRICIA  asignadas en la institución</t>
  </si>
  <si>
    <t>Oportunidad en la asignación de citas de primera vez en la consulta de Obstetricia</t>
  </si>
  <si>
    <t>la oferta de consultas satisface cla demanda en la poblacion</t>
  </si>
  <si>
    <t>para el mes de septiembre se agendaron 30 consultas de primera vez de obstetricia con una oportunidad de 3,6 dias cumpliendo metas</t>
  </si>
  <si>
    <t>Sumatoria total de los días transcurridos entre la fecha en la cual el paciente solicita cita por primera vez para ser atendido en la consulta medicina especializada OBSTETRICIA y la fecha para la cual es asignada la cita</t>
  </si>
  <si>
    <t>Número total de consultas médicas especializadas de de primera vez en OBSTETRICIA  asignadas en la institución</t>
  </si>
  <si>
    <t>&lt;5 días</t>
  </si>
  <si>
    <t>La cancelación de cirugías programadas puede estar relacionada con ineficiencia en los procesos de programación o asignación de recursos, planificación de la atención al paciente, y son un fenómeno de frecuente ocurrencia en nuestras instituciones. La oportunidad en la respuesta a la necesidad de realización de procedimientos quirúrgicos tiene impacto sobre la capacidad resolutiva de los casos por su detección y atención temprana disminuyendo los riesgos de incapacidad en tiempo y severidad y secuelas, sí como impactan positivamente en la contención de costos de no calidad originados en la no atención  oportuna. El tiempo de respuesta en los prestadores puede resultar útil para medir la eficiencia en los procesos clínicos y administrativos que deben confluir para que estos procesos de atención en salud se den exitosamente.</t>
  </si>
  <si>
    <t>Número total de cirugías programadas que fueron canceladas por causas atribuibles a la institución.</t>
  </si>
  <si>
    <t>Número de cirugías programadas en el periodo</t>
  </si>
  <si>
    <t>Divide numerador entre el denominador por cien</t>
  </si>
  <si>
    <t>Porcentual</t>
  </si>
  <si>
    <t>%</t>
  </si>
  <si>
    <t>Calidad en la atención</t>
  </si>
  <si>
    <t>La oportunidad en la respuesta a la necesidad de la atención de casos de mayor complejidad que requieren de la intervención de especialistas tiene impacto sobre la capacidad resolutiva de los casos por su detección y atención oportuna disminuyendo los riesgos de incapacidad en tiempo, severidad y secuelas en el usuario.</t>
  </si>
  <si>
    <t>Divide el numerador por el denominador</t>
  </si>
  <si>
    <t xml:space="preserve">Ente Territorial - Superintendencia Nacional de Salud </t>
  </si>
  <si>
    <t>Menor a la meta estándar</t>
  </si>
  <si>
    <t>Resolución 408 de 2018</t>
  </si>
  <si>
    <t>La oportunidad en la respuesta a la necesidad de realización de procedimientos quirúrgicos tiene impacto sobre la capacidad resolutiva de los casos por su detección y atención temprana disminuyendo los riesgos de incapacidad en tiempo y severidad y secuelas, sí como impactan positivamente en la contención de costos de no calidad originados en la no atención oportuna. El tiempo de respuesta en los prestadores puede resultar útil para medir la suficiencia institucional para atender la demanda de servicios que genera su población, orientando decisiones de mejoramiento. Igualmente es útil para el usuario en su decisión de elegir IPS en la cual desea ser atendido</t>
  </si>
  <si>
    <t xml:space="preserve">Menor a 8 días </t>
  </si>
  <si>
    <t>Producción Servicio de Salas de Cirugía</t>
  </si>
  <si>
    <t>Medir la producción reportada por el servicio de salas de cirugía, para verificar que se mantenga la producción de dicho servicio</t>
  </si>
  <si>
    <t>Número de Cirugías Realizadas en el periodo</t>
  </si>
  <si>
    <t>Gerente y Control Interno</t>
  </si>
  <si>
    <t>288 CIRUGÍAS MES</t>
  </si>
  <si>
    <t>PRODUCCION SERVICIO DE URGENCIAS</t>
  </si>
  <si>
    <t>Medir la producción reportada por el servicio de urgencias, para verificar que se mantenga la producción de dicho servicio</t>
  </si>
  <si>
    <t xml:space="preserve">En el constante aumento de servicios institucionales ha demostrado un incremento en el numero de pacientes que consultan a nuestra institucion se trazo como meta un total de 3000 pacientes mensuales en los cuales durante el ultimo trimestre se ha logrado </t>
  </si>
  <si>
    <t>PROM</t>
  </si>
  <si>
    <t>Número de actividades del servicio de urgencias realizadas en el periodo</t>
  </si>
  <si>
    <t>Igual al numerador</t>
  </si>
  <si>
    <t>4.527 actividades mes</t>
  </si>
  <si>
    <t>.</t>
  </si>
  <si>
    <t>La oportunidad de la atención en este nivel de atención es directamente proporcional al acceso a los servicios ambulatorios y su resolutividad es vital para la seguridad y efectividad de la atención en salud a los usuarios. Una respuesta rápida en este nivel contribuye a la disminución de la mortalidad, la incapacidad, secuelas y riesgos inherentes al proceso patológico que origina la demanda de atención y disminuye la congestión en los servicios de urgencias. El tiempo de respuesta en los prestadores es útil para medir la suficiencia institucional para atender la demanda de servicios que recibe, orientando decisiones de mejoramiento, puede servir para la evaluación contractual entre las entidades promotoras de salud y los prestadores Su monitorización puede proveer al usuario de información relevante para su decisión de acudir a un determinado proveedor de servicios de salud y para la auditoría para el mejoramiento de la calidad de la atención en salud puede representar además un trazador indirecto de la capacidad resolutiva de los procesos de atención y de la suficiencia de la oferta en el primer nivel.    La monitorización por parte de las instituciones de este indicador debe incentivar las acciones de mejoramiento que incrementer la posibilidad d el usuario de obtener los servicios que requiere, sin que se presenten retrasos que pongan en riesgo su vida o su salud, reducir las fallas relacionadas con la organización de la oferta de servicios en relación con la demanda, y con el nivel de coordinación institucional para gestionar el acceso a los servicios.</t>
  </si>
  <si>
    <t>Modificación del cuadro de turnos personal médico con el fin de garantizar la atención de pacientes en horas pico.
Garantizar el apoyo de personal medico asistencial hasta las 10 de la noche.
Instauración de medico de apoyo el cual esta en disponibilidad para remisiones lo cual nos permite reducción en los tiempos de atención.
restablecimiento del área de sala de espera pediátrica la cual mejora la calidad de atención a nuestros usuarios</t>
  </si>
  <si>
    <t>En el mes de enero con relacion al año previo se mostro una disminucion en el tiempo de atencion asi mismo se realizo una modificacion en la ruta de informacion la cual nos permite tener una informacion mas certera con el fin de ajutar estrategias para continuar con la disminucion de los mismos.</t>
  </si>
  <si>
    <t>Divide numerador entre el denominador</t>
  </si>
  <si>
    <t>Superior al estándar meta</t>
  </si>
  <si>
    <t>&lt;30 MINUTOS</t>
  </si>
  <si>
    <t>Accesibilidad/ Oportunidad</t>
  </si>
  <si>
    <t>El triage es un sistema de ​selección y clasificación de pacientes en los servicios de urgencia, basado en sus necesidades terapéuticas y los recursos disponibles para atenderlo. Triage II: la condición clínica del paciente puede evolucionar hacia un rá-pido deterioro o a su muerte, o incrementar el riesgo para la pérdida de un miembro u órgano, por lo tanto, requiere una atención que no debe superar los treinta (30) minutos. La presencia de un dolor extremo de acuerdo con el sistema de clasificación usado debe ser considerada como un criterio dentro de esta categoría.</t>
  </si>
  <si>
    <t xml:space="preserve">garantizar la permanencia del personal asistencial con el fin de disminuir los tiempos de atencion Modificacion del triage con el fin de garantizar la atencion de poblacion pediatria personalizada Continuar con capacitaciones periodicas a personal de enfermeria para una correcta clasificaicon de pacientes en servicio de urgencias </t>
  </si>
  <si>
    <t xml:space="preserve">continuamos con difentes estrategias para lograr la meta de una atencion de pacientes en triage numero 2 menor a 30 minutos </t>
  </si>
  <si>
    <t xml:space="preserve">Divide numerador entre el denominador </t>
  </si>
  <si>
    <t>Mayor a la meta estándar</t>
  </si>
  <si>
    <t>El reingreso de pacientes al servicio de urgencias se presenta como consecuencia de un deficiente avordaje y solución del problema que generó la consula o fallas en la calidad de la información dada al usuario sobre la evolución del evento médico que la generó. Este indicador puede constituirse como un signo de alarma sobre la calidad de los servicios prestados.</t>
  </si>
  <si>
    <t xml:space="preserve">adoptar guias de practica clinica las cuales nos permitiran disminuir el numero de reingresos </t>
  </si>
  <si>
    <t xml:space="preserve">continuamos con una baja tasa de reingresos al servicio de urgencias </t>
  </si>
  <si>
    <t>Número de pacientes que reingresan al servicio de urgencias en la misma institución antes de 72 horas con el mismo diagnóstico de egreso.</t>
  </si>
  <si>
    <t>&lt;4,2%</t>
  </si>
  <si>
    <t xml:space="preserve">Junta Directiva ESE </t>
  </si>
  <si>
    <t>El servicio de urgencias debe tener la capacidad para resolver la problemática del usuario que ha consultado este servicio, así como tener la capacidad para atender dentro de la institución las patologías que corresponden a su nivel de complejidad. Cuando se presentan remisiones a otros niveles de atención debe obedecer a la complejidad de la IPS y no a problemas ajenos a la capacidad para resolver las atenciones propias de su rol dentro de la red de prestadores.</t>
  </si>
  <si>
    <t xml:space="preserve">aumentar nuestros servicios ofertados en la institucion con el fin de disminuir el total de remisiones a nivel superior </t>
  </si>
  <si>
    <t xml:space="preserve">continuamos con una baja tasa de remisiones a nivel superior </t>
  </si>
  <si>
    <t>PRODUCCION SERVICIO OBSERVACIÓN DE URGENCIAS</t>
  </si>
  <si>
    <t>Medir la producción reportada por el servicio de observación de urgencias, para verificar que se mantenga la producción de dicho servicio</t>
  </si>
  <si>
    <t>Número de pacientes en observación en el servicio de urgencias en el periodo</t>
  </si>
  <si>
    <t>Calidad técnica</t>
  </si>
  <si>
    <t>El reingreso de los pacientes a los servicios de hospitalización se presenta con frecuencia como consecuencia de un deficiente abordaje y solución del problema que generó la consulta o fallas en la calidad de la información dada al usuario sobre la evolución del evento médico que la generó. Por esta razón, este indicador puede constituirse como un signo de alarma sobre la calidad de los servicios prestados.</t>
  </si>
  <si>
    <t xml:space="preserve">Implementar un plan de  egreso seguro  con las indicaciones de cuidado adecuadas y  los diferentes planes de rehabilitación.                                                                                                                                                                                                 Forrtalecer la comunicacion medico - paciente y familiar.                                                                                                                           Evaluar la adherencia al tratamiento  desde el ambito ambulatorio  </t>
  </si>
  <si>
    <t xml:space="preserve">Durante el mes de enero y febrero la tasa de reingreso de pacientes hospitalizados se ha mantenido dentro de la meta propuesta. </t>
  </si>
  <si>
    <t>Número total de egresos vivos en el periodo</t>
  </si>
  <si>
    <t>Divide numerador entre el denominador y multiplica por Cien</t>
  </si>
  <si>
    <t>Tasa por cien</t>
  </si>
  <si>
    <t>Tasa de Infecciones Intra - Hospitalarias</t>
  </si>
  <si>
    <t>Seguridad del paciente</t>
  </si>
  <si>
    <t>Se define como la incidencia de infecciones que aparecen dentro del ámbito hospitalario o asistencial, como complicación de un proceso de atención ambulatorio o con internación. A través de él puede monitorizarse la eficiencia de los procesos de asepsia y antisepsia utilizados para el control de microorganismos patógenos en el personal asistencial, las áreas físicas, los equipos y materiales de la institución.  Su incidencia es importante en la medida en que puede indicar fallas en los procesos asistenciales y su utilización como medida de la calidad en las  instituciones prestadoras de servicios de salud es universal. Puede ser utilizada en forma particular por servicios, procedimientos, periodos de tiempo u otras variables.</t>
  </si>
  <si>
    <t xml:space="preserve">Para la vigencia 2023  se establece un plan de acción dirigido al  fortalecimiento de las buenas prácticas de prevención y control de infecciones: higiene de manos, control de la calidad del ambiente hospitalario, manejo seguro de acceso vasculares, atéteres urinarios, prevención de neumonia asociada al aventilación, prevención de infeccion del sitio operatorio. Se considera prioritario la imlmentación del PROA de acuerdo con los lineamientos de la Resolución de diciembre 2022.    </t>
  </si>
  <si>
    <t xml:space="preserve">En el mes de enero se presentaron 4 casos, una tasa de 4% por cada 100 pacientes atendidos. Lo casos confirmados corresponden a infeccion urinaria, traqueitis casos asociados a la comorbidad y necesidad de soporte ventilatorio respectivamente. 
En el mes de febrero se presetnaron </t>
  </si>
  <si>
    <t xml:space="preserve">Número  de pacientes  con infección  nosocomial </t>
  </si>
  <si>
    <t>Número  total  de pacientes  hospitalizados</t>
  </si>
  <si>
    <t>Divide numerador entre el denominador y se multiplica por 100</t>
  </si>
  <si>
    <t>Recomendado ajuste por comorbilidad, Infecciones de sitio operatorio y sitio quirúrgico de origen (hospitalario – ambulatorio), Tipo de infección nosocomial, tipo de gérmen implicado.</t>
  </si>
  <si>
    <t>El umbral está por encima del estándar meta</t>
  </si>
  <si>
    <t>Proporción de Vigilancia de Eventos Adversos</t>
  </si>
  <si>
    <t>Entendemos como eventos adversos a las lesiones o complicaciones involuntarias que ocurren durante la atención en salud, los cuales son mas atribuibles a esta que a la enfermedad subyacente y que pueden conducir a la muerte, la incapacidad o al deterioro en el estado de salud del paciente, a la demora del alta, a la prolongación del tiempo de estancia hospitalizado y al incremento de los costos de no-calidad. Por extensión, también aplicamos este concepto a situaciones relacionadas con procesos no asistenciales que potencialmente pueden incidir en la ocurrencia de las situaciones arriba mencionadas.  
Estos eventos requieren de estrecha vigilancia para controlar los factores desencadenantes y minimizar los riesgos derivados de la atención.</t>
  </si>
  <si>
    <t xml:space="preserve">Se establece plan de acción dirigido al fortalecimiento de la cultura de identificación, reporte y gestión de actos inseguros, se intervienen aspectos identificados en la encuentra de percepción de cultura y se fortalecen actividades para la adherencia a las buenas practicas de identificación corrcta de paciente, prevención de caídas, prevención de lesiones en piel, cirugía segura, parto humanizado y seguro, entre otras. Se establece el cronograma de rondas de seguridad con el fin de realizar seguimiento a riesgos y desde el comité de seguridad se realizara enfasis en el seguimiento a los programas de faracovigilancia, hemo, reactivo y tecnovigilancia. 
Se considera reforzar la vigilancia activa  desde los planes de acción de procesos fortalecer la identificación de complicaciones y eventos asociados a aactividades asistenciales diferentes a enfermeía </t>
  </si>
  <si>
    <t xml:space="preserve">En el mes de enero se analizaron 60 reportes de los cuales se confirmnaron 9 eventos adversos asociados a 1 caida, 1 lesion en piel por presión, 5 flebitis, retiro accidental de dispositivo medico . </t>
  </si>
  <si>
    <t>Número  total  de eventos adversos detectados y gestionados</t>
  </si>
  <si>
    <t xml:space="preserve">Número  total  de eventos adversos detectados en el  periodo. </t>
  </si>
  <si>
    <t>Tasa por Cien</t>
  </si>
  <si>
    <t>Recomendado ajuste por severidad, comorbilidad, probabilidad de muerte, Por edad y Sexo.Recomendado ajuste por co-morbilidad, evento adverso prevenible Vs no prevenible</t>
  </si>
  <si>
    <t>Menor al estándar meta</t>
  </si>
  <si>
    <t>Tasa de caidas hospitalarias por 1000 dias paciente</t>
  </si>
  <si>
    <t>Las caídas de los pacientes son relativamente frecuentes en todos los hospitales del mundo, de modo que su cuantificación es uno de los indicadores que se utilizan para medir la calidad de los cuidados a los pacientes en las instituciones de salud. La prioridad de esta medida es evitar cualquier caída con lesión en el cuidado del contexto hospitalario.</t>
  </si>
  <si>
    <t>Divide numerador entre el denominador y se multiplica por 1000 y se presenta con una cifra decimal.</t>
  </si>
  <si>
    <t>Frecuencia por mil dias persona</t>
  </si>
  <si>
    <t>1/1000</t>
  </si>
  <si>
    <t>Tasa de caidas de pacientes en el servicio de urgencias</t>
  </si>
  <si>
    <t>2023CMI</t>
  </si>
  <si>
    <t>P.2.6. Número total de pacientes que sufren caídas en el servicio de urgencias en el periodo.</t>
  </si>
  <si>
    <t>Pacientes atendidos en el servicio de urgencias en el período.</t>
  </si>
  <si>
    <t>Cero (0)</t>
  </si>
  <si>
    <t>Tasa de caidas de pacientes en el servicio de consulta externa</t>
  </si>
  <si>
    <t>Pacientes atendidos en el servicio de Consulta Externa en el período.</t>
  </si>
  <si>
    <t>Tasa de caidas de pacientes en el servicio de Laboratorio Clínico</t>
  </si>
  <si>
    <t>Número total de caidas en el servicio de Laboratorio Clínico en el periodo reporte</t>
  </si>
  <si>
    <t>Pacientes atendidos en el servicio de Laboratorio Clínico en el período.</t>
  </si>
  <si>
    <t>Tasa de caidas de pacientes en el servicio de Radiología</t>
  </si>
  <si>
    <t>Número total de caidas en el servicio de Imágenes diagnósticas en el periodo reporte</t>
  </si>
  <si>
    <t>Pacientes atendidos en el servicio de Imágenes diagnósticas en el período.</t>
  </si>
  <si>
    <t>Tasa de caidas de pacientes clasificadas como evento adverso</t>
  </si>
  <si>
    <t>Divide numerador entre el denominador y se multiplica por 100 y se presenta con una cifra decimal.</t>
  </si>
  <si>
    <t>Tasa de caidas de pacientes clasificadas como incidente</t>
  </si>
  <si>
    <t>El evento adverso se define por la triada planteada en los lineamientos de calidad: hay daño, este es atribuible a la atención en salud y es involuntario. En el caso del presente indicador nos permite revisar los incidentes generados en la administración de medicamentos que pueden considerarse como eventos adversos, analizar sus causas y tomar correctivos para mejorar la calidad de la atención.</t>
  </si>
  <si>
    <t>&lt;3%</t>
  </si>
  <si>
    <t>Tasa de Infección Intrahospitalaria</t>
  </si>
  <si>
    <t xml:space="preserve">Se define como la incidencia de infecciones que aparecen dentro del ámbito hospitalario o asistencial, como complicación de un proceso de atención ambulatorio o con internación. A través de él puede monitorizarse la eficiencia de los procesos de asepsia y antisepsia utilizados para el control de microorganismos patógenos en el personal asistencial, las áreas físicas, los equipos y materiales de la institución. Su incidencia es importante en la medida en que puede indicar fallas en los procesos asistenciales y su utilización como medida de la calidad en las instituciones prestadoras de servicios de salud es universal. Puede ser utilizada en forma particular por servicios, procedimientos, periodos de tiempo u otras variables. </t>
  </si>
  <si>
    <t>Número de pacientes con infección intrahospitalaria general.</t>
  </si>
  <si>
    <t>Número de pacientes hospitalizados</t>
  </si>
  <si>
    <t>Divide numerador entre el denominador y multiplica por cien</t>
  </si>
  <si>
    <t>Recomendado ajuste por severidad, comorbilidad, probabilidad de muerte</t>
  </si>
  <si>
    <t>El evento adverso se define por la triada planteada en los lineamientos de calidad: hay daño, este es atribuible a la atención en salud y es involuntario. En el caso del presente indicador nos permite revisar los incidentes generados en la aparición de úlceras por presión duramnte el períodod de hospitalización,  que pueden considerarse como eventos adversos, analizar sus causas y tomar correctivos para mejorar la calidad de la atención.</t>
  </si>
  <si>
    <t>Número de eventos adversos relacionados con úlceras por presión en el servicio de hospitalización</t>
  </si>
  <si>
    <t>Número total de pacientes atendidos en el servicio de hospitalización</t>
  </si>
  <si>
    <t>&lt;1%</t>
  </si>
  <si>
    <t>Juinta Directiva ESE</t>
  </si>
  <si>
    <t>Gerencia del Riesgo</t>
  </si>
  <si>
    <t>La capacidad resolutiva del prestador de servicios de salud incide en la calidad de la atención y en la integralidad de los servicios ofrecidos. Es por esta razón que la entidad revise de manera permanente las remisiones a otras IPS y determine acciones para mejorar su capacidad resolutiva e beneficio de la población usuaria.</t>
  </si>
  <si>
    <t xml:space="preserve">El numero de pacientes remitidos para el mes de febrero fue de 35 pacientes.  Se realizo un analisis de la oportunidad del traslado a otra institucion  , evidenciando remisiones a los servicios de  cirugia  cardiovascular , hemodinamia y electrofisiologia , servicios con los que no se cuentan actualmente en la institucion. </t>
  </si>
  <si>
    <t>Menor del 5%</t>
  </si>
  <si>
    <t>la atención del parto normal en las ESE debe garantizarse a las maternas a quienes se les realizó el control prenatal en la institución y que no han sido categorizadas en alto riesgo obstétrico</t>
  </si>
  <si>
    <t xml:space="preserve">Fortalecimiento de la ruta materno  perinatal , con  los controles prenatales según el riesgo obstétrico realizada de manera correcta por  médicos   y ginecológicos entrenados , llenado correctamente   el carnet de control prenatal e  Identificar a las pacientes con factores de riesgo de parto pretérmino 
 identificar los desencadenantes del parto pretérmino, realizar manejos de manera oportuna e iniciar tramites de remisión oportunos para las pacientes que inician con parto pretérmino y requieren valoración en tercer nivel de atención con disponibilidad de unidad neonatal  
realizar tamizajes con cervicometria según riesgos para identificar a las pacientes con riesgo de parto pretérmino
</t>
  </si>
  <si>
    <t xml:space="preserve">ANALISIS </t>
  </si>
  <si>
    <t xml:space="preserve">Se remitieron   2   Pacientes para manejo por tercer nivel ginecología quienes presentaban trabajo de parto pretérmino con requerimiento de unidad neonatal para el manejo, y tambien gestantes con  necesidad de valoracion por ginecologia tercer nivel  
 </t>
  </si>
  <si>
    <t>Mejorar la capacidad de resolución de la ESE con el personal asistencial</t>
  </si>
  <si>
    <t>PRODUCCION SERVICIO  DE TRASLADO ASISTENCIAL BÁSICO</t>
  </si>
  <si>
    <t>Medir la producción reportada por el servicio de ambulancia de traslado asistencial básico, para verificar que se mantenga la producción de dicho servicio</t>
  </si>
  <si>
    <t>Número de traslados en ambulancia TAB  realizadas  en el periodo.</t>
  </si>
  <si>
    <t>50 traslados mes</t>
  </si>
  <si>
    <t>PRODUCCION SERVICIO  DE TRASLADO ASISTENCIAL MEDICALIZADO</t>
  </si>
  <si>
    <t>Medir la producción reportada por el servicio de ambulancia de traslado asistencial medicalizado, para verificar que se mantenga la producción de dicho servicio</t>
  </si>
  <si>
    <t>Número de traslados en ambulancia TAM  realizadas  en el periodo.</t>
  </si>
  <si>
    <t>25 traslados mes</t>
  </si>
  <si>
    <t>Satisfacción / Lealtad</t>
  </si>
  <si>
    <t>La percepción de satisfacción de los usuarios es uno de los factores con mayor incidencia sobre la toma de decisiones al momento de seleccionar  instituciones prestadoras de servicios de salud La monitorización de este indicador permitirá identificar el nivel de satisfacción de los usuarios con los servicios y trato recibido por parte de las Instituciones Prestadoras de Servicios de Salud.</t>
  </si>
  <si>
    <t>Se pretende realizar cambios en el aplicativo de agendamiento con filtros que minimicen los errores de autoagendamiento para el año 2024, en relación a las demoras en la oportunidad de las citas se realizó un analisis de la demanda real con proyecciones lineales para lograr realizar una mejor disposición de las agendas y la infraestructura.</t>
  </si>
  <si>
    <t>Se realiza modificación de la encuesta de satisfacción con un total de 17 items que evalúan de manera integral todos los factores que influyen en la satisfacción del usuario. Primera interacción en relación a la facilidad de contacto puntúa un  95.7% de satisfacción expresando de manera general que se han presentado algunas dificultades y errores al agendar,  La demora en facturación  (tiempo de espera) se evidencia en las observaciones de la encuesta de satisfaccion  en la atención  donde reportan consatantes demoras y perdidas de citas por la demora. Oportunidad en la atención tiene un porcentaje de satisfacción del 97% donde los usuarios expresan que no hay agenda de ciertas especialidades y siempre quedan en lista de espera y no se realizan las llamadas para agendarlos.</t>
  </si>
  <si>
    <t>Número total de pacientes encuestados que respondieron a la pregunta</t>
  </si>
  <si>
    <t>porcentual</t>
  </si>
  <si>
    <t>Menor al 85%</t>
  </si>
  <si>
    <t>Tasa de satisfacción Primer Contacto con la ESE</t>
  </si>
  <si>
    <t>La percepción de satisfacción de los usuarios es uno de los factores con mayor incidencia sobre la toma de decisiones al momento de seleccionar  instituciones prestadoras de servicios de salud La monitorización de este indicador permitirá identificar el nivel de satisfacción de los usuarios con los servicios y trato recibido por parte del primer contacto al ingresar o comunicarse con la ESE.</t>
  </si>
  <si>
    <t>Número de usuarios que respondieron ?muy buena? o ?buena? a la pregunta: ¿cómo calificaría su experiencia global respecto a su primer contacto con la ESE?.</t>
  </si>
  <si>
    <t>Tasa de satisfacción área administrativa</t>
  </si>
  <si>
    <t>La percepción de satisfacción de los usuarios es uno de los factores con mayor incidencia sobre la toma de decisiones al momento de seleccionar  instituciones prestadoras de servicios de salud La monitorización de este indicador permitirá identificar el nivel de satisfacción de los usuarios con los servicios y trato recibido por parte del área administrativa y facturación de la ESE.</t>
  </si>
  <si>
    <t>Número de usuarios que respondieron ?muy buena? o ?buena? a la pregunta: ¿cómo calificaría su experiencia global respecto a la atención del área administrativa de la ESE?.</t>
  </si>
  <si>
    <t>Tasa de satisfacción atención personal asistencial de la ESE</t>
  </si>
  <si>
    <t>La percepción de satisfacción de los usuarios es uno de los factores con mayor incidencia sobre la toma de decisiones al momento de seleccionar  instituciones prestadoras de servicios de salud La monitorización de este indicador permitirá identificar el nivel de satisfacción de los usuarios con los servicios y trato recibido por parte del personal asistencial de la ESE.</t>
  </si>
  <si>
    <t xml:space="preserve"> en relación a las demoras en la oportunidad de las citas se realizó un analisis de la demanda real con proyecciones lineales para lograr realizar una mejor disposición de las agendas y la infraestructura.</t>
  </si>
  <si>
    <t xml:space="preserve">La satisfacción percibida en el proceso de atención médica al  usuario se encuentra en 96.9%, siendo los ítems de menor calificación Oportunidad en la atención donde los usuarios refieren largas esperas para asignar citas como Urología,Neurología, otorrinolaringología, Ecografias  y oftalmología.
</t>
  </si>
  <si>
    <t>Número de usuarios que respondieron ?muy buena? o ?buena? a la pregunta: ¿cómo calificaría su experiencia global respecto al personal asistencial de la ESE?.</t>
  </si>
  <si>
    <t>Tasa de satisfacción con la infraestructura y dotación la ESE</t>
  </si>
  <si>
    <t>La percepción de satisfacción de los usuarios es uno de los factores con mayor incidencia sobre la toma de decisiones al momento de seleccionar  instituciones prestadoras de servicios de salud La monitorización de este indicador permitirá identificar el nivel de satisfacción de los usuarios con la infraestructura y dotación tecnológica de la ESE.</t>
  </si>
  <si>
    <t>Número de usuarios que respondieron ?muy buena? o ?buena? a la pregunta: ¿cómo calificaría su experiencia global respecto a la infraestructura y dotación la ESE?.</t>
  </si>
  <si>
    <t>Oportunidad de servicios de imagenología  y diagnóstico general RADIOLOGIA SIMPLE</t>
  </si>
  <si>
    <t>La oportunidad de la atención en el servicio de imagenología es es vital para la seguridad y efectividad de la atención en salud a los usuarios. Una respuesta rápida en este servicio contribuye a la disminución de la mortalidad, la incapacidad, secuelas y riesgos inherentes al proceso patológico que origina la demanda de atención. El tiempo de respuesta del prestador en la provisión de servicios de imagenología es útil para medir la suficiencia institucional para atender la demanda de servicios que recibe, orientando decisiones de mejoramiento, puede servir para la evaluación contractual entre las entidades promotoras de salud y los prestadores.</t>
  </si>
  <si>
    <t xml:space="preserve">Debido al crecimiento que se viene presentando en el servicio de radiologia simple se hizo necesario aumentar la jornada horaria para garantizar la atencion a la demanda del servicio derivada de la consulta externa, asi mismo la atencion de pacientes de las diferentes areas de Hospitalizacion incluido el apoyo en salas de Cirugia y contar con un tecnologo de manera pemanente en el servcio 24 horas 365 dias del año , debimos realizar ademas la viculacion de 1 tecnologo mas complentando un grupo de 4 tecnologos para esta area,   de esta manera mejorar la produccion y garantizar la oportunidad que no supere 5 dias </t>
  </si>
  <si>
    <t>Durante el ultimo trimestre el numero de atenciones realizadas por el area de Radiologia simple superan los 1900 estudios, razon por la cual tuvimos un aumento en la oportunidad de atencion,llegando  hasta 7 dias,  lo que nos llevo a realizar algunos ajustes en la jornada horaria,  de atencion siendo mas efectiva la presencia del grupo de tecnologos y mejorando notablemnte la oportunidad en la atencion sin superar 3 dias sin demanda insatisfecha y cumplinedo con la meta propuesta.</t>
  </si>
  <si>
    <t>Total de atenciones en servicio de imagenología simple</t>
  </si>
  <si>
    <t>Junta Directiva</t>
  </si>
  <si>
    <t>Oportunidad de Servicios de Imagenología y Diagnóstico Especializado TAC y otros</t>
  </si>
  <si>
    <t>La oportunidad de la atención en el servicio de imagenología es es vital para la seguridad y efectividad de la atención en salud a los usuarios. Una respuesta rápida en este servicio contribuye a la disminución de la mortalidad, la incapacidad, secuelas y riesgos inherentes al proceso patológico que origina la demanda de atención. El tiempo de respuesta del prestador en la provisión de servicios de imagenología es útil para medir la suficiencia institucional para atender la demanda de servicios que recibe, orientando decisiones de mejoramiento, puede servir para la evaluación contractual entre las entidades promotoras de salud y los prestadores que tienen como referencia a esta institución.</t>
  </si>
  <si>
    <t xml:space="preserve">para lograr mantener nuestros indicadores dentro de la Meta propuesta y cumplir con la demanda y oferta del servicio reorganizamos las agendas y tiempo de atencion tanto para los paceintes de Hospitalizacion como para los pacientes de Consulta externa,  ralizar el seguimiento diario nos permite controlar  el comportamiento y garantizar que el servico se preste de manera oportuna, como objetivo principal teniamos el poder aumentar la demanda del servcio de pacientes de consulta externa y vemos como esa condicion s viene presentando llegando a superar los 500 estudio mensuales. </t>
  </si>
  <si>
    <t xml:space="preserve">Dentro de nuestra planeacion para el presente periodo, en el servcio de Tomografia se planteo como meta la realizacion de 350 estudios  mensuales,  teniendo como referencia el comportamirento de periodos anteriores, sin embargo  desde la puesta en marcha de nuestro equipo SIMENS SOMATHON UP, vemos como el servicio viene con un incremeto significativo, no solo atendiendo la demanda de paceintes de los servicos intrahospitalarios, sino tambien la percepcion de mayor demanda por parte de los pacientes de consulta externa, realizando estudios desde lo simple hasta lo mas complejo, superando de esta manera nuestra produccion  y cumpliendo con la oportunidad de acuerdo con la meta propuesta. </t>
  </si>
  <si>
    <t>Sumatoria del número de días transcurridos entre la solicitud del servicio primera vez o prioritaria imagenología Radiología Especializado TAC y el momento en el cual es prestado el servicio</t>
  </si>
  <si>
    <t>La oportunidad de la atención en el servicio de imagenología es es vital para la seguridad y efectividad de la atención en salud a los usuarios. Una respuesta rápida en este servicio contribuye a la disminución de la mortalidad, la incapacidad, secuelas y riesgos inherentes al proceso patológico que origina la demanda de atención. El tiempo de respuesta del prestador en la provisión de servicios de imagenología es útil para medir la suficiencia institucional para atender la demanda de servicios que recibe, orientando decisiones de mejoramiento, puede servir para la evaluación contractual entre las entidades promotoras de salud y los prestadores.  Su monitorización puede proveer al usuario de información relevante para su decisión de acudir a una determinada IPS y escoger proveedor de servicios de salud dentro de la red de su asegurador y para la auditoría para el mejoramiento de la calidad de la atención en salud puede representar además un trazador indirecto de la capacidad resolutiva de los procesos de atención y de la suficiencia de la oferta por parte del prestador.   La monitorización por parte de las instituciones de este indicador debe incentivar las acciones de mejoramiento que incrementen la posibilidad d el usuario de obtener los servicios que requiere, sin que se presenten retrasos que pongan en riesgo su vida o su salud, reducir las fallas relacionadas con la organización de la oferta de servicios en relación con la demanda, y con el nivel de coordinación institucional para gestionar el acceso a los servicios.</t>
  </si>
  <si>
    <t xml:space="preserve">Nuestra meta para el la prsente vigencia es la realizacion de 3.369 estudios de imágenes diagnosticas, logrando mantener una oportunidad que no supere 5 dias de atencion como estrategias se han planteado continuar con los horarios de atencion para el servico de consulta externa y fortalecre nuestra promesa de valor para los servcios de urgencias , donde la atencion no debe superar las dos horas. dando prioridad a estos servcios. </t>
  </si>
  <si>
    <t xml:space="preserve">Nuestro servicio  de Imagenologia, comprendiendo los servicos de Tomografia. Rx, Ecografia, Mamografia viene en crecimiento significativo durante el ultimo trimestre. Superando la meta propuesta con la realizacion de mas de 4.000 estudios mensuales, manteniendo de esta manera la meta en produccion y la oportunidad muy por debajo del limite de meta propuesta. </t>
  </si>
  <si>
    <t>Denorminador</t>
  </si>
  <si>
    <t>PRODUCCION TOTAL SERVICIOS DE IMAGENOLOGIA</t>
  </si>
  <si>
    <t>Medir la producción reportada por el servicio de imágenes diagnósticas, para verificar que se mantenga la producción de dicho servicio</t>
  </si>
  <si>
    <t xml:space="preserve">Nuestra meta para el presente periodo es  la realizacion de 3.369 estudios, de ayudas diagnosticas sin embargo vemos como en lo corrido del año  este servicio viene en crecimiento y se han realizado estudios que superan la meta propuesta, las estrategias para mantenernos es continuar con los horarios de atencion para consulta externa y fortalecer los tiempo de atencion para pacientes que se encuentren en los servicos Hospitalarios.  </t>
  </si>
  <si>
    <t xml:space="preserve">Este indicador permite conocer el comportamiento de   Produccion de los servicios de imágenes diagnosticas Radiologia convencional, Ecografia, Tomografia estos servicios vienen en aumento lo que nos permite superar o mantener la meta propuesta sin embargo se debe fortalecer el servicio de Mamogarfia con Demanda inducida y Jornadas exclusivas para este servicio .para lograr mantener la meta de produccion sin afectar temas de oportunidad. </t>
  </si>
  <si>
    <t>PROM.</t>
  </si>
  <si>
    <t>Número de Exámenes Diagnósticos realizados en el periodo</t>
  </si>
  <si>
    <t>Gerente y o Control Interno</t>
  </si>
  <si>
    <t>2.532  EXÁMENES MES</t>
  </si>
  <si>
    <t>PRODUCCION SERVICIO TOMOGRAFIA AXIAL COMPUTARIZADA</t>
  </si>
  <si>
    <t>Medir la producción reportada por el servicio de TAC, para verificar que se mantenga la producción de dicho servicio</t>
  </si>
  <si>
    <t xml:space="preserve">Dentro de nuestra planeacion de produccion para el servicio de Tomografia  se planteo para el año 2023  la realizacion de 350 estudios mensulaes, teniendo como punto de referencia el comportamiento en periodos anteriores, sin embargo desde la puesta en funcionamiento de nuestro equipo SIMENS SOMATHON UP vemos  como el servicio viene con un incremento significativo, no solo atendiendo la demanda de pacientes  de los servicios intraHospitalarios sino tambien la percepcion de mayor demanda por parte de los pacientes de consulta externa ,realizando estudios desde lo simple hasta lo mas complejo. superando la  meta propuesta con la ralizacion de 2.939 con corte al mes de mayo. </t>
  </si>
  <si>
    <t xml:space="preserve">En lo corrido del año  se han venido  realizado un promedio de 588  estudios mensules con un incremento del 68% frente a  la meta establecida , lo que permite el cumplimento de la meta .  </t>
  </si>
  <si>
    <t>Número de Exámenes Diagnósticos realizados en el equipo de tomografía axial computarizada</t>
  </si>
  <si>
    <t>300 EXÁMENES MES</t>
  </si>
  <si>
    <t>PRODUCCION SERVICIO ECOGRAFÍA</t>
  </si>
  <si>
    <t>Medir la producción reportada por el servicio de ECOGRAFÍA, para verificar que se mantenga la producción de dicho servicio</t>
  </si>
  <si>
    <t xml:space="preserve">EL servicio  de ecografia se ha caracterizado por tener un gran numero de usuarios que aisten al Hospital , sin embargo el año inmediatamente, anterior llegmos a realizar 11.568 ESTUDIOS  con un promedio mensula de 964 ecografias, con pacientes en demanda insatisfecha y porsupuesto fuera de tiempo de oportunidad , como estrategia para resolver esta novedad se vincularon dos Radiologos para lograr garantizar la prestacion del servicio diariamente y cumplir con la oportunidad y cubrimiento de la demanda ,  desde el mes de enero se propuso  que la ecografia Ginecologica y obstetrica la realizara la especialidad de ginecologia,  lo que permite que tengamos mas disponibilidad de agenda para otro tipo de estudios ecograficos. </t>
  </si>
  <si>
    <t xml:space="preserve">Teniendo en cuenta , la demanda de nuestro servio se han planteado estrategias con las que logramos mejora la produccion y mantener la oportunidad dentro de la meta propuesta pasando de atender 964 a 1400 con oportunidad dentro 2.2 dias sin pacientes en demanda insatisfecha. logrando el cumplimiento de nuestra meta con agendas de 8 horas diarias y fines de semana. en el mes de mayo se presento una disminucion en nuestra produccion , sin embargo para el mes de Junio e establecio un plan de mejora que permitira el punto de equilibrio de esta especialidad. </t>
  </si>
  <si>
    <t>Número de Exámenes Diagnósticos realizados con ecógrafo</t>
  </si>
  <si>
    <t>704 exámenes mes</t>
  </si>
  <si>
    <t>PRODUCCION SERVICIO ECOGRAFÍA DE LA ESPECIALIDAD DE GINECOLOGÍA Y OBSTETRICIA</t>
  </si>
  <si>
    <t>Medir la producción reportada por el servicio de ECOGRAFÍA realizada por Médico Especialista en Ginecología y obstetricia, para verificar que se mantenga la producción de dicho servicio</t>
  </si>
  <si>
    <t xml:space="preserve"> El indicador  muestra  el aumento progresivo  en el numero de estudios realizados en el servicio de ecografias ginecologicas este logro obedece a la reorganizacion del servicio donde los especialistas en ginecologica y perinatologia  asumieron la realizacion estos estudios   , logrando asi mejorar la oportunidad y controlar la demanda   .</t>
  </si>
  <si>
    <t xml:space="preserve">La caracterizacion y desagregacion de las ecografias obstetricas, y ginecologicas nos han permitido ver el aumento de la demanda en el servicio y  por tanto la toma de medidas que nos permitan dar cubrimineto a la oportunidad y garantizar aquellas ecografias  que ameritan La atencion por especialidad.   en lo corrido del año llevamos 2.017 ecografias realizadas. </t>
  </si>
  <si>
    <t>Número de Exámenes Diagnósticos realizados con ecógrafo por parte del Médico Especialista en Ginecología y Obstetricia</t>
  </si>
  <si>
    <t>PRODUCCION SERVICIO DE MAMOGRAFÍA</t>
  </si>
  <si>
    <t>Medir la producción reportada por el servicio de MAMOGRAFÍA, para verificar que se mantenga la producción de dicho servicio</t>
  </si>
  <si>
    <t xml:space="preserve">Se plantea fortalecer la promocion del servicio no solo desde la atencion de consulta externa sino a traves de medios publicitarios junto con el equipo de comunicaciones y mercadeo de la misma forma inicamos con Demanda inducida para pacientes de la Nueva Eps, con agenda disponible en cualquier dia de la semana y cualquier Horario. y uma agente que esta llamando de manera permanente. </t>
  </si>
  <si>
    <t xml:space="preserve">Si bien es cierto, no se ha cumplido con la meta durante el año 2022 se realizaron 1486 Mamografias, nuestra meta es lograr por lo menos la realizacion de 3.456 estudios para este periodo.  </t>
  </si>
  <si>
    <t>Número de Exámenes Diagnósticos realizados en el equipo de Mamografía</t>
  </si>
  <si>
    <t>288 EXÁMENES MES</t>
  </si>
  <si>
    <t>Tasa de mortalidad en menores de 5 años</t>
  </si>
  <si>
    <t>En menores de cinco años la tasa de mortalidad es la probabilidad por cada 1.000 que un recién nacido muera antes de cumplir cinco años de edad, si está sujeto a las tasas de mortalidad específicas por edad del año especificado.</t>
  </si>
  <si>
    <t>Número de menores de cinco años</t>
  </si>
  <si>
    <t>Divide numerador entre el denominador y se multiplica por 100000</t>
  </si>
  <si>
    <t>Tasa por cien mil</t>
  </si>
  <si>
    <t>1/100000</t>
  </si>
  <si>
    <t>OBJETIVOS DE DESARROLLO DEL MILENIO No. 4 Reducir la mortalidad infantil</t>
  </si>
  <si>
    <t>Tasa de mortalidad Infantil</t>
  </si>
  <si>
    <t xml:space="preserve">Es la probabilidad que tiene un recién nacido de morir antes de cumplir un año de vida. Dado que la mayoría de las muertes en menores de un año son prevenibles, se considera un indicador de la calidad de vida y bienestar de una población y es imprescindible como indicador de monitoreo del derecho a la salud. La sobremortalidad infantil puede interpretarse como una brecha en la implementación del derecho a la salud, producto de la discriminación estructural. Por otra parte, para los pueblos indígenas, la mortalidad en edades jóvenes y más aún en la infancia rompe un ciclo natural y se interpreta como el resultado de una trasgresión a las normas que mantienen el equilibrio de su mundo. </t>
  </si>
  <si>
    <t>Número de defunciones en menores de un año</t>
  </si>
  <si>
    <t>Número de nacidos vivos</t>
  </si>
  <si>
    <t>Cociente entre el número de muertes de menores de un año en un período y el total de nacidos vivos del mismo período, por mil.</t>
  </si>
  <si>
    <t xml:space="preserve">La mortalidad infantil es la mortalidad durante el primer año de vida pero hay otras denominaciones dependiendo de cuando se produzca la muerte del neonato:
* Muerte perinatal - desde las 28 semanas de embarazo hasta la primera semana de vida -7 días
* Mortalidad neonatal o de recién nacidos - desde el nacimiento a los 28 días.
* Mortalidad infantil - Durante el primer año de vida
</t>
  </si>
  <si>
    <t>Este indicador está directamente relacionado con objetivos del Programa de Acción de la Conferencia Internacional sobre la Población y el Desarrollo y de la Declaración del Milenio, que establece reducir la mortalidad infantil (Objetivo 4). Para lograr esta meta y disminuir las brechas, el sistema sanitario debe garantizar un acceso a una salud biomédica eficiente y oportuna, que articule una gestión sanitaria que respete los derechos culturales de los pueblos indígenas. Los programas deberían diseñarse bajo una perspectiva intercultural, reconociendo una cosmovisión diferente y una práctica distintiva en el proceso salud-enfermedad-curación, promoviendo el diálogo entre el modelo biomédico y el tradicional indígena.</t>
  </si>
  <si>
    <t>Teniendo en cuenta el considerable impacto clínico de la pre eclampsia, es necesario conocer cuáles son los factores que aumentan la probabilidad de desarrollar la enfermedad durante la gestación. Estos factores pueden ser o no modificables. Identificar los factores que predicen el riesgo de desarrollar pre eclampsia durante el embarazo puede alertar a los profesionales de la salud que atienden a la mujer embarazada.</t>
  </si>
  <si>
    <t>Es obligación de la ESE adoptar y aplicar la guía de manejo para las diez primeras causas de egreso hospitalario, con el objeto de brindar una atención segura a los usuarios, teniendo en cuenta las causas más frecuentes de demanda de estos servicios. 
El cumplimiento de estas guías es de seguimiento por parte del Comité de Historias Clínicas de la ESE y son uno de los aspectos que se evalúan en la calidad de la atención en salud brindada a los usuarios.
Es obligación de la ESE adoptar y aplicar la guía de manejo para las diez primeras causas de egreso hospitalario, con el objeto de brindar una atención segura a los usuarios, teniendo en cuenta las causas más frecuentes de demanda de estos servicios. 
El cumplimiento de estas guías es de seguimiento por parte del Comité de Historias Clínicas de la ESE y son uno de los aspectos que se evalúan en la calidad de la atención en salud brindada a los usuarios.</t>
  </si>
  <si>
    <t>La calidad en la atención intrahospitalaria tiene muchos aspectos para ser evaluada, pero en el caso de los pacientes pediátricos el Ministerio de salud y Protección Social ha determinado que las instituciones de mediana complejidad deben hacer medición precisa sobre las complicaciones en la atención derivadas de la bronco aspiración del paciente pediátrico cuando se encuentra hospitalizado.</t>
  </si>
  <si>
    <t>Valor del numerador</t>
  </si>
  <si>
    <t xml:space="preserve">Número  </t>
  </si>
  <si>
    <t>Debido a la alta mortalidad generada en la no atención oportuna y adecuada de pacientes que sufren Infarto Agudo del Miocardio IAM, se han establecido guías de manejo para la atención de esta patología, a las que el personal médico debe dar estricta aplicación en la atención oportuna, disminuyendo los riesgos de incapacidad en tiempo, severidad y secuelas en el usuario.</t>
  </si>
  <si>
    <t>Oportunidad Toma de Muestras Laboratorio Básico</t>
  </si>
  <si>
    <t>La oportunidad de la atención en el servicio de laboratorio clínico básico es es vital para la seguridad y efectividad de la atención en salud a los usuarios. Una respuesta rápida en este servicio contribuye a la disminución de la mortalidad, la incapacidad, secuelas y riesgos inherentes al proceso patológico que origina la demanda de atención. El tiempo de respuesta del prestador en la provisión de servicios de toma de muestras es útil para medir la suficiencia institucional para atender la demanda de servicios que recibe, orientando decisiones de mejoramiento, puede servir para la evaluación contractual entre las entidades promotoras de salud y los prestadores.</t>
  </si>
  <si>
    <t>Sumatoria del número de días transcurridos entre la solicitud del servicio de muestra de laboratorio y el momento que se toma el examen</t>
  </si>
  <si>
    <t>PRODUCCION SERVICIO DE LABORATORIO CLINICO</t>
  </si>
  <si>
    <t>Medir la producción reportada por el servicio de laboratorio clínico, para verificar que se mantenga la producción de dicho servicio</t>
  </si>
  <si>
    <t xml:space="preserve">1. Asegurar el tiempo de la toma de muestras por consulta externa, evitando que el personal de laboratorio se desplace a otras áreas. Por tal motivo se acordó con los servicios de Urgencias y Ginecología apoyo por el personal de enfermería en la toma de muestras en horario de 6:30 a 9:30, en caso de existir algo muy urgente. Con el servicio de hospitalización y observación se acordó realizar una ronda de toma de muestras a las 11 am, a las 4: pm y a las 5:00 am, para tomar las solicitudes que se hayan generado de la ronda médica y así evitar varios desplazamientos del personal del laboratorio durante el horario de toma de muestras de consulta externa. 
2. En toma de muestras se habilitó un nuevo punto de toma de muestras para agilizar el proceso. Así los dias lunes se cuenta con otra auxiiar para la toma de muestras y de martes a viernes los estudiantes de Bacteriologia ocupan dos puestos de toma de muestras. La bacteriologa que realiza el turno de supervisión y toma de muestras inicia ahora a las 6:30 am.
3.Para poder cumplir con ello se fortaleció el equipo profesional con otro profesional de bacteriología y así poder contar con el personal completo el día sabado. 
4. Se realizará actualización tecnológica para el área del química, y contar con un equipo de mayor capacidad y que disminuya los tiempos de procesamiento.
</t>
  </si>
  <si>
    <t xml:space="preserve">Incremento por encima de la meta en 44 %.  El aumento más significativo se ve reflejado en la toma de muestras de consulta externa, durante el primer trimestre el promedio diario de pacientes es de 115,   El  promedio de cantidad de examanes solicitados por orden es de 5,98 examanes.  
Los usuarios ya reconocen que los días sábado se toman muestras de laboratorio en consulta externa, lo que ha incrementado la cantidad de pacientes para estos días. Es así que en los últimos sabados de agosto, pasamos de 55 pacientes a un promedio de 102 pacientes atendidos, esto también se refleja en el aumento de la producción.
La ampliación del horario de toma de muestras al paciente ambulatorio, los días sabado ha permitido tener mayor cobertura y otras opciones para el usuario.
</t>
  </si>
  <si>
    <t>Número de Exámenes de laboratorio  realizados en el periodo</t>
  </si>
  <si>
    <t>Coordinación médica.</t>
  </si>
  <si>
    <t>Menor a la meta  establecida</t>
  </si>
  <si>
    <t>17.000 EXÁMENES MES</t>
  </si>
  <si>
    <t>Razón de Mortalidad Materna</t>
  </si>
  <si>
    <t>La razón de mortalidad materna es un indicador que ha sido utilizado dentro de los sistemas de salud para detectar problemas de calidad del proceso asistencial del parto como en la atención y control prenatal, siendo en Colombia evento relacionado con calidad y oportunidad hasta en un 85 % de las situaciones. Se encuentra directamente relacionado con características como el nivel de complejidad de los servicios de ginecoobstetricia de la institución, la no disponibilidad de insumos básicos que permitan resolver oportunamente una urgencia obstétrica, desarticulación interinstitucional, deficiencias en la red de referencia y contrarreferencia, el nivel socio cultural de las maternas que demandan servicios en la institución, su perfil epidemiológico y el seguimiento o no del embarazo a través del control prenatal. La monitorización de este indicador permitirá ofrecer elementos de juicio para desatar procesos de mejoramiento en todas estas áreas de la gestión institucional</t>
  </si>
  <si>
    <t xml:space="preserve">búsqueda activa de maternas de población flotante que no asiste de manera oportuna a la institución y a las que no se les pueden modificar los factores de riesgo  . 
Fortalecer la  ruta de atención materno perinatal  , con oportunidad en los controles prenatales  y calidad en los mismos  , para realizar el correcto diligenciamiento  de la historia clínica y los factores de riesgo  maternos  y   así lograr intervención en cada factor de riesgo  . 
  Al ingreso en la atención de urgencias identificar los potenciales riesgos del parto , vigilar de manera estricta el trabajo de parto y parto  realizando alumbramiento activo , entrenamiento en urgencias obstétricas como código rojo y trastornos hipertensivos del embarazo que son las principales causas de morbimortalidad materna 
Realizar  simulacros  en los servicios de ginecología, salas de cirugía y urgencias sobre emergencias obstétricas 
</t>
  </si>
  <si>
    <t xml:space="preserve">En el mes de noviembre    no se presentaron casos de mortalidad materna  </t>
  </si>
  <si>
    <t>Divide numerador entre el denominador  y se multiplica por 100,000</t>
  </si>
  <si>
    <t>Razón: Tasa por cien mil nacidos vivos</t>
  </si>
  <si>
    <t>Cien mil</t>
  </si>
  <si>
    <t>PRODUCCION SERVICIO DE SALA DE PARTOS</t>
  </si>
  <si>
    <t>Medir la producción reportada por el servicio de sala de partos, para verificar que se mantenga la producción de dicho servicio</t>
  </si>
  <si>
    <t xml:space="preserve">Durante los controles prenatales, proponer plan de parto y explicar las ventajas del parto vaginal  
Identificar los riesgos obstétricos durante el parto, dejar registrada la pelvimetría en la historia clínica, fortalecer el protocolo de parto humanizado la atención del parto y el alumbramiento activo durante el parto
</t>
  </si>
  <si>
    <t>Sumatoria del número de partos vaginales atendidos en el periodo</t>
  </si>
  <si>
    <t>Gerencia y Control Interno</t>
  </si>
  <si>
    <t>71 partos mes</t>
  </si>
  <si>
    <t>TASA DE PARTOS POR CESAREA</t>
  </si>
  <si>
    <t>Desde 1985, los profesionales de la salud de todo el mundo han considerado que la tasa ideal de cesárea debe oscilar entre el 10% y el 15%. También desde entonces, las cesáreas son cada vez más frecuentes tanto en países desarrollados como en países en desarrollo. La cesárea, cuando está justificada desde el punto de vista médico, es eficaz para prevenir la morbimortalidad materna y perinatal. Sin embargo, no están demostrados los beneficios del parto por cesárea para las mujeres o los neonatos en quienes este procedimiento resulta innecesario. Como en cualquier otra cirugía, la cesárea está asociada a riesgos a corto y a largo plazo que pueden perdurar por muchos años después de la intervención y afectar a la salud de la mujer, y del neonato, así como a cualquier embarazo futuro. Estos riesgos son mayores en las mujeres con escaso acceso a una atención obstétrica integral.</t>
  </si>
  <si>
    <t>Durante el control prenatal identificar a las pacientes con cesáreas anteriores para realizar una asesoría del plan de parto seguro posterior a cesárea dando a conocer a las pacientes los beneficios y riesgos de parto por cesárea y parto vaginal posterior a cesárea. 
Realizar un protocolo de parto posterior a cesárea, identificar a las pacientes con cesáreas anteriores para realizar una asesoría del plan de parto seguro posterior a cesárea</t>
  </si>
  <si>
    <t>VALOR 2021</t>
  </si>
  <si>
    <t>&lt;15%</t>
  </si>
  <si>
    <t>PRODUCCION EGRESOS SERVICIO DE UNIDAD DE CUIDADOS INTENSIVOS</t>
  </si>
  <si>
    <t>Medir la producción reportada por el servicio de unidad de cuidados intensivos, para verificar que se mantenga la producción de dicho servicio</t>
  </si>
  <si>
    <t>Número de Egresos en el periodo en las unidades de cuidado intensivo</t>
  </si>
  <si>
    <t>66 egresos mes</t>
  </si>
  <si>
    <t>PRODUCCION DIAS CAMA OCUPADOS SERVICIO DE UNIDAD DE CUIDADOS INTENSIVOS</t>
  </si>
  <si>
    <t>Número de días cama ocupados en el periodo en la unidad de cuidado intensivo</t>
  </si>
  <si>
    <t>312 DCO MES</t>
  </si>
  <si>
    <t>PORCENTAJE OCUPACIONAL UNIDAD DE CUIDADOS INTENSIVOS</t>
  </si>
  <si>
    <t>Es el resultado de dividir el número de días camas ocupadas en el período entre el número de camas disponibles en el mismo período. Nos indica la utilización de la capacidad instalada en el servicio de Unidad de Cuidados Intensivos.</t>
  </si>
  <si>
    <t>Número de camas ocupadas en la UCI  durante el periodo</t>
  </si>
  <si>
    <t>Número de camas disponibles  en la UCI en el período</t>
  </si>
  <si>
    <t>Se divide numerador entre denominador y se multiplica por cien</t>
  </si>
  <si>
    <t>PROMEDIO DIAS DE ESTANCIA DE PACIENTES HOSPITALIZADOS UNIDAD CUIDADO INTENSIVO</t>
  </si>
  <si>
    <t>Es la duración promedio en número de días que permanecen los pacientes hospitalizados en la Unidad de  Cuidados Intensivos de la ESE</t>
  </si>
  <si>
    <t xml:space="preserve">Nro. total de días permanencia de los pacientes que egresan  de la UCI en el periodo
</t>
  </si>
  <si>
    <t>Nro. pacientes de pacientes que egresan de la UCI en el periodo</t>
  </si>
  <si>
    <t xml:space="preserve">Se divide numerador entre denominador </t>
  </si>
  <si>
    <t>Promedio</t>
  </si>
  <si>
    <t>GIRO CAMA UNIDAD DE CUIDADOS INTENSIVOS</t>
  </si>
  <si>
    <t xml:space="preserve">Indica el número promedio de pacientes que pasan por una cama de la Unidad de Cuidados Intensivos en un período. Es el resultado de dividir el número de egresos del período entre el número de camas disponibles en el mismo período en la Unidad de Cuidados Intensivos.
</t>
  </si>
  <si>
    <t>Nro. de egresos en la Unidad de Cuidados Intensivos el periodo</t>
  </si>
  <si>
    <t>Nro. de camas disponibles en la Unidad de Cuidados Intensivos el período</t>
  </si>
  <si>
    <t>7,5 pacientes mes</t>
  </si>
  <si>
    <t>PRODUCCION SERVICIO VACUNACIÓN</t>
  </si>
  <si>
    <t>Medir la producción reportada por el servicio de vacunación, para verificar que se mantenga la producción de dicho servicio</t>
  </si>
  <si>
    <t>Número de dosis de biológicos aplicadas en el periodo</t>
  </si>
  <si>
    <t>1,000 dosis de biológico aplicadas mes</t>
  </si>
  <si>
    <t>PRODUCCION SERVICIO  DE TERAPIAS</t>
  </si>
  <si>
    <t>Medir la producción reportada por el servicio de terapias, para verificar que se mantenga la producción de dicho servicio</t>
  </si>
  <si>
    <t xml:space="preserve">Número de sesiones de terapias  realizadas  en el periodo (Incluye terapia física, terapia respiratoria y terapia ocupacional) </t>
  </si>
  <si>
    <t>1.997 ACTIVIDADES MES</t>
  </si>
  <si>
    <t>PRODUCCION SERVICIO DE FARMACIA</t>
  </si>
  <si>
    <t>Medir la producción reportada por el servicio de farmacia, para verificar que se mantenga la producción de dicho servicio.</t>
  </si>
  <si>
    <t>1. Fortalecer el proceso de prescripción y devolución de tratamientos de acuerdo a la especficidad de los horarios establecidos por cada uno de los servicios.
2. Disminuir el número de ordenes médicas por cada servicio de acuerdo al porcentaje ocupacional de cada unidad funicional, evitando los costo de no calidad, al generarse orden médica por cada insumo solicitado</t>
  </si>
  <si>
    <t>Cada unidad fucional estbalece mediante el número de devoluciones y prescripciones el número de órdenes médicas necesarias de acuerdo a cada paciente y a la organización de sus revistas médicas, garantizando horarios para el despacho de insumos. Se inicia este 2023 con una disminución de mas del 20% en el despacho de ordenes médicas frente al 2022, actividad que se viene adelantando desde noviembre del pasado año. Con el informe de suministros se realiza la trazabilidad respectiva y verificar con exactitud los movimientos en el inventario. Los horarios establecidos en el procedimiento permiten estandarizar el proceso de entrega de suministros para las 24 horas.</t>
  </si>
  <si>
    <t>9.930 fórmulas despachadas mes</t>
  </si>
  <si>
    <t xml:space="preserve">El análisis del equipo científico de la ESE relacionado con las muertes ocurridas a los pacientes después de las 48 horas de internación, permite mejorar la calidad de la atención y detectar posibles fallas en el servicio que pueden ser subsanadas en las atenciones subsiguientes, dadno oportunidad a la mejora contúna en la calidad de la atención </t>
  </si>
  <si>
    <t>Promover estrategias hacia la identificación de grupos de riesgo e intervenir en factores modificables.                                                                                                                      Planificar  acciones de prevencion y promocion en salud.</t>
  </si>
  <si>
    <t xml:space="preserve">En el mes de  enero y  febrero se ha realizado el  analisis del 100 %   de las defunciones intrahospitalarias en los comites periodicos de mortalidad. </t>
  </si>
  <si>
    <t>Número de casos de mortalidad intrahospitalaria mayor de 48 horas revisada en el Comité respectivo</t>
  </si>
  <si>
    <t>La tasa de mortalidad hospitalaria es un indicador que ha sido utilizado dentro de los sistemas de salud para evaluar resultados relacionados con la atención en salud brindada durante la hospitalización del paciente y detectar problemas de calidad en la atención. Se encuentra directamente relacionado con características como el nivel de complejidad, niveles socio culturales y perfil epidemiológico de la población usuaria y por esta razón requiere de ajustes de riesgo sensibles.</t>
  </si>
  <si>
    <t xml:space="preserve">Promover estrategias hacia la identificación de grupos de riesgo e intervenir en factores modificables.                                                   Planificar  acciones de prevencion y promocion en salud.                                                                                                                                 Realizar comites periodicos  de mortalidad intrahospitalaria para realizar el analisis  respectivo de las defunciones con la especialidad tratante. </t>
  </si>
  <si>
    <t xml:space="preserve">Para el mes de enero hubo 14  defunciones posteriores a las 48 horas , las cuales se analizaron en el comité de mortalidad con la especialidad tratante. Para el mes de febrero  se observa  una disminucion en cuanto a la mortalidad hospitalaria despues de las 48 horas , con 5 pacientes fallecidos  , indicador dentro de la meta propuesta. </t>
  </si>
  <si>
    <t>Divide numerador entre el denominador por mil</t>
  </si>
  <si>
    <t>PRODUCCION SERVICIO HOSPITALIZACIÓN DOMICILIARIA</t>
  </si>
  <si>
    <t>Medir la producción reportada por el servicio de hospitalización domiciliaria, para verificar que se mantenga la producción de dicho servicio. La Hospitalización domiciliaria (PHD) es el traslado del paciente desde el hospital a su hogar, incluyendo el traslado del personal de salud necesario para su recuperación, con la misma calidad que en el hospital, propiciando la participación activa del paciente y su familia en el tratamiento.</t>
  </si>
  <si>
    <t>Primer dato</t>
  </si>
  <si>
    <t>Segundo dato</t>
  </si>
  <si>
    <t>Coordinación Médico y Enfermería</t>
  </si>
  <si>
    <t>1.250 DCO mes</t>
  </si>
  <si>
    <t>PRODUCCION EGRESOS SERVICIO DE INTERNACION</t>
  </si>
  <si>
    <t>Medir la producción reportada por el servicio de hospitalización, para verificar que se mantenga la producción de dicho servicio</t>
  </si>
  <si>
    <t>Número de Egresos en el periodo</t>
  </si>
  <si>
    <t>500 egresos mes</t>
  </si>
  <si>
    <t>PRODUCCION DIAS CAMA OCUPADOS SERVICIO DE INTERNACION</t>
  </si>
  <si>
    <t>Número de días cama ocupados en el periodo</t>
  </si>
  <si>
    <t>PROMEDIO DIAS DE ESTANCIA DE PACIENTES HOSPITALIZADOS</t>
  </si>
  <si>
    <t>Es la duración promedio en número de días que permanecen los pacientes hospitalizados en la ESE</t>
  </si>
  <si>
    <t xml:space="preserve"> Evaluar un plan de acción con diferentes alternativas y estrategias que promuevan la disminución de la estancia hospitalaria en la institución.                                                                                                                                                                                        Implementacion del  plan de atención domiciliaria ( PHD) .                                                                                                                                                                                              Implementación de guías de practica clínica                                                                                                                                     Fortalecimiento de los programas de seguridad del paciente</t>
  </si>
  <si>
    <t xml:space="preserve">Se puede observar  que durante los meses de enero y febrero , el promedio de dia estancia del servicio de hospitalizacion se encuentra dentro de metas. Se obtuvo un promedio de 2 y 3 dias de estancia . Para el mes de febrero  las especialidas con mayor numero de dias de estancia fueron medicina interna y  pediatria. Medicina interna con un promedio de 4 dias  y  pediatria con un promedio de 3 dias   </t>
  </si>
  <si>
    <t xml:space="preserve">Nro. total de días permanencia de los pacientes que egresan  en el periodo
</t>
  </si>
  <si>
    <t>Nro. pacientes de pacientes que egresan en el periodo</t>
  </si>
  <si>
    <t>GIRO CAMA</t>
  </si>
  <si>
    <t xml:space="preserve">Indica el número promedio de pacientes que pasan por una cama en un período. Es el resultado de dividir el número de egresos del período entre el número de camas disponibles en el mismo período.
</t>
  </si>
  <si>
    <t xml:space="preserve"> -Evaluar un plan de accion con diferentes alternativas y estrategias que promuevan la disminucion de la   estancia hospitalaria en la institucion.                                                                                                                                                                                                    -Implementar el plan de atención domiciliaria ( PHD) .</t>
  </si>
  <si>
    <t xml:space="preserve">Durante el mes de enero y febrero el giro cama se encontro  por encima de la meta  dado el aumento en el numero de egresos durante estos meses. La meta propuesta para este indicador es un promedio de 14 pacientes , con un total de 59 camas hospitalarias. </t>
  </si>
  <si>
    <t>Nro. de egresos en el periodo</t>
  </si>
  <si>
    <t>Nro. de camas disponibles en el período</t>
  </si>
  <si>
    <t>PORCENTAJE OCUPACIONAL</t>
  </si>
  <si>
    <t>Es el resultado de dividir el número de días camas ocupadas en el período entre el número de camas disponibles en el mismo período. Nos indica la utilización de la capacidad instalada en el servicio de hospitalización.</t>
  </si>
  <si>
    <t xml:space="preserve">           
Promover estrategias para la ampliación e incrementación de servicios encaminados a la atención domiciliaria ( PHD) .                                                                                                                           
Evaluar la ampliación de la capacidad instalada hospitalaria en la institución.                                                                                          Evaluar un plan de acción con diferentes alternativas y estrategias que promuevan la disminución de la estancia hospitalaria.                      Crear estrategias para el optimo cuidado del paciente. </t>
  </si>
  <si>
    <t xml:space="preserve">En el mes de enero y febrero el porcentaje ocupacional del servicio de hospitalizacion se mantuvo por encima del 100 % dado el aumento de egresos hospitalarios y de dias de estancia en los servicios.  Para este calculo se toma un numero de 59 camas hospitalarias habilitadas. </t>
  </si>
  <si>
    <t>Número de camas ocupadas durante el periodo</t>
  </si>
  <si>
    <t>Número de camas disponibles  en el período</t>
  </si>
  <si>
    <t>PORCENTAJE OCUPACIONAL REAL</t>
  </si>
  <si>
    <t>Es el resultado de dividir el número de días camas ocupadas en el período entre el número de camas disponibles en el mismo período. Nos indica la utilización de la capacidad instalada en el servicio de hospitalización con las camas reales utilizadas en la prestación del servicio.</t>
  </si>
  <si>
    <t>Número de camas reales disponibles  en el período</t>
  </si>
  <si>
    <t>FICHA DE INDICADOR DE  PRODUCTIVIDAD</t>
  </si>
  <si>
    <t>PRODUCCION TOTAL (UVR)</t>
  </si>
  <si>
    <t>Es la representación numérica de la producción de los diferentes servicios del Hospital en Unidades de Valor Relativo UVR, teniendo en cuenta los ponderadores definidos por el Ministerio de Salud y Protección Social.</t>
  </si>
  <si>
    <t xml:space="preserve">Sumatoria de los productos realizados en el periodo multiplicados por su respectiva equivalencia definida en unidades de valor relativo </t>
  </si>
  <si>
    <t>150.000 UVR mes</t>
  </si>
  <si>
    <t>FICHA DE INDICADOR FINANCIERO</t>
  </si>
  <si>
    <t>PASIVOS TOTALES DE LA ESE</t>
  </si>
  <si>
    <t>Financiero</t>
  </si>
  <si>
    <t>Valor total de los pasivos de la ESE en la fecha de corte, así como las provisiones para posibles contingencias derivadas de los procesos mjudiciales.</t>
  </si>
  <si>
    <t xml:space="preserve">Se deber realizar seguimiento semanal al estado de la cartera. Se deben adelantar planes de accion para dar tramite a la cartera que se encuentre en estado de no radicada, glosa, devolucion con el equipo de glosa y devolución. Realizar la aplicación de la politica de pagos, realizar el pago de las CXP Dentro del mes de causación de acuerdo con el Recaudo. </t>
  </si>
  <si>
    <t xml:space="preserve">Para el mes de enero de 2023 se encuentra que se cuenta con un pasivo superior a 7000 Millones de pesos teniendo en cuenta que el pasivo de cierre 2022 ascendio a la suma de  $5.176.855.796 y para el mes de enero se causaron  $2.883.239.769, de los cuales se giraron unicamente durante el perioro la suma de  $877.660.510, quedando libres de giro cerca a $2.000 que quedaron en caja para el mes de febrero y poder iniciar la provición para realizar el pago de cuentas por pagar de vigencias anteriores.  </t>
  </si>
  <si>
    <t>SEM</t>
  </si>
  <si>
    <t>Valor total de los pasivos de la ESE según estados financieros</t>
  </si>
  <si>
    <t>N.A.</t>
  </si>
  <si>
    <t>Igual al valor del numerador</t>
  </si>
  <si>
    <t>Pesos</t>
  </si>
  <si>
    <t>Adriana Ferrer - Revisora Fiscal.</t>
  </si>
  <si>
    <t>$5.000 millones</t>
  </si>
  <si>
    <t>INDICE DE ENDEUDAMIENTO</t>
  </si>
  <si>
    <t>El índice de endeudamiento, permite evidenciar el grado en que la ESE utiliza recursos prestados, la magnitud de la deuda con proveedores, es decir que proporción de los activos han sido financiados por terceros.</t>
  </si>
  <si>
    <t xml:space="preserve">Se debe realizar la gestion de cobro de cartera con el fin de contar con un activo efectivo para la empresa, pues el las cuentas por cobrar ocupan un porcentaje significativo en el activo total de la empresa, se debe realizar la causacion de las obligaciones dentro del mes de uso de los mismos con el fin que los pasivos sean reales de acuerdo a la operacion de la empresa. Realizar el pago de las obligaciones dentro del mes de causación. </t>
  </si>
  <si>
    <t>Se debe realizar la gestion de cobro de cartera con el fin de contar con un activo efectivo para la empresa, pues el las cuentas por cobrar ocupan un porcentaje significativo en el activo total de la empresa, se debe realizar la causacion de las obligacio</t>
  </si>
  <si>
    <t>Valor total de los activos de la ESE según estados financieros</t>
  </si>
  <si>
    <t>Dividir el numerador por el denominador y multiplicar por 100</t>
  </si>
  <si>
    <t>contador</t>
  </si>
  <si>
    <t>&lt; 10%</t>
  </si>
  <si>
    <t>FACTURACION TOTAL VENTA DE SERVICIOS DE SALUD</t>
  </si>
  <si>
    <t>El objeto social de la ESE es la venta de servicios de salud, por lo que es indispensable hacer seguimiento a los ingresos derivados de las ventas a los diferentes pagadores y controlar que se facture debidamente y las facturas sean presentadas dentro de los términos legales para obtener su pago.</t>
  </si>
  <si>
    <t xml:space="preserve">Se debe continuar realizanzo auditoria diaria a la facturación, Realizar Seguinmiento a la facturacion diaria y semanal por cada unidad funcional, realizar control de demanda y oferta de todas la unidades funcionales. Realizar ejecucion del plan de mercadeo y control de los recursos de la institucion.  realizar programacion de quirofanos con dos equipos quirurjicos, fortalecer especialidades de alta complejidadad como neurocirugia, reemplazos articulares, urologia. en el mismo sentido se deberan fortalecer jornadas de consulta externa de especialidades quirurjicas, en especial  urologia, dematologia, otorrinolaringologia, ortopedia y cirugia general. </t>
  </si>
  <si>
    <t xml:space="preserve">Se Presenta un incremento en el valor de la facturacion, estando por encima de los 5500 millones de pesos sin embargo la produccion de servicios desde el area asistencial se observa estable lo que concluye que el incremento en le valor absoluto facturado obedece principalmente a la actualizacion de tarifas 2023, no en la mayor produccion de servicios en las areas de la empresa. Se debera fortalecer los servicios de quirofanos, Unidad de Cuidado intensivo y hospitalizacion general.  se mantiene una tendencia de crecimiento de facturacion en unidades como quirofanos, unidad de cuidado intensiuvo e imagenologia, es fundamental generar insentivos a la generacion de demanda de un servicio a otro para mantener los estandares de facturacion presupuestados. </t>
  </si>
  <si>
    <t>Valor total de la facturación del periodo a los diferentes pagadores, relacionados con las ventas de servicios de salud</t>
  </si>
  <si>
    <t>Adriana Ferrer - Revisor Fiscal.</t>
  </si>
  <si>
    <t>Se deben controlar de manera permanente las metas previstas, dado que los gastos y costos de l ESE deben ser cubiertos con el producto de los recaudos por ventas de servicios de salud.</t>
  </si>
  <si>
    <t>$3.210,2 millones mes</t>
  </si>
  <si>
    <t>INGRESOS DEL PERIODO POR UNIDAD DE VALOR RELATIVO</t>
  </si>
  <si>
    <t xml:space="preserve">Se propone realizar una evaluación de la eficiencia de la ESE respecto a la evolución de los ingresos del período comparados con la producción equivalente. </t>
  </si>
  <si>
    <t xml:space="preserve">segumiento al cumplimiento de las actividades propuestas en cada unidad funcional. Verificacion y auditaje permanente y en tiempo real de la facturacion de cada unidad funcional, radicacion semanal y puesta al dia en radicacion represeada. </t>
  </si>
  <si>
    <t xml:space="preserve">se tiene un valor de venta de UVR por valor aproximado en 24.000, buscando mantener el nivel de ingreso de la institucion. </t>
  </si>
  <si>
    <t>Valor ingresos reconocidos en el período</t>
  </si>
  <si>
    <t>Número de UVR producción total ESE</t>
  </si>
  <si>
    <t>Se divide el numerador por el denominador y se coloca el número absoluto.</t>
  </si>
  <si>
    <t>Pesos $</t>
  </si>
  <si>
    <t>Adriana Ferrer - Revisora Fiscal</t>
  </si>
  <si>
    <t xml:space="preserve">COSTOS Y GASTOS FUNCIONAMIENTO E.S.E. </t>
  </si>
  <si>
    <t>Dinámica del comportamiento de los costos operacionales y gastos administrativos en que incurre la ESE en su operación corriente, para garantizar la prestación de los servicios asistenciales.</t>
  </si>
  <si>
    <t xml:space="preserve">Desde el area de recursos Fiscos Se Debe Realizar priorización de proyectos de acuerdo a los recursos presupuestados y el flujo de caja actual de la institución. Realizar optimizacion de costo de los recursos destinados a mano de obra asistencial, verificacndo principalmente la causacion de horas extras y recargos. realizar causacion de las cuentas dentro del mes de uso de los recursos. </t>
  </si>
  <si>
    <t xml:space="preserve">Se identifica un primer mes que  supera la meta de fijada para la operación de la institucion, en la cual se observa un incremento resoecto 2022 sin embargo no es significativo lo que significa que se debe ser mas rigurosos con la causacion de cuentas y radicacion de las mismas. </t>
  </si>
  <si>
    <t>Costos</t>
  </si>
  <si>
    <t>Gastos</t>
  </si>
  <si>
    <t xml:space="preserve">Valor costos y gastos de la ESE en su funcionamiento </t>
  </si>
  <si>
    <t>Los gastos y costos deben ajustarse a las verdaderas posibilidades de la ESE de generar ingreso y recaudos por ventas de servicios de salud.</t>
  </si>
  <si>
    <t>$2.412,9 millones mes</t>
  </si>
  <si>
    <t>Monitoreo, seguimiento y Evaluación a ejecución del PSFF</t>
  </si>
  <si>
    <t>GASTOS DEL PERIODO POR UNIDAD DE VALOR RELATIVO</t>
  </si>
  <si>
    <t xml:space="preserve">Se propone realizar una evaluación de la eficiencia de la ESE respecto a la evolución de los gastos comprometidos comparados con la producción equivalente. </t>
  </si>
  <si>
    <t xml:space="preserve">Realizar Seguimiento en la radicacion de cuentas por los proveedores, para lograr su causacion durante el periodo. Realizar seguimiento a la produccion de servicios por cada unidad funcional. Optimizar el costo por cada actvidad y realizar contencion del costo con seguimiento de los lideres de cada unidad funcional. </t>
  </si>
  <si>
    <t>En el mes de enero se presenta una disminución en el gasto por UVR, por la no radicación y causación de la totalidad de proveedores de bienes y servicios durante el periodo.</t>
  </si>
  <si>
    <t>Valor gastos  administrativos y operativos del período</t>
  </si>
  <si>
    <t>Peso $</t>
  </si>
  <si>
    <t>UTILIDAD DEL PERIODO POR UNIDAD DE VALOR RELATIVO</t>
  </si>
  <si>
    <t xml:space="preserve">Se propone realizar una evaluación de la eficiencia de la ESE respecto a la evolución de la utilidad por UVR. </t>
  </si>
  <si>
    <t xml:space="preserve">no se cumplio el invel de eficiencia presupuestado por lo que se debe trabajar en el aumento del nivel de complejidad y con ello aumentar la produccion, aunado a eso se debe trabajar en la contencion del gasto y optimizacion del costo para lograr llegar al cumplimiento de las metas de eficiencia. </t>
  </si>
  <si>
    <t>INGRESO POR UVR</t>
  </si>
  <si>
    <t xml:space="preserve">GASTO POR UVR </t>
  </si>
  <si>
    <t>RESULTADO 2023</t>
  </si>
  <si>
    <t>Valor gasto por UVR del período</t>
  </si>
  <si>
    <t>Se resta del valor del dato de ingresos por UVR el valor del dato de gastos por UVR</t>
  </si>
  <si>
    <t>GASTOS Y COSTOS SERVICIOS PERSONALES</t>
  </si>
  <si>
    <t>Determina el valor total de los gastos y costos de personal tanto asistencial como administrativo vinculado a la ESE tanto de planta como contratista</t>
  </si>
  <si>
    <t xml:space="preserve">Se debe implementar control en la causacion de hosras extras y recargos optimizando los recursos, realizar la causacion de las cuentas dentro del mes de uso del servicio. </t>
  </si>
  <si>
    <t xml:space="preserve">se observa un incremento en el valor de talento humano sin embargo es un incremento normal en tanto el valor para la vigencia 2023 se actualizo en un 16% para las vinculaciones de orden operativas con asignaciones de 1 salario minimo, 12% en mas de 3 SMLMV y 10% en lo que refiere a mas de 5 SMLMV, uanado a lo ateriior fue necesario actualizar el valor del turno de especialista al valor promedio del mercado de instituciones de similar nivel. </t>
  </si>
  <si>
    <t>Valor costo de personal asistencial y administrativo tanto de planta como contratista vinculado a la ESE en el período</t>
  </si>
  <si>
    <t>Igual al valor del denominador</t>
  </si>
  <si>
    <t>$1.330 millones mes</t>
  </si>
  <si>
    <t>DEUDA POR CONCEPTO DE SERVICIOS PERSONALES SUPERIOR A 30 DIAS</t>
  </si>
  <si>
    <t>Determina el valor total de la deuda superior a 30 días por concepto de salarios del personal de planta o externalización de servicios, con corte a cada mes de la vigencia</t>
  </si>
  <si>
    <t xml:space="preserve">Realizar la aplicación de la politica de Pagos en la cual se aplica la priorización de las obligaciones de talento Humano, dar cumplimiento a la radicación Oportuna en el mes de ejecucion del servicio. </t>
  </si>
  <si>
    <t xml:space="preserve">Se registra el valor de personal pendiente de pago del mes de diciembre 2022 no ha sido posible realizar el pago hasta tanto se surta los tramites de adicion cuentas por pagar de vigencia anterior, aunado a esto se cuenta con respaldo de acuerdos contractuales para el apago de tales cuentas a mas de 30 dias. </t>
  </si>
  <si>
    <t>Valor de la deuda superior a 30 días por concepto de salarios del personal de planta o externalización de servicios, con corte al mes que se reporta</t>
  </si>
  <si>
    <t>Valor neto del numerador</t>
  </si>
  <si>
    <t>$ 1.000 MILLONES</t>
  </si>
  <si>
    <t>PORCENTAJE DE RECAUDO DE LA VIGENCIA</t>
  </si>
  <si>
    <t>El recaudo de cartera refleja la capacidad de la ESE para recuperar los valores facturados a los diferentes pagadores relacionado con las ventas de servicios de salud</t>
  </si>
  <si>
    <t xml:space="preserve">realizar seguimiento Semanal a la cartera corriente para exigir el cumplimiento del decreto 441 de 2022 en lo que refiere al cumplimiento del giro directo. Realizar auditoria asistencial y administrativa permanente a la facturación para evitar glosa y devolución, Gestionar conciliación de cartera con las EPS., Realizar circularizacion de cartera de acuerdo a la prestacion de servicios. </t>
  </si>
  <si>
    <t xml:space="preserve">por tratarse del mes de enero el reacudo de vigencia corrienyte unicamente correponde a servicios prestados a oparticulares y el recudo de cuotas moderadoras y copagos. </t>
  </si>
  <si>
    <t>Total facturación de la vigencia</t>
  </si>
  <si>
    <t>Se deben tener en cuenta las metas de recaudo planteadas en el PSFF viabilizado</t>
  </si>
  <si>
    <t xml:space="preserve">Menor a la meta establecida </t>
  </si>
  <si>
    <t>OPORTUNIDAD EN LA RADICACION DE LA FACTURACION</t>
  </si>
  <si>
    <t>Controla el lapso de tiempo transcurrido desde el corte mensual de la facturación hasta la fecha de radicación de las cuentas a los diferentes pagadortes. De la oportunidad en la radicación de cuentas depende el flujo de recursos hacia la ESE.</t>
  </si>
  <si>
    <t xml:space="preserve">Realizar radadicacion semanal de la facturacion. Realización De auditoria a la Facturación Diaria, solicitar usuarios y contraseñas a todas la EPS para radicacion en plataformas. </t>
  </si>
  <si>
    <t xml:space="preserve">Se dio cumplimiento a la meta se han ejecutado las estrategias anunaciadas generando flujo de recursos y mayor oportunidad en la radicacion. </t>
  </si>
  <si>
    <t>Se calcula un promedio de acuerdo al comportamiento de la radicación en cada mes</t>
  </si>
  <si>
    <t>10 DIAS</t>
  </si>
  <si>
    <t>RECAUDO CARTERA VIGENCIAS ANTERIORES</t>
  </si>
  <si>
    <t>El recaudo de cartera de vigencias anteriores refleja la capacidad de la ESE para recuperar los valores facturados a los diferentes pagadores en las vigencias anteriores y que figuran como rezago de cartera</t>
  </si>
  <si>
    <t xml:space="preserve">en el mes de Enero se logra un recaudo de mas de 3500 millones de pesos, obedeciendo a acuerdo de pago suscritos con EPS de cartera principalmente de 2022, es importante seguir realizando mesas de trabajo con las EPS,  en las cuales se realice gestion de la cartera gestionable de vigencias anteriores. </t>
  </si>
  <si>
    <t>Valor recaudado de cartera de  las vigencias anteriores durante el período</t>
  </si>
  <si>
    <t>Valor cartera con corte a 31 de diciembre del año anterior</t>
  </si>
  <si>
    <t>Se divide el numerador por el denominador y se multiplica por 100</t>
  </si>
  <si>
    <t>CUENTAS POR COBRAR ESE</t>
  </si>
  <si>
    <t>Permite conocer el valor de la cartera que tiene la ESE con los diferentes pagadores en el corte que se analiza</t>
  </si>
  <si>
    <t xml:space="preserve">El hospital Regional De Moniquirá E.S.E. tuvo un cierre para la vigencia 2022 de las cuentas por cobrar un total de $ 42. 942.040.668,09, valor en el que se encuentran incluidas la acreencias de entidades de planes de beneficio en procesos de liquidación por lo que es necesario subdividir la cartera referente a acreencias (cartera de difícil recaudo) y cartera gestionable la cual cuenta con edad menor a trecientos sesenta días. Dado el comportamiento del sector salud en los últimos años el Hospital Regional de Moniquirá a tenido que asumir en cuentas de cartera de difícil recaudo la suma de $ 15. 377.654.650,90, la cual se incremento de manera significativa en el ultimo año con la liquidación Principalmente de las EPS de COMFAMILIAR HUILA, MEDIMAS Y COOMEVA EPS. S.A. carteras que ascienden a $7.132.544.74,46. Ahora bien, teniendo claro el estado de la cartera de difícil recaudo, encontramos que de vigencia anterior con corte 31 de diciembre de 2023 la E.S.E. tiene una valor de cartera gestionable de $27.688.652.191,57, cartera gestionable y que de acuerdo al comportamiento del recaudo de cartera de vigencias anteriores para la vigencia 2022 se podría situar por el orden del 70% de la cartera gestionable, lo anterior dado el comportamiento de la vigencia 2022. Por esto la proyección de recaudo de vigencia anterior asciende a la suma de $19.382.056.533. </t>
  </si>
  <si>
    <t>Valor de la  cartera de la ESE en la fecha de corte analizada</t>
  </si>
  <si>
    <t>$ 23.000 MILLONES</t>
  </si>
  <si>
    <t>EQUILIBRIO PRESUPUESTAL CON RECAUDOS</t>
  </si>
  <si>
    <t>El objetivo del Plan de gestión integral del riesgo es restablecer el equilibrio operacional de la ESE el cual debe ser logrado con los recaudos de la vigencia</t>
  </si>
  <si>
    <t xml:space="preserve">Desde el area de recursos Fiscos Se Debe Realizar priorización de proyectos de acuerdo a los recursos presupuestados y el flujo de caja actual de la institución. Realizar optimizacion de costo de los recursos destinados a mano de obra asistencial, verificacndo principalmente la causacion de horas extras y recargos. realizar causacion de las cuentas dentro del mes de uso de los recursos. fortalecer las politicas de recaudo de cartera para lograr las metas y fortalcer el CEI como proceso Tranversal de la institución. </t>
  </si>
  <si>
    <t xml:space="preserve">Se logra tener equilibrio con recaudo sin embargo es necesario advertir que el proceso de radicacion y causacion en termino se debe mejorar para tener certaza en el indicador referenciado pues por tratarse del mes de enero no se logro si no apenas el 90% de radicacion de las cuentas del mes con el cumplimeinto de todos los requisitos de ley. </t>
  </si>
  <si>
    <t>Valor de la facturación recaudada durante el período</t>
  </si>
  <si>
    <t>Valor de los compromisos totales durante el período</t>
  </si>
  <si>
    <t>Menor que la meta establecida</t>
  </si>
  <si>
    <t>Proporción de medicamentos y material médico quirúrgico adquiridos mediante los siguientes mecanismos: 1. Compras conjuntas, 2. Compras a través de cooperativas de ESE, 3. Compras a través de mecanismos electrónicos</t>
  </si>
  <si>
    <t>Mide la gestión en la adquisición de insumos para la prestación de servicios mediante mecanismos de selección transparentes y con pluralidad de oferentes, en las mejores condiciones de calidad y precio para la ESE.</t>
  </si>
  <si>
    <t>1.Solicitar la especificidad mediante los requerimientos de cada unidad funiconal de cada uno de los medicamentos y dispositivos médicos a emplear-
2.Garantizar la adquisición de insumos mediante proveedores con la característica técnica de distribución exclusiva o autorizada  con el fin de contar con insumos de la mejor calidad a un menor costo (Medtronic, GLS Health &amp; BIotecnology, Closter, Boston).
3. Documentar en los estudios previos las especificaciones técnicas de cada medicamento y dispositvo médico a adquirir, con el apoyo tecnológico necesario, estudios de consumo y morbi-mortalidad durante la vigencia anterior.
4,Realizar la publicación oportuna de las convocatorias de mínima cuantia e iniciar el proceso de adquisición.</t>
  </si>
  <si>
    <t>El proceso de adquisición se fortalece con las compras a través de mecanismos electrónicos, garantizándo el compromiso del proceso, calidad y especificidad de cada uno de los medicamentos y dispositivos médicos solicitados por cada uno de los especialidades para los diferentes tratamientos requeridos de acuerdo a los convocatorias de mínima cuantía. Asi mismo, fue necesario contar con un stock sufieciente en el inventario para el mes de enero, para llevar a cabo las convocatorias de mínima cuantía. Para el mes de marzo, se realiza las publicaciones de las convocatorias de mínima cuantía de medicamentos y material medicoquirúrgico, realizando compras de medicamentos para el cual indicador aumenta a 33%, a la espera de iniciar la calificacion y posterior contratación de materia lmedicoquirúrgico. Se evidencia demora en la publicación de la convocatoria de adquisicion de material de osteosintesis la cual ha incrementado en los últimos meses. Se inicia en el mes de abril la publicación de la convocatoria de medicamentos, aumentando el indicador. Es necesario precisar, la evolución de la institución para alcanzar  altos niveles de atención, para lo cual requiere de nuevas tecnologias, que no fueron especificadas inicialmente en las convocatorias lo que puede afectar el indicador.</t>
  </si>
  <si>
    <t>Compras formuladas a travès de licictación pública</t>
  </si>
  <si>
    <t>FICHA DE INDICADOR</t>
  </si>
  <si>
    <t>Seguimiento a procesos jurídicos en curso ESE</t>
  </si>
  <si>
    <t>Control jurídico</t>
  </si>
  <si>
    <t>Los pocesos jurídicos que tiene que atender la ESE cada ía cobran más relevancia por el riesgo a que está expuesta la institución tiene impacto en la situación financiera, por lo que el seguimiento permanente a la defensa judicial es prioritario para la Gerencia.</t>
  </si>
  <si>
    <t>TIPO Y NÚMERO PROCESO</t>
  </si>
  <si>
    <t>GENERALIDADES DEL PROCESO</t>
  </si>
  <si>
    <t>ACTUACIONES VIGENCIA 2021</t>
  </si>
  <si>
    <t>PROBABILIDAD DE PÉRDIDA DEL PROCESO Y CALCULO CONTINGENCIA PROBABLE</t>
  </si>
  <si>
    <t xml:space="preserve">1. Acción de reparación directa radicado No 15001333301120150022700 </t>
  </si>
  <si>
    <t xml:space="preserve">Despacho De Primera Instancia: Juzgado Once Administrativo De Tunja Despacho de Segunda Instancia:  </t>
  </si>
  <si>
    <t xml:space="preserve">Actuaciones del Periodo </t>
  </si>
  <si>
    <t>Demandante: Nadia Karolina Díaz Montes y Otros</t>
  </si>
  <si>
    <t xml:space="preserve"> </t>
  </si>
  <si>
    <t>Demandado: E.S.E Hospital Regional de Moniquirá</t>
  </si>
  <si>
    <t xml:space="preserve">Mediante sentencia de primera instancia de fecha 14 de marzo de 2019, y notificada por estado de fecha 15 de marzo de 2019, proferida por el juzgado once Administrativo de Tunja, se  negaron las pretensiones de la demanda.  Estando dentro del término, la parte demandante presenta recurso de apelación el cual es concedido por el juzgado administrativo  el 03 de mayo de 2019 y ordena enviar el expediente al Tribunal Administrativo de Boyacá. El 21 de junio de 2019 el Tribunal admite el recurso de apelación y el 31 de julio de 2019 corre traslado para que las partes presenten alegatos de conclusión. 
Hospital Regional de Moniquirá radica alegatos de conclusión el 15 de agosto de 2019.  
El 12 de Noviembre de 2019 ingresa al despacho para sentencia de segunda instancia.
16 de febrero de 2021, se radico poder en favor de la suscrita abogada. Septiembre Se hace seguimiento en el sistema siglo XXI  SAMAI sin fallo.                                                                                                                                                                                                                             Abril 2022 Se hace seguimiento en las plataformas digitales de la rama judicial </t>
  </si>
  <si>
    <t>Cuantía: $350.000.000</t>
  </si>
  <si>
    <t>Tema: Declarar administrativa y extracontractualmente responsable a la ESE Hospital Regional de Moniquirá como consecuencia de los perjuicios ocasionados por una presunta falla del servicio médico en materia de ginecobstetricia respecto de la atención recibida señora Nadia Karolina Díaz Montes al momento del nacimiento de su hijo Chistopher Rodríguez Díaz y que le produjo lesiones al menor.</t>
  </si>
  <si>
    <t xml:space="preserve">Histórico del Proceso  </t>
  </si>
  <si>
    <t xml:space="preserve">Mediante sentencia de primera instancia de fecha 14 de marzo de 2019, y notificada por estado de fecha 15 de marzo de 2019, proferida por el juzgado once Administrativo de Tunja, se negaron las pretensiones de la demanda.  Estando dentro del término, la parte demandante presenta recurso de apelación el cual es concedido por el juzgado administrativo el 03 de mayo de 2019 y ordena enviar el expediente al Tribunal Administrativo de Boyacá. El 21 de junio de 2019 el Tribunal admite el recurso de apelación y el 31 de julio de 2019 corre traslado para que las partes presenten alegatos de conclusión.  </t>
  </si>
  <si>
    <t>Hospital Regional de Moniquirá radica alegatos de conclusión el 15 de agosto de 2019.   El 12 de noviembre de 2019 ingresa al despacho para sentencia de segunda instancia.</t>
  </si>
  <si>
    <t xml:space="preserve">2. Acción de reparación directa radicado No 68679333375120150041700 </t>
  </si>
  <si>
    <t>Despacho De Primera Instancia: Juzgado Tercero Administrativo De San Gil Despacho de Segunda Instancia:</t>
  </si>
  <si>
    <t xml:space="preserve">Actuaciones del Periodo  </t>
  </si>
  <si>
    <t>Demandante: Jorge Enrique Tovar Barbosa y otros</t>
  </si>
  <si>
    <t>21 de enero de 2021 Apoderado de la ESE de Moniquirá allega renuncia al poder.</t>
  </si>
  <si>
    <t>Tema: Declaratoria de responsabilidad de las Entidades demandadas, entre ellas, la Empresa Social del Estado Hospital Regional de Moniquirá, por la totalidad de los daños y perjuicios ocasionados a los demandantes por la muerte del señor José Libardo Zambrano Barbosa (q.e.p.d.) y como consecuencia el reconocimiento y pago  de los perjuicios materiales e inmateriales ocasionados a los accionantes</t>
  </si>
  <si>
    <t>21 de enero de 2021 audiencia de pruebas.</t>
  </si>
  <si>
    <t>Cuantía: $780.000.000</t>
  </si>
  <si>
    <t>21 de enero de 2021 auto reconoce personaría a la suscrita apoderada 21 de enero de 2021 Auto de trámite, recauda e inserta informe pericial.                                                                                                                                                                                                                       21de enero</t>
  </si>
  <si>
    <t>21 de enero de 2021 Auto ordena correr traslado del dictamen pericial a las partes para que se pronuncien.</t>
  </si>
  <si>
    <t xml:space="preserve">21 de enero de 2021 Auto corre traslado solicitud de desistimiento testimonio ese san Bernardo de Barbosa.  </t>
  </si>
  <si>
    <r>
      <rPr>
        <sz val="10"/>
        <color rgb="FF000000"/>
        <rFont val="Arial"/>
        <family val="2"/>
        <charset val="1"/>
      </rPr>
      <t>El 31 de octubre de 2018</t>
    </r>
    <r>
      <rPr>
        <b/>
        <sz val="10"/>
        <color rgb="FF000000"/>
        <rFont val="Arial"/>
        <family val="2"/>
        <charset val="1"/>
      </rPr>
      <t xml:space="preserve"> </t>
    </r>
    <r>
      <rPr>
        <sz val="10"/>
        <color rgb="FF000000"/>
        <rFont val="Arial"/>
        <family val="2"/>
        <charset val="1"/>
      </rPr>
      <t>reprograman fecha para llevar a cabo audiencia inicial para el 27 de noviembre de 2018 a las 2:30 p.m. en esa audiencia requieren para que la ESE Hospital Regional de Moniquirá allegue la historia clínica del señor José Libardo Zambrano, junto con la transcripción, información que es allegada por la Entidad. El 25 de febrero de 2020 se lleva a cabo adición a la audiencia inicial y decretan pruebas.  Actualmente se está a la espera que alleguen al proceso las pruebas documentales decretadas y así proveer de conformidad.</t>
    </r>
  </si>
  <si>
    <t>21 de enero de 2021 Auto corre traslado para alegatos de conclusión</t>
  </si>
  <si>
    <t>23 de octubre de 2020 Auto recauda pruebas y corre traslado de las mismas.</t>
  </si>
  <si>
    <t xml:space="preserve">02 de febrero de 2021 Apoderado de los demandantes allega alegatos de conclusión 04 de febrero de 2021 La suscrita apoderada allega alegatos de conclusión. </t>
  </si>
  <si>
    <t xml:space="preserve">15 de diciembre de 2020 Cita para audiencia de pruebas.  </t>
  </si>
  <si>
    <r>
      <rPr>
        <b/>
        <sz val="11"/>
        <color rgb="FF000000"/>
        <rFont val="Arial Narrow"/>
        <family val="2"/>
        <charset val="1"/>
      </rPr>
      <t>Abril</t>
    </r>
    <r>
      <rPr>
        <sz val="11"/>
        <color rgb="FF000000"/>
        <rFont val="Arial Narrow"/>
        <family val="2"/>
        <charset val="1"/>
      </rPr>
      <t xml:space="preserve"> Se hace seguimiento en el sistema siglo XXI</t>
    </r>
  </si>
  <si>
    <t>18 de enero de 2021 Se libraron los citatorios de los testigos y se remiten a la parte interesada para su gestión.</t>
  </si>
  <si>
    <r>
      <rPr>
        <b/>
        <u/>
        <sz val="11"/>
        <color rgb="FF000000"/>
        <rFont val="Arial Narrow"/>
        <family val="2"/>
        <charset val="1"/>
      </rPr>
      <t xml:space="preserve">24 Mayo 21 </t>
    </r>
    <r>
      <rPr>
        <sz val="11"/>
        <color rgb="FF000000"/>
        <rFont val="Arial Narrow"/>
        <family val="2"/>
        <charset val="1"/>
      </rPr>
      <t>El Juzgado 03 Administrativo de San Gil Falla: Primero: DENEGAR las pretensiones de la demanda, conforme con lo establecido en la parte motiva de esta providencia Segundo: ABSTENERSE de condenar en costas a la parte demandante según lo expuesto. Tercero: Ejecutoriada la presente providencia, archívese el expediente, previas las anotaciones de rigor en el sistema de justicia Siglo XXI23 Junio 2021 Archivo definitivo del expediente caja 256                                                                                                                                                 Abril 2022 se hace seguimiento en las plataformas digitales de la rama judicial</t>
    </r>
  </si>
  <si>
    <r>
      <rPr>
        <b/>
        <sz val="11"/>
        <color rgb="FF000000"/>
        <rFont val="Arial Narrow"/>
        <family val="2"/>
        <charset val="1"/>
      </rPr>
      <t xml:space="preserve">23 Junio 2021 </t>
    </r>
    <r>
      <rPr>
        <sz val="11"/>
        <color rgb="FF000000"/>
        <rFont val="Arial Narrow"/>
        <family val="2"/>
        <charset val="1"/>
      </rPr>
      <t xml:space="preserve">Archivo definitivo del expediente caja 256                                                                                                                                                 Abril 2022 </t>
    </r>
  </si>
  <si>
    <t xml:space="preserve">3. Acción de Reparación Directa - Radicado No 68679333300320160013500 </t>
  </si>
  <si>
    <t xml:space="preserve">Despacho De Primera Instancia: Tribunal Administrativo de Bucaramanga Despacho de Segunda Instancia:  </t>
  </si>
  <si>
    <t>Demandante: Pedro Nel Parra Quiroga</t>
  </si>
  <si>
    <t>Demandado: ESE Hospital Regional de Moniquirá</t>
  </si>
  <si>
    <t>05 DE FEBRERO DE 2021 Remisión de citatorios a peritos y testigos para Audiencia.</t>
  </si>
  <si>
    <t>Tema: Declaratoria de responsabilidad de las Entidades demandadas, entre ellas, la Empresa Social del Estado Hospital Regional de Moniquirá, por la totalidad de los daños y perjuicios ocasionados a los demandantes por la muerte del señor Pedro Nel Parra José Median (q.e.p.d.) y como consecuencia el reconocimiento y pago de los perjuicios materiales e inmateriales ocasionados a los accionantes.</t>
  </si>
  <si>
    <t>10 de febrero de 2021, se reconoce personería a la suscrita apoderada</t>
  </si>
  <si>
    <t>10 de febrero de 2021 Auto tiene por desistido el testimonio del Dr. Salustiano Duarte Fajardo</t>
  </si>
  <si>
    <t xml:space="preserve">10 de febrero de 2021 Se oficia al instituto nacional de medicina legal, para informe pericial.  </t>
  </si>
  <si>
    <r>
      <rPr>
        <b/>
        <sz val="11"/>
        <color rgb="FF000000"/>
        <rFont val="Arial Narrow"/>
        <family val="2"/>
        <charset val="1"/>
      </rPr>
      <t xml:space="preserve">15 de Marzo de 2021: </t>
    </r>
    <r>
      <rPr>
        <sz val="11"/>
        <color rgb="FF000000"/>
        <rFont val="Arial Narrow"/>
        <family val="2"/>
        <charset val="1"/>
      </rPr>
      <t>La suscrita apoderada allega alegatos de conclusión</t>
    </r>
  </si>
  <si>
    <r>
      <rPr>
        <b/>
        <sz val="11"/>
        <rFont val="Arial Narrow"/>
        <family val="2"/>
        <charset val="1"/>
      </rPr>
      <t xml:space="preserve">Agosto 26 2021 </t>
    </r>
    <r>
      <rPr>
        <sz val="11"/>
        <rFont val="Arial Narrow"/>
        <family val="2"/>
        <charset val="1"/>
      </rPr>
      <t>Auto del 26-08-21 Fallo de primera instancia</t>
    </r>
    <r>
      <rPr>
        <b/>
        <sz val="11"/>
        <rFont val="Arial Narrow"/>
        <family val="2"/>
        <charset val="1"/>
      </rPr>
      <t xml:space="preserve">: </t>
    </r>
    <r>
      <rPr>
        <sz val="11"/>
        <rFont val="Arial Narrow"/>
        <family val="2"/>
        <charset val="1"/>
      </rPr>
      <t>DENEGAR las pretensiones de la demanda, respecto de la Ese Hospital Regional de Moniquirá, y a la llamada en garantía por esta, compañía de seguros la Previsora S.A., conforme con lo establecido en la parte motiva de esta providencia. DECLARAR administrativa y patrimonialmente responsable a la ESE Hospital integrado San Bernardo de Barbosa, por los perjuicios ocasionados a los demandantes, en la muerte de Pedro Nel Parra Medina, de conformidad con lo expuesto en la parte considerativa de esta providencia</t>
    </r>
  </si>
  <si>
    <r>
      <rPr>
        <b/>
        <sz val="11"/>
        <color rgb="FF000000"/>
        <rFont val="Arial Narrow"/>
        <family val="2"/>
        <charset val="1"/>
      </rPr>
      <t>08 septiembre 2021</t>
    </r>
    <r>
      <rPr>
        <sz val="11"/>
        <color rgb="FF000000"/>
        <rFont val="Arial Narrow"/>
        <family val="2"/>
        <charset val="1"/>
      </rPr>
      <t xml:space="preserve"> apoderada de la parte demandante allega constancia de rechazo de un correo electrónico</t>
    </r>
  </si>
  <si>
    <t xml:space="preserve">El 17 de febrero de 2020 se lleva a cabo audiencia inicial, se decretan pruebas y fijan fecha para llevar a cabo audiencia de pruebas para el 30 de marzo de 2020, pero debido a la emergencia por el Covid-19 la audiencia de pruebas no se llevó a cabo.  </t>
  </si>
  <si>
    <r>
      <rPr>
        <b/>
        <sz val="11"/>
        <rFont val="Arial Narrow"/>
        <family val="2"/>
        <charset val="1"/>
      </rPr>
      <t>23 septiembre 2021</t>
    </r>
    <r>
      <rPr>
        <sz val="11"/>
        <rFont val="Arial Narrow"/>
        <family val="2"/>
        <charset val="1"/>
      </rPr>
      <t xml:space="preserve"> Auto concede recurso de apelación se fija en estados                                                                                                             </t>
    </r>
    <r>
      <rPr>
        <b/>
        <sz val="11"/>
        <rFont val="Arial Narrow"/>
        <family val="2"/>
        <charset val="1"/>
      </rPr>
      <t>05 octubre 2021</t>
    </r>
    <r>
      <rPr>
        <sz val="11"/>
        <rFont val="Arial Narrow"/>
        <family val="2"/>
        <charset val="1"/>
      </rPr>
      <t xml:space="preserve"> Se remite expediente al TAS con apelación de sentencia de primera instancia
</t>
    </r>
    <r>
      <rPr>
        <b/>
        <sz val="11"/>
        <rFont val="Arial Narrow"/>
        <family val="2"/>
        <charset val="1"/>
      </rPr>
      <t>22 octubre 2021</t>
    </r>
    <r>
      <rPr>
        <sz val="11"/>
        <rFont val="Arial Narrow"/>
        <family val="2"/>
        <charset val="1"/>
      </rPr>
      <t xml:space="preserve"> Auto del 21-10-21 Por reunir los requisitos de Ley y de conformidad con los artículos 67, 68 y 69 de la Ley 2080 de 2021, se ADMITE el recurso de apelación interpuesto oportunamente por la parte demandante y el Hospital Integrado San Bernardo de Barbosa, contra la sentencia del veintiséis (26) de agosto de dos mil veintiuno (2021) proferida por el Juzgado Tercero Administrativo Oral de San Gil.
0</t>
    </r>
    <r>
      <rPr>
        <b/>
        <sz val="11"/>
        <rFont val="Arial Narrow"/>
        <family val="2"/>
        <charset val="1"/>
      </rPr>
      <t>2 diciembre 2021</t>
    </r>
    <r>
      <rPr>
        <sz val="11"/>
        <rFont val="Arial Narrow"/>
        <family val="2"/>
        <charset val="1"/>
      </rPr>
      <t xml:space="preserve"> Auto del 24-11-21 PRIMERO: CONFIRMAR la sentencia de primera instancia.
SEGUNDO. No hay lugar a condena en costas en esta instancia.
</t>
    </r>
    <r>
      <rPr>
        <b/>
        <sz val="11"/>
        <rFont val="Arial Narrow"/>
        <family val="2"/>
        <charset val="1"/>
      </rPr>
      <t>17enero 2022</t>
    </r>
    <r>
      <rPr>
        <sz val="11"/>
        <rFont val="Arial Narrow"/>
        <family val="2"/>
        <charset val="1"/>
      </rPr>
      <t xml:space="preserve"> solicitud devolución expediente al juzgado de origen
</t>
    </r>
    <r>
      <rPr>
        <b/>
        <sz val="11"/>
        <rFont val="Arial Narrow"/>
        <family val="2"/>
        <charset val="1"/>
      </rPr>
      <t>21 febrero 2022</t>
    </r>
    <r>
      <rPr>
        <sz val="11"/>
        <rFont val="Arial Narrow"/>
        <family val="2"/>
        <charset val="1"/>
      </rPr>
      <t xml:space="preserve"> Devolución del expediente al juzgado de origen Juzgado 03 administrativo oral de San Gil
</t>
    </r>
    <r>
      <rPr>
        <b/>
        <sz val="11"/>
        <rFont val="Arial Narrow"/>
        <family val="2"/>
        <charset val="1"/>
      </rPr>
      <t>09 marzo2022</t>
    </r>
    <r>
      <rPr>
        <sz val="11"/>
        <rFont val="Arial Narrow"/>
        <family val="2"/>
        <charset val="1"/>
      </rPr>
      <t xml:space="preserve"> Auto del 08-03-22 Primero. OBEDÉZCASE Y CÚMPLASE lo resuelto por el H. Magistrado del Tribunal Administrativo de Santander en la providencia arriba citada en el cual se RESUELVE y textualmente se transcribe: “(...) PRIMERO. CONFIRMAR la sentencia de primera instancia. SEGUNDO. No hay lugar a condena en costas en esta instancia. TERCERO. Ejecutoriada esta providencia DEVOLVER el expediente al Juzgado de origen, previas constancias de rigor en el sistema Siglo XXI. (...)” Segundo. Fijar por concepto de Agencias en Derecho en esta instancia en el proceso de la referencia el equivalente al 4% de lo pedido. Tercero. Por Secretaría realizar la liquidación de costas y agencias en derecho                                                                                                                                                                                   3</t>
    </r>
    <r>
      <rPr>
        <b/>
        <sz val="11"/>
        <rFont val="Arial Narrow"/>
        <family val="2"/>
        <charset val="1"/>
      </rPr>
      <t>1 Abril 202</t>
    </r>
    <r>
      <rPr>
        <sz val="11"/>
        <rFont val="Arial Narrow"/>
        <family val="2"/>
        <charset val="1"/>
      </rPr>
      <t>2 Auto que aprueba costas
0</t>
    </r>
    <r>
      <rPr>
        <b/>
        <sz val="11"/>
        <rFont val="Arial Narrow"/>
        <family val="2"/>
        <charset val="1"/>
      </rPr>
      <t>4 Abril 202</t>
    </r>
    <r>
      <rPr>
        <sz val="11"/>
        <rFont val="Arial Narrow"/>
        <family val="2"/>
        <charset val="1"/>
      </rPr>
      <t xml:space="preserve">2 Apoderada demandante solicita copias sin pago de arancel 
</t>
    </r>
  </si>
  <si>
    <t xml:space="preserve">4. Acción de Reparación Directa Radicado No 68679333300220170015500 </t>
  </si>
  <si>
    <t xml:space="preserve">Despacho De Primera Instancia: Juzgado Segundo Administrativo de San Gil Despacho de Segunda Instancia:  </t>
  </si>
  <si>
    <t>Demandante: Diego Fernando Téllez Linares y otros</t>
  </si>
  <si>
    <t xml:space="preserve">21 de enero de 2021 Apoderado demandado allega renuncia de poder. 16 de febrero de 2021 La suscrita apoderada allega poder.  </t>
  </si>
  <si>
    <t>Tema: Declaratoria de responsabilidad de las Entidades demandadas, entre ellas, la Empresa Social del Estado Hospital Regional de Moniquirá, por la totalidad de los daños y perjuicios ocasionados a los demandantes por la muerte del menor recién nacido el día 30 de junio de 2016 de nombre Joel Fernando Téllez Fajardo, hijo de la paciente Sandy Fajardo Peña, y la atención brindada los días 01 y 02 de julio del año 2016, y como consecuencia el reconocimiento y pago  de los perjuicios materiales e inmateriales ocasionados a los accionantes</t>
  </si>
  <si>
    <r>
      <rPr>
        <b/>
        <sz val="11"/>
        <color rgb="FF000000"/>
        <rFont val="Arial Narrow"/>
        <family val="2"/>
        <charset val="1"/>
      </rPr>
      <t>16 de febrero de 2021</t>
    </r>
    <r>
      <rPr>
        <sz val="11"/>
        <color rgb="FF000000"/>
        <rFont val="Arial Narrow"/>
        <family val="2"/>
        <charset val="1"/>
      </rPr>
      <t xml:space="preserve"> La suscrita apoderada allega poder. </t>
    </r>
  </si>
  <si>
    <t>Cuantía: $737.700.000</t>
  </si>
  <si>
    <t>11 junio 2021 Se remiten citaciones</t>
  </si>
  <si>
    <r>
      <rPr>
        <b/>
        <sz val="11"/>
        <color rgb="FF000000"/>
        <rFont val="Arial Narrow"/>
        <family val="2"/>
        <charset val="1"/>
      </rPr>
      <t>15Junio 2021</t>
    </r>
    <r>
      <rPr>
        <sz val="11"/>
        <color rgb="FF000000"/>
        <rFont val="Arial Narrow"/>
        <family val="2"/>
        <charset val="1"/>
      </rPr>
      <t xml:space="preserve"> La suscrita apoderada allega memorial</t>
    </r>
  </si>
  <si>
    <r>
      <rPr>
        <b/>
        <sz val="11"/>
        <color rgb="FF000000"/>
        <rFont val="Arial Narrow"/>
        <family val="2"/>
        <charset val="1"/>
      </rPr>
      <t>16 junio 2021</t>
    </r>
    <r>
      <rPr>
        <sz val="11"/>
        <color rgb="FF000000"/>
        <rFont val="Arial Narrow"/>
        <family val="2"/>
        <charset val="1"/>
      </rPr>
      <t xml:space="preserve"> Audiencia de pruebas se reconoce personería a la suscrita apoderada</t>
    </r>
  </si>
  <si>
    <r>
      <rPr>
        <b/>
        <sz val="11"/>
        <color rgb="FF000000"/>
        <rFont val="Arial Narrow"/>
        <family val="2"/>
        <charset val="1"/>
      </rPr>
      <t>16 junio 2021</t>
    </r>
    <r>
      <rPr>
        <sz val="11"/>
        <color rgb="FF000000"/>
        <rFont val="Arial Narrow"/>
        <family val="2"/>
        <charset val="1"/>
      </rPr>
      <t xml:space="preserve"> Auto repone decisión de prescindir del testimonio de José Paco Royo Caicedo y lo cita de nuevo </t>
    </r>
  </si>
  <si>
    <t xml:space="preserve">El 20 de marzo de 2019  se lleva a cabo audiencia inicial, el juzgado accede a desistimiento del dictamen pericial de la E.S.E. Hospital Regional de Moniquirá, y fija fecha para llevar a cabo audiencia de Testimonios para el 11 de septiembre de 2019 a las 10:00. La suscrita apoderada envía citatorios a la ESE de Moniquirá con el fin que sean entregados a los testigos para que asistan a la audiencia de Testimonios. El 11 de septiembre de 2019: se llevó a cabo audiencia de testimonios. Y fija fecha para llevar a cabo audiencia de pruebas para el 12 de febrero de 2020 a las 10:00 a.m. el 10 de febrero de 2020 reprograman fecha de audiencia inicial señalado como nueva fecha para llevar a cabo la audiencia el 15 de abril de 2020, la cual no se puede llevar a cabo debido a la emergencia del Covid-19.  </t>
  </si>
  <si>
    <r>
      <rPr>
        <b/>
        <sz val="11"/>
        <color rgb="FF000000"/>
        <rFont val="Arial Narrow"/>
        <family val="2"/>
        <charset val="1"/>
      </rPr>
      <t>16 junio 2021</t>
    </r>
    <r>
      <rPr>
        <sz val="11"/>
        <color rgb="FF000000"/>
        <rFont val="Arial Narrow"/>
        <family val="2"/>
        <charset val="1"/>
      </rPr>
      <t xml:space="preserve"> Auto señala fecha de audiencia para 08-09-21 a las 9am                                                                                                                  11 junio 2021 Se remiten citaciones
15Junio 2021 La suscrita apoderada allega memorial
16 junio 2021 Audiencia de pruebas se reconoce personería a la suscrita apoderada
16 junio 2021 Auto repone decisión de prescindir del testimonio de José Paco Royo Caicedo y lo cita de nuevo 
16 junio 2021 Auto señala fecha de audiencia para 08-09-21 a las 9am
Agosto Seguimiento del proceso en la plataforma siglo XXI
21 septiembre 2021 Apoderados de las partes allegan alegatos de conclusión
16 febrero 2022 Asignado LKVG para proyectar sentencia ingresa al despacho para sentencia
</t>
    </r>
  </si>
  <si>
    <r>
      <rPr>
        <b/>
        <u/>
        <sz val="11"/>
        <rFont val="Arial Narrow"/>
        <family val="2"/>
        <charset val="1"/>
      </rPr>
      <t xml:space="preserve">Agosto </t>
    </r>
    <r>
      <rPr>
        <u/>
        <sz val="11"/>
        <rFont val="Arial Narrow"/>
        <family val="2"/>
        <charset val="1"/>
      </rPr>
      <t>Seguimiento del proceso en la plataforma siglo XXI</t>
    </r>
  </si>
  <si>
    <r>
      <rPr>
        <b/>
        <u/>
        <sz val="11"/>
        <rFont val="Arial Narrow"/>
        <family val="2"/>
        <charset val="1"/>
      </rPr>
      <t xml:space="preserve">21 septiembre 2021 </t>
    </r>
    <r>
      <rPr>
        <u/>
        <sz val="11"/>
        <rFont val="Arial Narrow"/>
        <family val="2"/>
        <charset val="1"/>
      </rPr>
      <t>Apoderados de las partes allegan alegatos de conclusión</t>
    </r>
  </si>
  <si>
    <t xml:space="preserve">5. Acción de Reparación Directa -  Radicado No 15001333300920170017400 </t>
  </si>
  <si>
    <t xml:space="preserve">Despacho De Primera Instancia: Juzgado Noveno Administrativo de Tunja Despacho de Segunda Instancia:  </t>
  </si>
  <si>
    <t>Demandante: Gilberto Velasco Camacho y otros</t>
  </si>
  <si>
    <t>03           de febrero de 2021 Álvaro de Jesús Hernández allega memorial de Informe Pericial rad 04-02-2021</t>
  </si>
  <si>
    <t>Tema: Declaratoria de responsabilidad civil extracontractual de la Empresa Social del Estado Hospital Regional de Moniquirá con ocasión de una presunta falla médica, en procedimiento quirúrgico obstétrico practicado a la señora Carol Yesenia Galvis Sáenz el día 06 de agosto de 2015, y como consecuencia el reconocimiento y pago de los perjuicios materiales e inmateriales ocasionados a los accionantes.</t>
  </si>
  <si>
    <t xml:space="preserve">04           de febrero de 2021 Francisco Flechas presenta renuncia al poder. 16, la suscrita allega poder.  </t>
  </si>
  <si>
    <t>Cuantía: $1.777.325.550</t>
  </si>
  <si>
    <r>
      <rPr>
        <b/>
        <sz val="11"/>
        <color rgb="FF000000"/>
        <rFont val="Arial Narrow"/>
        <family val="2"/>
        <charset val="1"/>
      </rPr>
      <t>16,  de febrero</t>
    </r>
    <r>
      <rPr>
        <sz val="11"/>
        <color rgb="FF000000"/>
        <rFont val="Arial Narrow"/>
        <family val="2"/>
        <charset val="1"/>
      </rPr>
      <t xml:space="preserve"> la suscrita  apoderada allega poder.</t>
    </r>
  </si>
  <si>
    <r>
      <rPr>
        <b/>
        <sz val="11"/>
        <color rgb="FF000000"/>
        <rFont val="Arial Narrow"/>
        <family val="2"/>
        <charset val="1"/>
      </rPr>
      <t>18 de marzo de 2021</t>
    </r>
    <r>
      <rPr>
        <sz val="11"/>
        <color rgb="FF000000"/>
        <rFont val="Arial Narrow"/>
        <family val="2"/>
        <charset val="1"/>
      </rPr>
      <t xml:space="preserve"> Auto reconoce personería</t>
    </r>
  </si>
  <si>
    <r>
      <rPr>
        <b/>
        <sz val="11"/>
        <color rgb="FF000000"/>
        <rFont val="Arial Narrow"/>
        <family val="2"/>
        <charset val="1"/>
      </rPr>
      <t>15 de Abril 2021</t>
    </r>
    <r>
      <rPr>
        <sz val="11"/>
        <color rgb="FF000000"/>
        <rFont val="Arial Narrow"/>
        <family val="2"/>
        <charset val="1"/>
      </rPr>
      <t xml:space="preserve"> La suscrita apoderada allega memorial evidencias de cumplimiento del auto del 18-03-21</t>
    </r>
  </si>
  <si>
    <r>
      <rPr>
        <b/>
        <sz val="11"/>
        <color rgb="FF000000"/>
        <rFont val="Arial Narrow"/>
        <family val="2"/>
        <charset val="1"/>
      </rPr>
      <t xml:space="preserve">02 junio 2021 </t>
    </r>
    <r>
      <rPr>
        <sz val="11"/>
        <color rgb="FF000000"/>
        <rFont val="Arial Narrow"/>
        <family val="2"/>
        <charset val="1"/>
      </rPr>
      <t>Ingresa al despacho para proveer</t>
    </r>
  </si>
  <si>
    <t>El 25 de octubre de 2018 se lleva a cabo audiencia inicial. El 03 de mayo de 2019 auto pone en conocimiento respuesta dada por el Director del Departamento de Obstetricia y Ginecología de la Universidad Nacional, donde informa que para emitir el informe técnico solicitado se debe realizar el pago de los honorarios profesionales por valor de ocho salarios mínimos mensuales legales vigentes, el juzgado mediante auto requiere a la parte actora para que en el término de 15 días contados a partir de la notificación el estado, realice los actos necesarios para continuar el trámite del procesos dando cumplimiento a lo ordenado en auto de fecha 02 de mayo de 2019, so pena de decretar el Desistimiento Tácito de la prueba. La parte demandante radica solicitud de amparo de pobreza el cual es concedido por el Juzgado y ordena que la parte demandada es decir el Hospital Regional de Moniquirá cancele los honorarios correspondientes al informe técnico decretado, razón por la cual la suscrita apoderada presentó recurso de reposición en contra del auto de fecha 11 de julio de 2019 y en caso tal  que el juzgado no acceda a esta petición   se solicita la posibilidad que el dictamen sea realizado por el instituto de medicina legal. El 26 de julio de 2019 el juzgado accede a la petición.  El 11 de febrero de 2020 el instituto de medicina legal solicita copia de historia clínica al Hospital Regional de Moniquirá con el fin de realizar el informe técnico decretado, documentación que es allegada por la ESE.</t>
  </si>
  <si>
    <r>
      <rPr>
        <b/>
        <sz val="11"/>
        <color rgb="FF000000"/>
        <rFont val="Arial Narrow"/>
        <family val="2"/>
        <charset val="1"/>
      </rPr>
      <t xml:space="preserve">05 octubre de 2021 </t>
    </r>
    <r>
      <rPr>
        <sz val="11"/>
        <color rgb="FF000000"/>
        <rFont val="Arial Narrow"/>
        <family val="2"/>
        <charset val="1"/>
      </rPr>
      <t>Auto del 30-09-21 RESUELVE PRIMERO. - DECLARAR probada la excepción de falta de legitimación material en la causa por pasiva, propuesta por la parte demandada, por lo expuesto en la parte motiva. SEGUNDO. – NEGAR las pretensiones de la demanda del medio de control de Reparación Directa que fue promovida por la señora Carol Yesenia Galvis Sáenz y Otros, en contra de la E.S.E. Hospital Regional de Moniquirá, de conformidad con lo expuesto en precedencia Sin condena en costas. Se notifica sentencia de primera instancia          A</t>
    </r>
    <r>
      <rPr>
        <b/>
        <sz val="11"/>
        <color rgb="FF000000"/>
        <rFont val="Arial Narrow"/>
        <family val="2"/>
        <charset val="1"/>
      </rPr>
      <t>bril 2022</t>
    </r>
    <r>
      <rPr>
        <sz val="11"/>
        <color rgb="FF000000"/>
        <rFont val="Arial Narrow"/>
        <family val="2"/>
        <charset val="1"/>
      </rPr>
      <t xml:space="preserve"> Seguimiento plataformas rama judicial</t>
    </r>
  </si>
  <si>
    <t xml:space="preserve">6. Acción de Reparación Directa -  Radicado No 15001333300520170023000 </t>
  </si>
  <si>
    <t>Despacho De Primera Instancia: Juzgado Quinto Administrativo de Tunja</t>
  </si>
  <si>
    <t xml:space="preserve">Despacho de Segunda Instancia:  </t>
  </si>
  <si>
    <t>Demandante: Gustavo Hernández Rodríguez</t>
  </si>
  <si>
    <t>03 de febrero de 2021 Se deja constancia que por error involuntario de secretaria se remitió correo dirigido a representante legal ESTUDIO E INVERMEDICAS, y que su destinatario real era el representante legal de CAFESALUD, el día de hoy 03 de febrero se envía la notificación correctamente y se volverá a correr términos para contestar.</t>
  </si>
  <si>
    <t>NOTIFICADAS LAS PARTES.</t>
  </si>
  <si>
    <t>Tema: Declaratoria de responsabilidad civil extracontractual de la Empresa Social del Estado Hospital Regional de Moniquirá con ocasión de una presunta falla médica, por no haber remitido a tiempo a la señora Martha Cecilia Barón Pérez (Q.E.P.D.) y su posterior fallecimiento el ocho de octubre de 2015, y como consecuencia el reconocimiento y pago de los perjuicios materiales e inmateriales ocasionados a los accionantes.</t>
  </si>
  <si>
    <t xml:space="preserve">16 de febrero de 2021, la suscrita allega poder.  </t>
  </si>
  <si>
    <t>Cuantía: $203.122.920</t>
  </si>
  <si>
    <r>
      <rPr>
        <b/>
        <sz val="11"/>
        <color rgb="FF000000"/>
        <rFont val="Arial Narrow"/>
        <family val="2"/>
        <charset val="1"/>
      </rPr>
      <t xml:space="preserve">23 de marzo 2021 </t>
    </r>
    <r>
      <rPr>
        <sz val="11"/>
        <color rgb="FF000000"/>
        <rFont val="Arial Narrow"/>
        <family val="2"/>
        <charset val="1"/>
      </rPr>
      <t>Andrea Paola Sánchez- contestación de demanda</t>
    </r>
  </si>
  <si>
    <r>
      <rPr>
        <b/>
        <sz val="11"/>
        <color rgb="FF000000"/>
        <rFont val="Arial Narrow"/>
        <family val="2"/>
        <charset val="1"/>
      </rPr>
      <t xml:space="preserve">16 Julio 2021 </t>
    </r>
    <r>
      <rPr>
        <sz val="11"/>
        <color rgb="FF000000"/>
        <rFont val="Arial Narrow"/>
        <family val="2"/>
        <charset val="1"/>
      </rPr>
      <t>Auto del</t>
    </r>
    <r>
      <rPr>
        <b/>
        <sz val="11"/>
        <color rgb="FF000000"/>
        <rFont val="Arial Narrow"/>
        <family val="2"/>
        <charset val="1"/>
      </rPr>
      <t xml:space="preserve"> 15-07-21 Decidir </t>
    </r>
    <r>
      <rPr>
        <sz val="11"/>
        <color rgb="FF000000"/>
        <rFont val="Arial Narrow"/>
        <family val="2"/>
        <charset val="1"/>
      </rPr>
      <t xml:space="preserve">sobre la </t>
    </r>
    <r>
      <rPr>
        <b/>
        <sz val="11"/>
        <color rgb="FF000000"/>
        <rFont val="Arial Narrow"/>
        <family val="2"/>
        <charset val="1"/>
      </rPr>
      <t xml:space="preserve">excepción de falta de legitimación en la causa por pasiva </t>
    </r>
    <r>
      <rPr>
        <sz val="11"/>
        <color rgb="FF000000"/>
        <rFont val="Arial Narrow"/>
        <family val="2"/>
        <charset val="1"/>
      </rPr>
      <t xml:space="preserve">propuesta por </t>
    </r>
    <r>
      <rPr>
        <b/>
        <sz val="11"/>
        <color rgb="FF000000"/>
        <rFont val="Arial Narrow"/>
        <family val="2"/>
        <charset val="1"/>
      </rPr>
      <t xml:space="preserve">Cafesalud E.P.S. en liquidación </t>
    </r>
    <r>
      <rPr>
        <sz val="11"/>
        <color rgb="FF000000"/>
        <rFont val="Arial Narrow"/>
        <family val="2"/>
        <charset val="1"/>
      </rPr>
      <t>en la sentencia, de conformidad con lo</t>
    </r>
    <r>
      <rPr>
        <b/>
        <sz val="11"/>
        <color rgb="FF000000"/>
        <rFont val="Arial Narrow"/>
        <family val="2"/>
        <charset val="1"/>
      </rPr>
      <t xml:space="preserve"> </t>
    </r>
    <r>
      <rPr>
        <sz val="11"/>
        <color rgb="FF000000"/>
        <rFont val="Arial Narrow"/>
        <family val="2"/>
        <charset val="1"/>
      </rPr>
      <t>expuesto en la parte motiva se fija en estados</t>
    </r>
  </si>
  <si>
    <r>
      <rPr>
        <b/>
        <sz val="11"/>
        <rFont val="Arial Narrow"/>
        <family val="2"/>
        <charset val="1"/>
      </rPr>
      <t xml:space="preserve">06agosto </t>
    </r>
    <r>
      <rPr>
        <sz val="11"/>
        <rFont val="Arial Narrow"/>
        <family val="2"/>
        <charset val="1"/>
      </rPr>
      <t>Auto del 05-08-21 Fija fecha de audiencia inicial para el 21-09-21 del 2021</t>
    </r>
  </si>
  <si>
    <t>21 septiembre 2021 La suscrita apoderada allega memorial con la certificación del comité de conciliación 
Se envía correo electrónico oficio de pruebas  a Medimás para que efectúe el tramite respectivo
22 noviembre 2021 acta de audiencia, se lleva a cabo la audiencia de pruebas, se fija  el 28-02-2022 para llevar a cabo la continuación
02 diciembre 2021 María Eugenia Alvarado allega memorial en respuesta a la petición de certificaciones laborales expedidas por la empresa temporal Laboramos a nombre del Dr. Efraín López Sánchez
18 enero 2022 Respuesta solicitud expediente
07 febrero 2022 Hugo Montañez allega informe pericial
28 febrero 2022 Continuación audiencia de pruebas d se fija como fecha para incorporación del dictamen pericial el 23-05-22 a las 09am, se envía oficio a la UN, a la parte demandante para que se haga el trámite respectivo
14 marzo 2022 Solicitud de levantamiento medidas cautelares
18 marzo 2022 Ingresa al despacho poniendo en conocimiento la solicitud
01 abril 2022 Auto del 31-03-22 El despacho advierte que en memorial visto a Índice No. 148 de samai, el liquidador de la entidad Medimás EPS S.A.S. solicita el levantamiento de medidas cautelares decretadas en contra de MEDIMAS EPS S.A.S. en Liquidación. Al respecto, se evidencia que en el proceso de la referencia no se han decretado medidas cautelares en contra de esa entidad, razón por la cual el Despacho considera que no es procedente la solicitud efectuada por el liquidador de Medimás EPS S.A.S</t>
  </si>
  <si>
    <t>El 18 de febrero de 2020 se lleva a cabo audiencia inicial, se vinculan nuevos demandados, se decide excepciones, fija gastos del proceso, requiere copias para notificación. Se concede recurso de apelación en el efecto suspensivo en contra de providencia que decidió excepciones, ordena remitir al Tribunal Administrativo de Boyacá. El 27 de febrero de 2020: llega al Tribunal Administrativo de Boyacá con el número de radicado 15001333300220170023001 al Despacho de la Magistrada Clara Elisa Cifuentes e ingresa al despacho para resolver el recurso.</t>
  </si>
  <si>
    <t>7. Acción de Reparación Directa-  Radicado No   15001333300920180011900</t>
  </si>
  <si>
    <t>Demandante: María Prescelia Rodríguez Cárdenas</t>
  </si>
  <si>
    <t>03  de febrero de 2021 Erika Eugenia Riaño allega memorial manifestando que el día 2901-2021 se remitió a medicina legal oficio para los fines pertinentes rad 03-02-2021.</t>
  </si>
  <si>
    <t xml:space="preserve">04  de febrero de 2021 Francisco Flechas presenta renuncia al poder. </t>
  </si>
  <si>
    <t>Tema: Declaratoria de responsabilidad civil extracontractual de la Empresa Social del Estado Hospital Regional de Moniquirá con ocasión de una presunta falla médica, por la muerte del señor Carlos Cárdenas Rodríguez (Q.E.P.D.), y como consecuencia el reconocimiento y pago de los perjuicios materiales e inmateriales ocasionados a los accionantes. Cuantía: $113.750.228</t>
  </si>
  <si>
    <t>16 de febrero de 2021, la suscrita allega poder.  08 de abril 2021 Auto requiere llamado en garantía LA PREVISORAS.A. COMPAÑÍA DE SEGUROS, el oficio allegado por parte de MEDIMÁS EPS visto al archivo 043 del expediente digital, para los fines legales que consideren. Requerir a las apoderadas de la entidad demandada E.S.E. HOSPITAL REGIONAL DE MONIQUIRÁ y del llamado en garantía LA PREVISORA S.A. COMPAÑÍA DE SEGUROS, para que en el término de cinco (5) días contados a partir de la notificación por estado de esta providencia, informen al despacho el trámite adelantado para la consecución de la prueba decretada ante la SOCIEDAD DE ENFERMERAS PROFESIONALES, referente a la historia clínica del señor CARLOS CÁRDENAS RODRÍGUEZ (q.e.p.d.), tal como fue ordenado en la audiencia inicial desarrollada el 23 de septiembre de 2020 (archivo 028
16 de Abril 2021 La suscrita apoderada allega memorial cumpliendo con lo ordenado en auto de 08-04-21
21 de Abril 2021 La suscrita apoderada allega memorial emitiendo pronunciamiento frente a la respuesta dada por Medimás Eps.</t>
  </si>
  <si>
    <r>
      <rPr>
        <b/>
        <u/>
        <sz val="11"/>
        <color rgb="FF000000"/>
        <rFont val="Arial Narrow"/>
        <family val="2"/>
        <charset val="1"/>
      </rPr>
      <t xml:space="preserve">03 mayo 2021 </t>
    </r>
    <r>
      <rPr>
        <u/>
        <sz val="11"/>
        <color rgb="FF000000"/>
        <rFont val="Arial Narrow"/>
        <family val="2"/>
        <charset val="1"/>
      </rPr>
      <t>Ingresa al despacho para proveer de conformidad</t>
    </r>
  </si>
  <si>
    <r>
      <rPr>
        <b/>
        <sz val="11"/>
        <color rgb="FF000000"/>
        <rFont val="Arial Narrow"/>
        <family val="2"/>
        <charset val="1"/>
      </rPr>
      <t>27 julio 2021</t>
    </r>
    <r>
      <rPr>
        <b/>
        <u/>
        <sz val="11"/>
        <color rgb="FF000000"/>
        <rFont val="Arial Narrow"/>
        <family val="2"/>
        <charset val="1"/>
      </rPr>
      <t xml:space="preserve">  </t>
    </r>
    <r>
      <rPr>
        <sz val="11"/>
        <color rgb="FF000000"/>
        <rFont val="Arial Narrow"/>
        <family val="2"/>
        <charset val="1"/>
      </rPr>
      <t>Auto del 23-07-21 requiere a medicina legal y sociedad colombiana de enfermeras para que allegue información</t>
    </r>
  </si>
  <si>
    <r>
      <rPr>
        <b/>
        <u/>
        <sz val="11"/>
        <rFont val="Arial Narrow"/>
        <family val="2"/>
        <charset val="1"/>
      </rPr>
      <t xml:space="preserve">03 Agosto 2021 </t>
    </r>
    <r>
      <rPr>
        <u/>
        <sz val="11"/>
        <rFont val="Arial Narrow"/>
        <family val="2"/>
        <charset val="1"/>
      </rPr>
      <t xml:space="preserve">Ingresa al despacho con respuesta del Instituto Nacional de Medicina legal y ciencias forenses                                                    </t>
    </r>
    <r>
      <rPr>
        <sz val="11"/>
        <rFont val="Arial Narrow"/>
        <family val="2"/>
        <charset val="1"/>
      </rPr>
      <t>26 octubre 2021 Auto del 25-10-21 Poner en conocimiento de la parte demandante y de su apoderado(a) judicial, los documentos allegados por parte de la Profesional Especializado Forense CLAUDIA PATRICIA BARRETO SOLER del INSTITUTO NACIONAL DE MEDICINA LEGAL Y CIENCIAS FORENSES UNIDAD BASICA GARAGOA – GUATEQUE, vistos al archivo 062, folio 3 del expediente digital ONEDRIVE, para los fines legales que consideren pertinentes.
13 diciembre 2021 Erica Riaño allega memorial en virtud a lo ordenado en auto del 24-11-21 historia clínica del señor Carlos Cárdenas12 enero 2022 Se requiere a la sociedad de enfermeras profesionales copia de hc clínica del señor Carlos Cárdenas
13 enero 2022 Adjunta hc
24 enero 2022 Ingresa al despacho para proveer
30 marzo 2022 Auto del 29-03-22 PRIMERO: Declarar desistida la prueba pericial decretada en la audiencia inicial de fecha 23 de septiembre de 2020, por lo expuesto en la parte motiva. SEGUNDO: INCORPORAR AL EXPEDIENTE las pruebas documentales aportadas:  Copia de la historia clínica correspondiente a la atención médica brindada al paciente CARLOS CÁRDENAS RODRÍGUEZ (q.e.p.d.), en la SOCIEDAD DE ENFERMERAS PROFESIONALES (índice 84 sistema SAMAI).  Copia de la historia clínica correspondiente a la atención medica brindada al paciente CARLOS CÁRDENAS RODRÍGUEZ (q.e.p.d.), en la IPS ESIMED TUNJA (índice 82 sistema SAMAI). TERCERO: Córrase traslado a las partes por el término de tres (3) días, contados a partir del día siguiente a la notificación del presente auto por estado, para que, si a bien lo tienen, se pronuncien sobre las pruebas incorporadas con el presente auto, para los efectos de los artículos 269 y 272 del CGP, por lo expuesto en la parte motiva. CUARTO: TÉNGASE por precluido el periodo probatorio. QUINTO: Vencido el término establecido en el numeral tercero de esta providencia, por Secretaría CÓRRASE traslado para alegar de conclusión por el término de diez (10) días, de conformidad con lo establecido en el inciso final del artículo 181 de la Ley 1437 de 2011. En la misma oportunidad señalada, podrá el Ministerio Público presentar el concepto si a bien lo tiene                                                                                                                                                                                             05 Abril 2022 Traslado del recurso de reposición interpuesto por la apoderada de la parte demandante en contra del auto del 29-03-22</t>
    </r>
  </si>
  <si>
    <r>
      <rPr>
        <sz val="10"/>
        <color rgb="FF000000"/>
        <rFont val="Arial"/>
        <family val="2"/>
        <charset val="1"/>
      </rPr>
      <t>En</t>
    </r>
    <r>
      <rPr>
        <b/>
        <sz val="10"/>
        <color rgb="FF000000"/>
        <rFont val="Arial"/>
        <family val="2"/>
        <charset val="1"/>
      </rPr>
      <t xml:space="preserve"> </t>
    </r>
    <r>
      <rPr>
        <sz val="10"/>
        <color rgb="FF000000"/>
        <rFont val="Arial"/>
        <family val="2"/>
        <charset val="1"/>
      </rPr>
      <t>audiencia inicial llevada a cabo el 19 de agosto de 2019 en etapa de saneamiento se ordenó la vinculación y notificación de la demanda a la I.P.S. Esimed de Tunja, a la sociedad de enfermeras y profesionales - SEP - y a la E.P.S. Medimas. La parte actora deberá aportar certificados de existencia y representación legal de las entidades vinculadas e igualmente copia de la demanda y anexos para traslados para las mismas</t>
    </r>
    <r>
      <rPr>
        <b/>
        <sz val="10"/>
        <color rgb="FF000000"/>
        <rFont val="Arial"/>
        <family val="2"/>
        <charset val="1"/>
      </rPr>
      <t xml:space="preserve">. </t>
    </r>
    <r>
      <rPr>
        <sz val="10"/>
        <color rgb="FF000000"/>
        <rFont val="Arial"/>
        <family val="2"/>
        <charset val="1"/>
      </rPr>
      <t>El 17de enero de 2020</t>
    </r>
    <r>
      <rPr>
        <b/>
        <sz val="10"/>
        <color rgb="FF000000"/>
        <rFont val="Arial"/>
        <family val="2"/>
        <charset val="1"/>
      </rPr>
      <t xml:space="preserve"> </t>
    </r>
    <r>
      <rPr>
        <sz val="10"/>
        <color rgb="FF000000"/>
        <rFont val="Arial"/>
        <family val="2"/>
        <charset val="1"/>
      </rPr>
      <t>auto requiere a la parte demandante para que realice los actos necesarios para continuar con el trámite de la demanda, dado cumplimiento a lo dispuesto en audiencia inicial celebrada del 27 de agosto de 2019.</t>
    </r>
  </si>
  <si>
    <t>Acción de Reparación Directa rad. 15001333301420210010200</t>
  </si>
  <si>
    <t xml:space="preserve">Despacho de primera instancia: Juzgado 14 Administrativo de Tunja
Despacho de segunda instancia: 
Demandante: Martha Ospina y otros
Demandado: ESE Hospital Regional de Moniquirá y otros
Cuantía: 100 SMLMV,
Tema: que se Declare administrativa y patrimonialmente responsable por los perjuicios causados a los demandantes, con ocasión de la muerte de LICED DAYANA OSPINA LOPERA.
</t>
  </si>
  <si>
    <t xml:space="preserve">04 agosto 2021 Reparto y radicación del proceso
24 agosto 2021 Admisión de la demanda
20 septiembre 2021 Ingresa al despacho para proveer de conformidad
23 septiembre 2021 Auto resuelve recurso de reposición
06 octubre 2021 ESE Barbosa contestación de la demanda Lilian Rocío Eugenio Cruz contestación de la demanda
20octubre 2021 se notifica admisión de la demanda
25 octubre 2021 traslado 30 días127 finaliza termino 07-12-21
16 noviembre 2021 Autorización auxiliar jurídico
09 diciembre 2021 La suscrita apoderada allega contestación de la demanda
05 febrero 2022 Auto del 03-02-22 PRIMERO. - ADMITIR el LLAMAMIENTO EN GARANTÍA solicitado por la entidad demandada EMPRESA SOCIAL DEL ESTADO HOSPITAL REGIONAL DE VELEZ, contra la PREVISORA S.A. COMPAÑÍA DE SEGUROS, conforme se expuso en la parte motiva de esta providencia                        SEGUNDO. - NOTIFÍQUESE personalmente el contenido de esta providencia al representante legal de la PREVISORA S.A. COMPAÑÍA DE SEGUROS, de conformidad con los artículos 197 y 198 del C.P.A.C.A, modificado por modificado por el artículo 48 de la Ley 2080 de 2021, mediante mensaje dirigido al buzón de correo electrónico para notificaciones judiciales dispuesto para tal efecto por la entidad, anexando copia de esta providencia, de los escritos de llamamiento, anexos y de la demanda. TERCERO. - Se le concede a los llamados en garantía la PREVISORA S.A. COMPAÑÍA DE SEGUROS, el término de quince (15) días, contados a partir de la notificación de esta providencia, para que se pronuncie frente al llamamiento y/o solicite la intervención de un tercero, de conformidad con el Art. 225 del CPACA. CUARTO. - Requerir a la apoderada de la EMPRESA SOCIAL DEL ESTADO HOSPITAL REGIONAL DE VELEZ, para que, dentro de los cinco días siguientes, y previo a la notificación, allegue el certificado de existencia y representación legal de la aseguradora actual, con el fin de proceder a realizar la notificación. QUINTO. - INADMITIR el llamamiento efectuado por la EMPRESA SOCIAL DEL ESTADO HOSPITAL REGIONAL DE VELEZ., en contra de ASOCIACION DE TRABAJADORES DEL SISTEMA NACIONAL DE SALUD Y SANEAMIENTO AMBIENTAL DARSALUD AT, por las razones consignadas en la motivación de la decisión. SEXTO.- CONCEDASE a la entidad demandada la EMPRESA SOCIAL DEL ESTADO HOSPITAL
REGIONAL DE VELEZ el término de diez (10) días, contados a partir del día siguiente a la notificación
18 febrero 2022 Auto del 17-02-22 PRIMERO. - CORREGIR la providencia del 3 de febrero de 2022, la cual quedara así: PRIMERO: ADMITIR el llamamiento en garantía solicitado por la entidad demandada
EMPRESA SOCIAL DEL ESTADO HOSPITAL REGIONAL MANUELA BELTRAN DEL SOCORRO, contra la PREVISORA S.A COMPAÑÍA DE SEGUROS, conforme se expuso en la parte motiva de esta providencia.
SEGUNDO. - NOTIFÍQUESE personalmente el contenido de esta providencia al representante legal de la PREVISORA S.A COMPAÑÍA DE SEGUROS, de conformidad con los artículos 197 y 198 del C.P.A.C.A, modificado por modificado por el artículo 48 de la Ley 2080 de 2021, mediante mensaje dirigido al buzón de correo electrónico para notificaciones judiciales dispuesto para tal efecto por la entidad, anexando copia de esta providencia, de los escritos de llamamiento, anexos y de la demanda. TERCERO. - Se le concede a los llamados en garantía la PREVISORA S.A COMPAÑÍA DE SEGUROS, el término de quince (15) días, contados a partir de la notificación de esta providencia, para que se pronuncie frente al llamamiento y/o solicite la intervención de un tercero, de conformidad con el Art. 225 del CPACA. SEGUNDO: Los demás apartes de la providencia quedan incólumes.
21 febrero 2022 traslado contestación llamamiento en garantía finaliza 11-03-22
03 marzo 2022 Notificación auto que admite llamamiento en garantía la Previsora
07 marzo 2022 Contestación llamamiento en garantía
15 marzo de 2022 la suscrita apoderada allega pronunciamiento de excepciones
</t>
  </si>
  <si>
    <t>8. Acción de Reparación Directa- Radicado No 15001333301020190010200</t>
  </si>
  <si>
    <t xml:space="preserve">Despacho De Primera Instancia: Juzgado Décimo  Administrativo de Tunja Despacho de Segunda Instancia:  </t>
  </si>
  <si>
    <t>Demandante: María Nelcy Cárdenas Fuquene y otros</t>
  </si>
  <si>
    <t xml:space="preserve">Demandado: ESE Hospital Regional de Moniquirá y otros  </t>
  </si>
  <si>
    <t xml:space="preserve">12 de enero de 2021, se corre traslado para contestar demanda.  </t>
  </si>
  <si>
    <t>Tema: Declaratoria de responsabilidad civil extracontractual de la Empresa Social del Estado Hospital Regional de Moniquirá de los perjuicios patrimoniales y no patrimoniales causados a los demandantes con ocasión de la deficiente prestación del servicio de salud que se le brindo al señor Leoncio Bermúdez Munévar (q.e.p.d) quien falleció como consecuencia de una falla en la prestación del servicio de salud que se le brindo por pare de la entidad Hospital Regional de Moniquirá.</t>
  </si>
  <si>
    <t xml:space="preserve">16 de febrero de 2021, se allega poder a favor de la suscrita abogada.  </t>
  </si>
  <si>
    <t>Cuantía: $665.157.300</t>
  </si>
  <si>
    <t>26 de Marzo 2021 La suscrita apoderada allega contestación de demanda</t>
  </si>
  <si>
    <r>
      <rPr>
        <b/>
        <sz val="11"/>
        <color rgb="FF000000"/>
        <rFont val="Arial Narrow"/>
        <family val="2"/>
        <charset val="1"/>
      </rPr>
      <t>20 de Abril 2021</t>
    </r>
    <r>
      <rPr>
        <sz val="11"/>
        <color rgb="FF000000"/>
        <rFont val="Arial Narrow"/>
        <family val="2"/>
        <charset val="1"/>
      </rPr>
      <t xml:space="preserve"> Yohan Manuel Buitrago allega reforma a la demanda</t>
    </r>
  </si>
  <si>
    <r>
      <rPr>
        <b/>
        <sz val="10"/>
        <color rgb="FF000000"/>
        <rFont val="Arial"/>
        <family val="2"/>
        <charset val="1"/>
      </rPr>
      <t>Estado actual del proceso</t>
    </r>
    <r>
      <rPr>
        <sz val="10"/>
        <color rgb="FF000000"/>
        <rFont val="Arial"/>
        <family val="2"/>
        <charset val="1"/>
      </rPr>
      <t xml:space="preserve">:  </t>
    </r>
  </si>
  <si>
    <r>
      <rPr>
        <b/>
        <u/>
        <sz val="11"/>
        <color rgb="FF000000"/>
        <rFont val="Arial Narrow"/>
        <family val="2"/>
        <charset val="1"/>
      </rPr>
      <t xml:space="preserve">27 Abril 2021 </t>
    </r>
    <r>
      <rPr>
        <u/>
        <sz val="11"/>
        <color rgb="FF000000"/>
        <rFont val="Arial Narrow"/>
        <family val="2"/>
        <charset val="1"/>
      </rPr>
      <t>Ingresa al despacho para proveer</t>
    </r>
  </si>
  <si>
    <r>
      <rPr>
        <sz val="10"/>
        <color rgb="FF000000"/>
        <rFont val="Arial"/>
        <family val="2"/>
        <charset val="1"/>
      </rPr>
      <t xml:space="preserve">Despacho De Primera Instancia: Juzgado Décimo Administrativo de Tunja
Despacho de Segunda Instancia: 
Demandante: María Nelcy Cárdenas Fúquene y otros
Demandado: ESE Hospital Regional de Moniquirá y otros 
Tema: Declaratoria de responsabilidad civil extracontractual de la Empresa Social del Estado Hospital Regional de Moniquirá de los perjuicios patrimoniales y no patrimoniales causados a los demandantes con ocasión de la deficiente prestación del servicio de salud que se le brindo al señor Leoncio Bermúdez Munévar (q.e.p.d) quien falleció como consecuencia de una falla en la prestación del servicio de salud que se le brindo por pare de la entidad Hospital Regional de Moniquirá.
Cuantía: $665.157.300
</t>
    </r>
    <r>
      <rPr>
        <b/>
        <sz val="10"/>
        <color rgb="FF000000"/>
        <rFont val="Arial"/>
        <family val="2"/>
        <charset val="1"/>
      </rPr>
      <t xml:space="preserve"> </t>
    </r>
  </si>
  <si>
    <r>
      <rPr>
        <b/>
        <sz val="11"/>
        <rFont val="Arial Narrow"/>
        <family val="2"/>
        <charset val="1"/>
      </rPr>
      <t>02 agosto 2021</t>
    </r>
    <r>
      <rPr>
        <b/>
        <u/>
        <sz val="11"/>
        <rFont val="Arial Narrow"/>
        <family val="2"/>
        <charset val="1"/>
      </rPr>
      <t xml:space="preserve"> </t>
    </r>
    <r>
      <rPr>
        <sz val="11"/>
        <rFont val="Arial Narrow"/>
        <family val="2"/>
        <charset val="1"/>
      </rPr>
      <t>Auto del 30-07-21</t>
    </r>
    <r>
      <rPr>
        <b/>
        <u/>
        <sz val="11"/>
        <rFont val="Arial Narrow"/>
        <family val="2"/>
        <charset val="1"/>
      </rPr>
      <t xml:space="preserve"> </t>
    </r>
    <r>
      <rPr>
        <b/>
        <sz val="11"/>
        <rFont val="Arial Narrow"/>
        <family val="2"/>
        <charset val="1"/>
      </rPr>
      <t>PRIMERO</t>
    </r>
    <r>
      <rPr>
        <sz val="11"/>
        <rFont val="Arial Narrow"/>
        <family val="2"/>
        <charset val="1"/>
      </rPr>
      <t xml:space="preserve">. - </t>
    </r>
    <r>
      <rPr>
        <b/>
        <sz val="11"/>
        <rFont val="Arial Narrow"/>
        <family val="2"/>
        <charset val="1"/>
      </rPr>
      <t xml:space="preserve">ADMITIR </t>
    </r>
    <r>
      <rPr>
        <sz val="11"/>
        <rFont val="Arial Narrow"/>
        <family val="2"/>
        <charset val="1"/>
      </rPr>
      <t xml:space="preserve">la reforma de la demanda presentada por la parte demandante, por lo expuesto en precedencia. </t>
    </r>
    <r>
      <rPr>
        <b/>
        <sz val="11"/>
        <rFont val="Arial Narrow"/>
        <family val="2"/>
        <charset val="1"/>
      </rPr>
      <t>SEGUNDO</t>
    </r>
    <r>
      <rPr>
        <sz val="11"/>
        <rFont val="Arial Narrow"/>
        <family val="2"/>
        <charset val="1"/>
      </rPr>
      <t xml:space="preserve">. - Por Secretaría </t>
    </r>
    <r>
      <rPr>
        <b/>
        <sz val="11"/>
        <rFont val="Arial Narrow"/>
        <family val="2"/>
        <charset val="1"/>
      </rPr>
      <t xml:space="preserve">CORRER TRASLADO </t>
    </r>
    <r>
      <rPr>
        <sz val="11"/>
        <rFont val="Arial Narrow"/>
        <family val="2"/>
        <charset val="1"/>
      </rPr>
      <t xml:space="preserve">de la reforma de la demanda por el término de quince (15) días, de conformidad con lo previsto en el numeral 1º del artículo 173 de la Ley 1437 de 2011                                                                                             09 septiembre 2021 Ingresa al despacho
12 enero 2022 Notifica actuación procesal Medimás
02 febrero 2022 Se notifica llamamiento en garantía LA PREVISORA                                                                                                                         02 febrero 2022 Notificación auto llamamiento en garantía La Previsora
07 febrero 2022 Traslado contestación llamamiento en garantía finaliza 25-02-22
11 febrero 2022 poder Juan Camilo Neira
24 febrero 2022 Contestación demanda La Previsora
01 marzo 2022 Traslado de excepciones
08 marzo 2022 Ingresa al despacho
Abril Seguimiento plataformas digitales rama judicial
</t>
    </r>
  </si>
  <si>
    <t>El 09 de septiembre de 2019 el hospital regional de Moniquirá fue notificado de la demanda interpuesta en su contra, la cual fue contestada por parte de la ESE el 27 de noviembre de 2019. El 11 de septiembre de 2019, Medimás  E.P.S., presenta un recurso de reposición en contra del auto del 22 de agosto de 2019 el cual admitió la demanda, manifestando en  síntesis, que Medimas E.P.S. S.A.S es un persona jurídica diferente a</t>
  </si>
  <si>
    <t>Cafesalud E.P.S. S.A, pues mediante resolución 2426 de julio de 2017, la Superintendencia nacional de Salud aprobó el plan de reorganización Institucional presentado por Cafesalud, por lo que a partir del primero de agosto de 2017, comenzó la operación de la nueva entidad, con capital y accionistas diferentes a Cafesalud E.P.S. S.A. Agrego que en los fundamentos de hecho de la demanda no se hace alusión a ninguna a Medimas E.P.S, siendo este requisito, si se tiene en cuenta que para la época en que se estructura la responsabilidad , eso es, 30 de mayo de 2017, no era el prestador del servicio de salud del señor Leoncio Bermúdez. De acuerdo a lo anterior el juzgado Décimo Administrativo, mediante auto de fecha 27 de febrero de 2020, inadmite la demanda, el 12 de marzo de 2020 el apoderado de la parte demandante radica subsanación de la demanda.</t>
  </si>
  <si>
    <t>. Acción de Reparación Directa rad. 15001333300220200011200</t>
  </si>
  <si>
    <t xml:space="preserve">Despacho de primera instancia: Juzgado 02 Administrativo de Tunja
Despacho de segunda instancia: 
Demandante: BRAYAN MORALES Y OTROS
Demandado: ESE Hospital Regional de Moniquirá y otros
</t>
  </si>
  <si>
    <t xml:space="preserve">Histórico del proceso:
15 SEPTIEMBRE 2020 Reparto y radicación del proceso
19 febrero 2021 Auto admite demanda
09 febrero 2021 Traslado para contestar demanda
27 agosto 2021 Fijar como fecha para la celebración de la audiencia el 17 noviembre de 2021
02 septiembre 2021 La suscrita apoderada informa a la ESE HOSPITAL REGIONAL DE MONIQUIRA que: Así las cosas se procede con el análisis correspondiente encontrando que el citado correo identifica un proceso al parecer no reportado de forma oportuna a esta abogada, pues de acuerdo a investigaciones realizadas, la demanda en referencia se notificó al correo de notificaciones judiciales de la ESE (notificaciones.judiciales@hrm.gov.co) el día 09 de abril del año 2021, empero dicha notificación al parecer no se reportó a la suscrita dentro del término correspondiente para efectos de presentar la respectiva contestación de demanda.  Así las cosas, se hace necesario que por parte de la ESE se proceda inmediatamente a realizar las verificaciones del caso a efectos de identificar si dicha demanda en efecto se notificó a la Entidad en abril de este año.  Se requiere esa información de forma urgente para así proceder con la adopción de las medidas necesarias para garantizar en la medida de lo posible la adecuada defensa de los intereses de la Entidad
17 noviembre 2021 Se realiza audiencia inicial, se decretan pruebas y se fija como fecha de audiencia de pruebas el 25-01-21 02.30 am 
23 noviembre 2021 Respuesta a solicitud, Jazmín Rodríguez
Diciembre seguimiento plataformas digitales de la rama judicial
19 enero 2022 Solicitud audiencia Elizabeth Patiño
26 enero 2022 Acta de audiencia
21 febrero 2022 Recepción memorial Ana Elizabeth Cely
02 marzo 2022 Se lleva a cabo la audiencia de pruebas, se corre traslado a las partes para alegar de conclusión por escrito 10 días
16 marzo 2022 La suscrita apoderada allega alegatos de conclusión
</t>
  </si>
  <si>
    <t xml:space="preserve">9. Acción de Reparación Directa-  Radicado No 15001333301120190000400 </t>
  </si>
  <si>
    <t xml:space="preserve">Despacho De Primera Instancia: Juzgado Once  Administrativo de Tunja Despacho de Segunda Instancia:  </t>
  </si>
  <si>
    <t>Demandante: Severo Corredor Martínez y otros</t>
  </si>
  <si>
    <t>09 de febrero de 2021 En firme auto que resolvió excepciones.</t>
  </si>
  <si>
    <t>Tema: Reconocimiento y pago de indemnizaciones por perjuicios materiales e inmateriales ocasionados a los demandantes con ocasión de la presunta falla medica en atención brindada por la ESE Hospital regional de Moniquirá durante los días 25 a 31 de octubre del año 2016, lo que provoco el infortunado fallecimiento de la señora Clarie Marín Rojas .</t>
  </si>
  <si>
    <t>16 de febrero de 2021, se allega poder a favor de la suscrita abogada.  19 de Mayo 2021 Auto fija fecha de audiencia para el 15 -07-21 a las 02:pm, se fija en estados
12 Julio 2021 German Álvarez Ávila aporte certificado del comité de conciliación 
14 de julio 2021 La suscrita apoderada aporta certificación del comité de conciliación 
15 Julio 2021 Se lleva a cabo la audiencia, se decretan pruebas, se concedió el recurso de apelación propuesto por la suscrita apoderada
23 julio 2021 Diana Katherin Gomez solicitud perito medicina legal
13 agosto 2021 Iliana María Castro Navas allega oficio                                                                                                                                            20 septiembre 2021 Auto del 10-09-21 CONFIRMAR el auto proferido por el Juzgado Once Administrativo Oral del Circuito Judicial de Tunja en la audiencia inicial celebrada el 15 de julio de 2021, mediante el cual negó el decreto de una prueba documental, por las razones expuestas en precedencia
27 septiembre 2021 Medicina legal allega informe ampliado
14 octubre 2021 Ingresa al despacho informando que se allego providencia de segunda instancia
28 enero 2022 Auto del 27-01-22 PRIMERO: OBEDECER Y CUMPLIR lo dispuesto por el Tribunal
Administrativo de Boyacá en providencia de fecha 10 de septiembre de 2021.SEGUNDO: REQUERIR a Letty Lemir Díaz Díaz en su calidad de Profesional Especializada Forense de la Unidad Básica de Vélez – Santander del Instituto de Medicina Legal y Ciencias Forenses para que dentro de los (10) días siguientes al recibo de la respectiva comunicación, informe el estado del trámite del dictamen pericial que debe rendir un profesional en medicina forense perteneciente a la planta del Instituto de Medicina Legal, solicitado a través                                        de oficio ARLS 0821 de 23 de julio de los cursantes, y que le fue remitido por la Unidad Básica de Garagoa-Guateque . Para el efecto, adjuntar copia de los siguientes documentos: (i) demanda de reparación directa, (ii) historia clínica y (iii) protocolo de necropsia de la
señora CLAIRE MARÍN ROJAS
14 febrero 2022 Al despacho informando que en cumplimiento a lo ordenado en auto del 27-01-22 se allegaron poderes por los demandantes al abogado Jean Arturo Cortes quien allego solicitud de corrección del numeral 3 de la providencia en mención
Abnril 2022 Seguimiento plataformas digitales de la rama judicial</t>
  </si>
  <si>
    <t>Cuantía: $414.058.000</t>
  </si>
  <si>
    <t xml:space="preserve">El 31 de julio de 2019, el Hospital Regional de Moniquirá contesta la demanda y realiza llamamiento en garantía en contra de la Previsora Compañía de seguros. El 03 de diciembre de 2019, la Previsora contesta la demanda. El 06 de marzo de 2020 el Juzgado Once Administrativo fijo fecha para llevar a cabo audiencia inicial para el 21 de abril de 2020, la cual no se pudo llevar a cabo por suspensión de términos Judiciales.  </t>
  </si>
  <si>
    <t xml:space="preserve"> 10. Acción de Reparación Directa rad. 15001333300820200014900</t>
  </si>
  <si>
    <t xml:space="preserve">Despacho de primera instancia: Juzgado 08 Administrativo de Tunja
Despacho de segunda instancia: 
Demandante: Madyleidy Puentes Ardila
Demandado: ESE Hospital Regional de Moniquirá
Cuantía: $ 440.380.000
Tema: Que se declare que la ESE Moniquirá, Hospital San Rafael e Tunja, y la caja de compensación Familiar del Huila, son responsables patrimonialmente de manera solidaria de la muerte de Erik Matías Fandiño Puentes
</t>
  </si>
  <si>
    <t xml:space="preserve">02 Octubre 2020 Reparto y radicación del proceso 
04 noviembre 2020 Miguel Andrés López allega memorial en cumplimiento del auto del 28-10-2020
12 enero 2021 Lisbeth Aroca allega memorial: contestación demanda, factura, poder y otros
28 abril 2021 La suscrita apoderada allega memorial pronunciándose frente a las excepciones señaladas en escrito de contestación de la demanda
06 Mayo 2021 Ingresa al despacho 
06 mayo 2021 Martha Lucia Castellanos allega memorial poder otorgado
12 mayo 2021 Miguel Andrés López allega memorial pronunciándose frente a las solicitudes de nulidad propuestas por los demandados
09 junio 2021 En auto de la fecha el juzgado resuelve Tener como pruebas para resolver las solicitudes de nulidad las que fueron allegadas por la ESE y Hospital San Rafael de Tunja
24 junio 2021 Ingresa al despacho
13 julio 2021 Notificación demanda al Hospital Regional de Moniquirá --
16 julio 2021 Traslado 30 días
20 agosto 2021 La suscrita apoderada solicita expediente digital
30 agosto 2021 La suscrita apoderada allega memorial contestación frente a la demanda
16 septiembre 2021 Al despacho informando que venció el termino de 30 días del 30 de agosto de 2021 poniendo en conocimiento llamamiento en garantía que antecede 
17 octubre 2021 Auto del 15-10-21 PRIMERO: ADMITIR la petición de llamamiento en garantía de LA PREVISORA S.A. COMPAÑÍA DE SEGUROS realizada por la ESE HOSPITAL REGIONAL DE MONIQUIRA, de acuerdo a lo señalado en precedencia.
04 noviembre 2021 Traslado contestación llamado en garantía
24 noviembre 2021 Contestación llamamiento en garantía la previsora
29 noviembre 2021 Traslado de excepciones
02 diciembre 2021 Ingresa al despacho informando que venció el traslado que antecede
27 enero 2022 Auto del 26-01-22 PRIMERO; Declarar no probada la excepción previa denominada “NO COMPRENDER LA DEMANDA A TODOS LOS LITISCONSORTES NECESARIOS” propuesta por la E.S.E. Hospital Regional de Moniquirá, de conformidad con lo expuesto en la parte motiva.
SEGUNDO; Ejecutoriada la anterior decisión, ingrese el proceso al Despacho para resolver lo que en derecho corresponda
21 enero 2022 Auto del 18-02-22 Fijar como fecha para realizar la audiencia inicial prevista en el Artículo
180 de la Ley 1437 de 2011, el día 15 de marzo de dos mil veintidós (2022) a las 02:00 p.m, en sala virtual, la que se llevará a cabo a través de la utilización de los medios tecnológicos con que disponga este Juzgado.
23 febrero 2022 Sustitución de poder Juan Sebastián Polo COM familiar
07 marzo 2022 Auto del 04-03-22 PRIMERO; Fijar como nueva fecha para llevar a cabo la audiencia inicial el día 5 de abril de 2022 a las 2:00 P.M., en la Sala virtual, con la plataforma LIFESIZE, en razón a la designación como “escrutadora comisión auxiliar 3” de la titular del Despacho, de conformidad con lo expuesto.
15 marzo 2022 La Previsora acredita representante lega
05 abril 2022 oficio 0267 J08- 2020-0149  del 05-04-22 En cumplimiento a lo ordenado en audiencia de 5 de abril de 2022, solicito que en los términos del artículo 217 del CPACA en concordancia con el inciso primero del artículo 195 del C.G.P rinda informe escrito bajo juramento dentro de los veinte (20) días siguientes al recibo de la comunicación respecto de: i) La vinculación del médico HUBERTH QUINTERO a la E.S.E. Hospital Regional de Moniquirá, ii) El horario de los turnos que prestó durante el mes de junio de 2018, especificando el servicio durante el cual los prestó, iii) Si el Médico HUBERTH QUINTERO, diligenció la historia clínica de ERIK MATHÍAS FANDIÑO PUENTES (qepd) en la consulta practicada el 13 de junio de 2018; iv) Los protocolos, directrices o lineamientos internos en relación con el diligenciamiento de la historia clínica de los pacientes, incluso cuando se presta el servicio de traslado asistencial de pacientes;
v) La fecha y el lugar de fallecimiento de ERIK MATHIAS y la consistencia de esta información con la que fue consignada en el registro de defunción del niño. Advirtiéndole que si no se remite el informe en oportunidad, sin motivo justificado o no se rinde en forma explícita, se impondrá al responsable una multa de cinco (5) a diez (10) salarios mínimos mensuales legales vigentes.
11 abril 2022 Oficio 0268 J08-2020-0149 del 05-04-22 En cumplimiento a lo ordenado en audiencia de 05 de abril de 2020 solicito allegue con destino a este proceso en el término de diez (10) días; copia integra, autentica del menor Erick Mathias Fandiño
</t>
  </si>
  <si>
    <t xml:space="preserve">10. Acción de Repetición radicado No 15001333301120160008001 </t>
  </si>
  <si>
    <t>Despacho De Primera Instancia: Juzgado Once Administrativo De Tunja Despacho de Segunda Instancia:</t>
  </si>
  <si>
    <t xml:space="preserve">Actuaciones del Período  </t>
  </si>
  <si>
    <t>Demandante: E.S.E Hospital Regional de Moniquirá</t>
  </si>
  <si>
    <t>Demandado: Nelson Daniel Cadena Novoa y otros</t>
  </si>
  <si>
    <t>Tema: Declaratoria de responsabilidad solidaria de los señores: Miguel Antonio Buitrago Neira, Edwin Ulloa Hurtado, Nelson Daniel Cadena Novoa, y Miguel Ángel Paiba López, por la condena que la ESE pago dentro del proceso de reparación directa No.  20052759.</t>
  </si>
  <si>
    <t>23 de marzo 2021 Ricardo Rodríguez Cuevas, apoderado del Sr Nelson Daniel Cadena Novoa reasume el poder especial.</t>
  </si>
  <si>
    <t xml:space="preserve">Cuantía: $450.000.000  </t>
  </si>
  <si>
    <t>26 Abril 2021 Ricardo Rodríguez aporta tres providencias proferidas por la sección tercera de la sala de lo contencioso admin del HCE, dentro de procesos seguidos por el medio de control de repetición                                                                                                                              Abril 2022 hace el seguimiento en el sistema siglo XXI.</t>
  </si>
  <si>
    <t xml:space="preserve">Histórico de Proceso  </t>
  </si>
  <si>
    <t xml:space="preserve">Mediante sentencia de primera instancia de fecha 18 de Diciembre de 2019, proferida por el juzgado once Administrativo de Tunja, se negaron las pretensiones de la demanda.  Estando dentro del término, la parte demandante presenta recurso de apelación el cual es concedido por el juzgado administrativo el 10 de febrero de 2020 y ordena enviar el expediente al Tribunal Administrativo de Boyacá. El 09 de marzo de 2020 el Tribunal admite el recurso de apelación.  </t>
  </si>
  <si>
    <t>12 de diciembre de 2021, ingresa el proceso para sentencia</t>
  </si>
  <si>
    <t xml:space="preserve">11. Acción de Repetición-  Radicado No 15001333301020190003700 </t>
  </si>
  <si>
    <t>Demandante: ESE Hospital Regional de Moniquirá</t>
  </si>
  <si>
    <t>Demandado: Luis Hernando Motta Camargo y Miguel Antonio Buitrago Neira</t>
  </si>
  <si>
    <t xml:space="preserve">03 de febrero de 2021 ingresa al despacho  </t>
  </si>
  <si>
    <t>Tema: Declaratoria de responsabilidad solidaria de los señores: Luis Mota y Miguel Antonio Buitrago Neira, por la condena que la ESE pago dentro del proceso de Nulidad y restableciendo No.  2005 - 2187.</t>
  </si>
  <si>
    <t>16 de febrero de 2021, se allega poder a favor de la suscrita abogada.  19 de febrero de 2021 Auto fija fecha de audiencia para el día 19 de abril de 2021
16 de Abril 2021 Bairon Arnulfo  Moreno Mahecha otorgamiento de poder y solicitud aplazamiento de audiencia de 19-04-21
11 Mayo 2021 La suscrita apoderada allega respuesta a oficio del 28-04-21
01-07-21 Se lleva a cabo la audiencia de pruebas se ordena la presentación por escrito de alegatos de conclusión
16 Julio 2021 Abogado parte demandada presenta alegatos de conclusión
16 julio 2021 La suscrita apoderada presenta alegatos de conclusión  
17 AGOSTO 2021 Ingresa al despacho para sentencia</t>
  </si>
  <si>
    <t>Cuantía: 6.358.746,33, Indexados</t>
  </si>
  <si>
    <t>20 septiembre 2021 Auto del 17-09-21 PRIMERO: DECLARAR PROBADA la excepción denominada, “improcedencia de la acción de repetición porque la entidad demandante no acreditó los elementos necesarios y concurrentes para la declaratoria de repetición pretendida”, por lo expuesto en las</t>
  </si>
  <si>
    <t>consideraciones de este proveído. SEGUNDO: NEGAR las pretensiones de la demanda interpuesta en ejercicio del medio de control de repetición, por parte de la E.S. E HOSPITAL REGIONAL DE MONIQUIRÁ, en contra de LUIS HERNANDO MOTTA CAMARGO y MIGUEL ANTONIO BUITRAGO NEIRA                                                                                                                                                                                   04 octubre 2021 La suscrita apoderada allega recurso de apelación
02 NOVIEMBRE 2021 Auto de 29-10-21 Conceder en el efecto de suspensivo, el recurso de apelación presentado por la apoderada de la ESE Hospital Regional de Moniquirá, contra la sentencia del diecisiete (17) de septiembre de 2021 de conformidad con el artículo 247 de la Ley 1437 de 2011.
25 noviembre 2021 Expediente digital
30 noviembre 2021 Envía proceso al superior
14 enero 2022 Ingresa al despacho para proveer sobre apelación de sentencia
15 febrero 2022 Auto del 28-01-22 ADMITIR el recurso de apelación interpuesto por la parte demandante, contra la sentencia proferida el 17 de septiembre de 2021, por el Juzgado Décimo Administrativo Oral del Circuito Judicial de Tunja.
18 febrero 2022 La apoderada de la parte demandada se pronunció sobre la apelación interpuesta por la parte actora
11 marzo 2022 Ingresa al despacho para fallo
Abril 2022 Seguimiento plataformas digítales de la rama judicial</t>
  </si>
  <si>
    <t xml:space="preserve">Historial de actuaciones  </t>
  </si>
  <si>
    <r>
      <rPr>
        <sz val="10"/>
        <color rgb="FF000000"/>
        <rFont val="Arial"/>
        <family val="2"/>
        <charset val="1"/>
      </rPr>
      <t>El 11 de julio de 2019 el juzgado décimo administrativo de Tunja admite la demanda y ordena notificar a los demandados, se realiza notificación personal y el 24 de enero de 2020 auto corre traslado para que los demandantes contestan la demanda</t>
    </r>
    <r>
      <rPr>
        <b/>
        <sz val="10"/>
        <color rgb="FF000000"/>
        <rFont val="Arial"/>
        <family val="2"/>
        <charset val="1"/>
      </rPr>
      <t xml:space="preserve">.  </t>
    </r>
  </si>
  <si>
    <t xml:space="preserve">12. Acción de Nulidad y Restablecimiento de Derecho Radicado No 25000234100020170012200 </t>
  </si>
  <si>
    <t>Despacho De Primera Instancia: Tribunal Administrativo de Cundinamarca – Sección</t>
  </si>
  <si>
    <t xml:space="preserve">Actuación del Periodo  </t>
  </si>
  <si>
    <t>Primera</t>
  </si>
  <si>
    <t>Se revisó el proceso en la plataforma siglo XXI</t>
  </si>
  <si>
    <t xml:space="preserve">03 junio 2021 Auto niega las excepciones propuestas
15 junio 2021 Se notifica por estados
08 julio 2021 Ingresa al despacho ejecutoriado el auto del 10-06-21
21 julio 2021 Auto fija fecha de audiencia inicial 27-08-21 2pm
22 julio 2021 Notificación35 por estado
Agosto Se hace seguimiento en el sistema siglo XXI  </t>
  </si>
  <si>
    <t>Demandado: Caprecom en Liquidación</t>
  </si>
  <si>
    <t>15 septiembre 2021 Ingresa al despacho con escrito de Catalina Amado, anexando 3 hojas de vida de auditores médicos en cumplimiento a lo ordenado en audiencia inicial                                                                                                                                                                                   06 octubre 2021 Auto nombrando nuevo perito
08octubre 2021 Se comunica por estado  
12 noviembre 2021 Auto designa perito
29 noviembre de 2021 Ingresa al despacho cumpliendo lo ordenado en auto de fecha 06-10-21
11 enero 2022  Auto de tramite del 15-12-21 DESIGNAR a ELBA MARIA LOZANO LOZANO, identificada con cédula de ciudadanía número 400324430 de Tunja, emaria260471@yahoo.es y teléfono celular 3232105774. como perito para que conforme su experticia absuelva en lo que sea posible los puntos indicados por el Despacho, es decir: se analicen las facturas presentadas por el Hospital Regional de Moniquirá ESE y que fueron negadas o aprobadas parcialmente a través de los actos administrativos demandados, así como de sus respectivos soportes obrantes en el expediente administrativo aportado por la entidad demandada para que se determine si había lugar o no a glosar el valor reclamado, es decir si las causales esbozadas en cada caso sí tuvieron ocurrencia.
19 enero 2022 Auto designa perito
01 febrero 2022 AL DEAPACHO en firme providencia de fecha15 de diciembre de 2021 se envio comunicación al auxiliar de la justicia, sin pronunciamiento alguno
11 marzo 2022 Auto del 09-03-22 DESIGNAR a LIDIA YANNETH PÉREZ RODRÍGUEZ, quien podrá ubicarse a través del correo electrónico li.yapero@hotmail.com. como perito para que conforme su experticia absuelva en lo que sea posible los puntos indicados por el Despacho, es decir: se analicen las facturas presentadas por el Hospital Regional de Moniquirá ESE y que fueron negadas o aprobadas parcialmente a través de los actos administrativos demandados, así como de sus respectivos soportes obrantes en el expediente administrativo aportado por la entidad demandada para que se determine si había lugar o no a glosar el valor reclamado, es decir si las causales esbozadas en cada caso sí tuvieron ocurrencia.
23 marzo 2022 Oficio requiriendo designa perito
Abril 2022 Seguimiento plataformas digitales</t>
  </si>
  <si>
    <t>Tema: Busca la nulidad de las Resoluciones: i) No. AL 06442 del 14 de julio de 2016 y ii) AL 12960 del 29 de septiembre de 2016; expedida por Caprecom en liquidación.  Y restablecimiento de los recursos adeudados por Caprecom a la E.S.E cuantía: $760.375.715</t>
  </si>
  <si>
    <t xml:space="preserve">Histórico de Proceso. </t>
  </si>
  <si>
    <t>En audiencia del inicial programada para el 26 de febrero de 2019 se concede aplazamiento de la misma indicando que la nueva fecha será fijada por estado. Posteriormente mediante auto de fecha 12 de marzo de 2019 auto ordena vincular oficiosamente al ministerio de salud y de la protección social en calidad de demandado, ordena notificar y correr traslado para que el ministerio conteste la demanda, para lo cual se concede un plazo de 55 días hábiles. El 14 de junio de 2019 los vinculados contestan la demanda. Mediante auto de fecha 25 de septiembre de 2019 auto ordena enviar el proceso a otra jurisdicción por competencia y se envía el expediente para reparto correspondiéndole el juzgado Cuarto Laboral de circuito de Tunja, con número de</t>
  </si>
  <si>
    <t>radicado 15001310500420190040700. El 07 de noviembre de 2019 Auto ordena remitir el expediente al consejo superior de la judicatura para resolver conflicto de competencia. El 06 de diciembre de 2019 llega al Consejo Superior de la Judicatura - Sala Jurisdiccional Disciplinaria al despacho del Magistrado Fidalgo Javier Estupiñan Carvajal con el número de radicado 11001010200020190274700 e ingresa al despacho para resolver de conformidad.</t>
  </si>
  <si>
    <t>26 de noviembre de 2020 Negocio procedente de la Sala Jurisdiccional Disciplinaria del Consejo Superior de la Judicatura, resolviendo el conflicto negativo de jurisdicciones suscitado entre esta Corporación y el Juzgado 4 Laboral del Circuito de Tunja, asignando la competencia a la Jurisdicción Contenciosa Administrativa, representada por el tribunal administrativo de Cundinamarca, Sección Primera, Subsección B.</t>
  </si>
  <si>
    <t xml:space="preserve">13. Acción de Nulidad y Restablecimiento de Derecho  Radicado No 15001333300520160010201 </t>
  </si>
  <si>
    <t>Demandante: Magda Yurany Castillo Garzón</t>
  </si>
  <si>
    <t xml:space="preserve">17 de febrero de 2021, se allega poder a favor de la suscrita abogada.  </t>
  </si>
  <si>
    <t>10 de marzo de 2021 Admítase recurso de apelación interpuesto por la parte demandada contra la sentencia del 27-05-2020 
13 de Abril 2021 Auto que admite recurso de apelación se notificó y se encuentra ejecutoriado
Mayo Se hace seguimiento el sistema siglo XXI
02 de Junio 2021 PRIMERO. - CONFIRMAR la providencia de primera instancia emitida el 10 de febrero de 2020 por el Juzgado Quinto Administrativo de Tunja, mediante la cual prescindió de unos
testimonios. SEGUNDO. - Sin costas. TERCERO. - Por Secretaría, regrese el expediente al despacho para continuar con la etapa procesal que corresponda en segunda instancia.
AUTO INTERLOCUTORIO – NIEGA PRÁCTICA DE PRUEBA
09 junio 2021 Se remite el proceso al juzgado 05 administrativo de Tunja
Agosto Se hace seguimiento en el sistema siglo XXI</t>
  </si>
  <si>
    <t>Tema: Declaratoria la nulidad del acto administrativo de fecha 24 de noviembre de 2015 y niega la relación laboral de la ESE con la demandante y pago de prestaciones sociales y demás emolumentos.</t>
  </si>
  <si>
    <t>10 septiembre  2021  Auto del 09-09-21 Obedézcase y cúmplase lo resuelto por el Despacho tres de oralidad del Tribunal Administrativo de Boyacá mediante providencia proferida el dos (02) de junio de dos</t>
  </si>
  <si>
    <t>Cuantía: $125.000.000</t>
  </si>
  <si>
    <t>mil veintiunos (2021) (Actuación 125 Samai), por medio de la cual confirmó el auto de 10 de febrero de 2020 proferido por este Juzgado mediante el cual se prescindió de unos testimonios. Teniendo en cuenta que en el numeral tercero de la citada providencia el Magistrado Ponente dispuso que en firme regresara el expediente al despacho para continuar la etapa procesal que correspondiera, teniendo en cuenta que en la actualidad el proceso se encuentra en trámite de apelación de sentencia en dicho Despacho, sin embargo</t>
  </si>
  <si>
    <t xml:space="preserve">fue remitido el cuaderno a este Despacho Judicial, se dispone que Por Secretaría sea devuelto al Tribunal Administrativo de Boyacá a través del centro de servicios, con el fin de dar cumplimiento a lo dispuesto por el Honorable Magistrado.                                                                    02 noviembre 2021 Se remite expediente al centro de servicios para ser devuelto al tribunal teniendo en cuenta que se tramita apelación       Abril 2022  seguimiento plataformas digitales rama judicial   </t>
  </si>
  <si>
    <t xml:space="preserve">Histórico del Proceso </t>
  </si>
  <si>
    <r>
      <rPr>
        <sz val="10"/>
        <color rgb="FF000000"/>
        <rFont val="Arial"/>
        <family val="2"/>
        <charset val="1"/>
      </rPr>
      <t>En audiencia de pruebas llevada a cabo el 10 de febrero de 2020</t>
    </r>
    <r>
      <rPr>
        <b/>
        <sz val="10"/>
        <color rgb="FF000000"/>
        <rFont val="Arial"/>
        <family val="2"/>
        <charset val="1"/>
      </rPr>
      <t xml:space="preserve"> </t>
    </r>
    <r>
      <rPr>
        <sz val="10"/>
        <color rgb="FF000000"/>
        <rFont val="Arial"/>
        <family val="2"/>
        <charset val="1"/>
      </rPr>
      <t>se cierra la etapa probatoria y corren traslado para alegar de conclusión los cuales son radicados el 24 de febrero de 2020. El 25 de febrero de 2020 ingresa al despacho para sentencia de primera instancia.  El 27 de mayo de 2020: Juzgado Quinto Administrativo de Tunja, notifica mediante correo electrónico Sentencia de primera instancia. Fallo en contra</t>
    </r>
    <r>
      <rPr>
        <vertAlign val="superscript"/>
        <sz val="10"/>
        <color rgb="FF000000"/>
        <rFont val="Arial"/>
        <family val="2"/>
        <charset val="1"/>
      </rPr>
      <t>1</t>
    </r>
    <r>
      <rPr>
        <sz val="10"/>
        <color rgb="FF000000"/>
        <rFont val="Arial"/>
        <family val="2"/>
        <charset val="1"/>
      </rPr>
      <t xml:space="preserve">.  </t>
    </r>
  </si>
  <si>
    <r>
      <rPr>
        <b/>
        <sz val="10"/>
        <color rgb="FF000000"/>
        <rFont val="Arial"/>
        <family val="2"/>
        <charset val="1"/>
      </rPr>
      <t xml:space="preserve">PRIMERO.- Declarar no probada </t>
    </r>
    <r>
      <rPr>
        <sz val="10"/>
        <color rgb="FF000000"/>
        <rFont val="Arial"/>
        <family val="2"/>
        <charset val="1"/>
      </rPr>
      <t xml:space="preserve">la </t>
    </r>
    <r>
      <rPr>
        <b/>
        <sz val="10"/>
        <color rgb="FF000000"/>
        <rFont val="Arial"/>
        <family val="2"/>
        <charset val="1"/>
      </rPr>
      <t xml:space="preserve">excepción de prescripción </t>
    </r>
    <r>
      <rPr>
        <sz val="10"/>
        <color rgb="FF000000"/>
        <rFont val="Arial"/>
        <family val="2"/>
        <charset val="1"/>
      </rPr>
      <t xml:space="preserve">propuesta por los apoderados de las partes demandadas, de conformidad con lo señalado en la parte motiva de esta providencia.  </t>
    </r>
  </si>
  <si>
    <r>
      <rPr>
        <b/>
        <sz val="10"/>
        <color rgb="FF000000"/>
        <rFont val="Arial"/>
        <family val="2"/>
        <charset val="1"/>
      </rPr>
      <t xml:space="preserve">SEGUNDO.- Declarar probada </t>
    </r>
    <r>
      <rPr>
        <sz val="10"/>
        <color rgb="FF000000"/>
        <rFont val="Arial"/>
        <family val="2"/>
        <charset val="1"/>
      </rPr>
      <t xml:space="preserve">la excepción de pago propuesta por la demandada </t>
    </r>
    <r>
      <rPr>
        <b/>
        <sz val="10"/>
        <color rgb="FF000000"/>
        <rFont val="Arial"/>
        <family val="2"/>
        <charset val="1"/>
      </rPr>
      <t xml:space="preserve">LABORAMOS S.A.S </t>
    </r>
    <r>
      <rPr>
        <sz val="10"/>
        <color rgb="FF000000"/>
        <rFont val="Arial"/>
        <family val="2"/>
        <charset val="1"/>
      </rPr>
      <t xml:space="preserve">conforme a lo señalado en la parte motiva de esta providencia.  </t>
    </r>
  </si>
  <si>
    <r>
      <rPr>
        <b/>
        <sz val="10"/>
        <color rgb="FF000000"/>
        <rFont val="Arial"/>
        <family val="2"/>
        <charset val="1"/>
      </rPr>
      <t xml:space="preserve">TERCERO.- Declarar </t>
    </r>
    <r>
      <rPr>
        <sz val="10"/>
        <color rgb="FF000000"/>
        <rFont val="Arial"/>
        <family val="2"/>
        <charset val="1"/>
      </rPr>
      <t xml:space="preserve">la nulidad del acto administrativo contenido en el oficio de </t>
    </r>
    <r>
      <rPr>
        <b/>
        <sz val="10"/>
        <color rgb="FF000000"/>
        <rFont val="Arial"/>
        <family val="2"/>
        <charset val="1"/>
      </rPr>
      <t xml:space="preserve">fecha 24 de noviembre de 2015, </t>
    </r>
    <r>
      <rPr>
        <sz val="10"/>
        <color rgb="FF000000"/>
        <rFont val="Arial"/>
        <family val="2"/>
        <charset val="1"/>
      </rPr>
      <t xml:space="preserve">suscrito por el Subgerente del Hospital Regional de Moniquirá, por las razones expuestas en la parte motiva de la presente sentencia.  </t>
    </r>
  </si>
  <si>
    <r>
      <rPr>
        <b/>
        <sz val="10"/>
        <color rgb="FF000000"/>
        <rFont val="Arial"/>
        <family val="2"/>
        <charset val="1"/>
      </rPr>
      <t xml:space="preserve">Declarar </t>
    </r>
    <r>
      <rPr>
        <sz val="10"/>
        <color rgb="FF000000"/>
        <rFont val="Arial"/>
        <family val="2"/>
        <charset val="1"/>
      </rPr>
      <t xml:space="preserve">que entre MAGDA YURANI CASTILLO GARZON y HOSPITAL REGIONAL DE MONIQUIRA, existió una relación laboral de derecho público por los periodos establecidos en cada uno de los contratos del </t>
    </r>
    <r>
      <rPr>
        <b/>
        <sz val="10"/>
        <color rgb="FF000000"/>
        <rFont val="Arial"/>
        <family val="2"/>
        <charset val="1"/>
      </rPr>
      <t>1 de marzo de 2010 al 7 de diciembre de 2014</t>
    </r>
    <r>
      <rPr>
        <sz val="10"/>
        <color rgb="FF000000"/>
        <rFont val="Arial"/>
        <family val="2"/>
        <charset val="1"/>
      </rPr>
      <t xml:space="preserve">, conforme quedó establecido en la parte motiva de la presente sentencia.  </t>
    </r>
  </si>
  <si>
    <r>
      <rPr>
        <b/>
        <sz val="10"/>
        <color rgb="FF000000"/>
        <rFont val="Arial"/>
        <family val="2"/>
        <charset val="1"/>
      </rPr>
      <t xml:space="preserve">CUARTO.- </t>
    </r>
    <r>
      <rPr>
        <sz val="10"/>
        <color rgb="FF000000"/>
        <rFont val="Arial"/>
        <family val="2"/>
        <charset val="1"/>
      </rPr>
      <t xml:space="preserve">Como consecuencia de lo anterior y a título de restablecimiento del derecho, la </t>
    </r>
    <r>
      <rPr>
        <b/>
        <sz val="10"/>
        <color rgb="FF000000"/>
        <rFont val="Arial"/>
        <family val="2"/>
        <charset val="1"/>
      </rPr>
      <t xml:space="preserve">ESE HOSPITAL REGIONAL DE MONIQUIRA </t>
    </r>
    <r>
      <rPr>
        <sz val="10"/>
        <color rgb="FF000000"/>
        <rFont val="Arial"/>
        <family val="2"/>
        <charset val="1"/>
      </rPr>
      <t xml:space="preserve">deberá reconocer y liquidar </t>
    </r>
    <r>
      <rPr>
        <b/>
        <sz val="10"/>
        <color rgb="FF000000"/>
        <rFont val="Arial"/>
        <family val="2"/>
        <charset val="1"/>
      </rPr>
      <t>a MAGDA YURANI CASTILLO GARZON</t>
    </r>
    <r>
      <rPr>
        <sz val="10"/>
        <color rgb="FF000000"/>
        <rFont val="Arial"/>
        <family val="2"/>
        <charset val="1"/>
      </rPr>
      <t xml:space="preserve">, </t>
    </r>
    <r>
      <rPr>
        <b/>
        <sz val="10"/>
        <color rgb="FF000000"/>
        <rFont val="Arial"/>
        <family val="2"/>
        <charset val="1"/>
      </rPr>
      <t xml:space="preserve">a título de indemnización, </t>
    </r>
    <r>
      <rPr>
        <sz val="10"/>
        <color rgb="FF000000"/>
        <rFont val="Arial"/>
        <family val="2"/>
        <charset val="1"/>
      </rPr>
      <t xml:space="preserve">las diferencias que resulten por concepto de </t>
    </r>
    <r>
      <rPr>
        <b/>
        <sz val="10"/>
        <color rgb="FF000000"/>
        <rFont val="Arial"/>
        <family val="2"/>
        <charset val="1"/>
      </rPr>
      <t xml:space="preserve">PRESTACIONES SOCIALES </t>
    </r>
    <r>
      <rPr>
        <sz val="10"/>
        <color rgb="FF000000"/>
        <rFont val="Arial"/>
        <family val="2"/>
        <charset val="1"/>
      </rPr>
      <t xml:space="preserve">devengadas </t>
    </r>
    <r>
      <rPr>
        <b/>
        <sz val="10"/>
        <color rgb="FF000000"/>
        <rFont val="Arial"/>
        <family val="2"/>
        <charset val="1"/>
      </rPr>
      <t>por un bacteriólogo de planta de esa entidad pública o un servidor público que ejerza similares funciones</t>
    </r>
    <r>
      <rPr>
        <sz val="10"/>
        <color rgb="FF000000"/>
        <rFont val="Arial"/>
        <family val="2"/>
        <charset val="1"/>
      </rPr>
      <t xml:space="preserve">, </t>
    </r>
    <r>
      <rPr>
        <b/>
        <sz val="10"/>
        <color rgb="FF000000"/>
        <rFont val="Arial"/>
        <family val="2"/>
        <charset val="1"/>
      </rPr>
      <t xml:space="preserve">y pagar sólo aquellas prestaciones sociales que no le fueron reconocidas en el sector privado , causadas desde </t>
    </r>
    <r>
      <rPr>
        <sz val="10"/>
        <color rgb="FF000000"/>
        <rFont val="Arial"/>
        <family val="2"/>
        <charset val="1"/>
      </rPr>
      <t xml:space="preserve">el </t>
    </r>
    <r>
      <rPr>
        <b/>
        <sz val="10"/>
        <color rgb="FF000000"/>
        <rFont val="Arial"/>
        <family val="2"/>
        <charset val="1"/>
      </rPr>
      <t>01 de marzo de 2010 hasta el 7 de noviembre de 2014</t>
    </r>
    <r>
      <rPr>
        <sz val="10"/>
        <color rgb="FF000000"/>
        <rFont val="Arial"/>
        <family val="2"/>
        <charset val="1"/>
      </rPr>
      <t xml:space="preserve">.  </t>
    </r>
  </si>
  <si>
    <r>
      <rPr>
        <b/>
        <sz val="10"/>
        <color rgb="FF000000"/>
        <rFont val="Arial"/>
        <family val="2"/>
        <charset val="1"/>
      </rPr>
      <t xml:space="preserve">QUINTO.- Ordenar </t>
    </r>
    <r>
      <rPr>
        <sz val="10"/>
        <color rgb="FF000000"/>
        <rFont val="Arial"/>
        <family val="2"/>
        <charset val="1"/>
      </rPr>
      <t xml:space="preserve">al HOSPITAL REGIONAL DE MONIQUIRA trasladar las sumas correspondientes a la cotización mensual por concepto de </t>
    </r>
    <r>
      <rPr>
        <b/>
        <sz val="10"/>
        <color rgb="FF000000"/>
        <rFont val="Arial"/>
        <family val="2"/>
        <charset val="1"/>
      </rPr>
      <t>pensiones, mes a mes</t>
    </r>
    <r>
      <rPr>
        <sz val="10"/>
        <color rgb="FF000000"/>
        <rFont val="Arial"/>
        <family val="2"/>
        <charset val="1"/>
      </rPr>
      <t xml:space="preserve">, con la correspondiente indexación y los rendimientos financieros certificados por la entidad administradora de pensiones, a la entidad o empresa donde la accionante disponga y esté vinculada del periodo comprendido entre los años 2010 a 2014, </t>
    </r>
    <r>
      <rPr>
        <b/>
        <sz val="10"/>
        <color rgb="FF000000"/>
        <rFont val="Arial"/>
        <family val="2"/>
        <charset val="1"/>
      </rPr>
      <t xml:space="preserve">solamente en lo correspondiente a las diferencias salariales que se liquiden a favor de la demandante </t>
    </r>
    <r>
      <rPr>
        <sz val="10"/>
        <color rgb="FF000000"/>
        <rFont val="Arial"/>
        <family val="2"/>
        <charset val="1"/>
      </rPr>
      <t xml:space="preserve"> </t>
    </r>
  </si>
  <si>
    <t xml:space="preserve">14. Acción de reparación directa radicado No 15001333300520130010501 </t>
  </si>
  <si>
    <t>Despacho De Primera Instancia: Juzgado Quinto Administrativo De Tunja</t>
  </si>
  <si>
    <t xml:space="preserve">Actuaciones del Periodo. </t>
  </si>
  <si>
    <t>Despacho de Segunda Instancia: Tribunal Administrativo de Boyacá</t>
  </si>
  <si>
    <t>Demandante: Rubiela Tellez</t>
  </si>
  <si>
    <t>21 de enero de 2021, el despacho dispone: entre otros “se ordena que el mismo vuelva a secretaria a fin que se dé cumplimiento al numeral cuarto del auto de 27 de febrero de 2020 y se efectué la notificación personal del ejecutado OLEXIY KAMENYAR para lo cual, deberá remitirse la respectiva comunicación a la dirección electrónica aportada por la parte ejecutante en el escrito de la demanda (Documento “00043” Exp.Digital) conforme lo prevé el artículo 8° del Decreto 806 de 2020. De igual forma, se observa que la Previsora a través de memorial visto en el Documento 00050 del expediente digital allegó el reporte de un pago dirigido a la parte ejecutante, razón por la cual este despacho considera poner en conocimiento de la parte ejecutante</t>
  </si>
  <si>
    <t xml:space="preserve">el oficio allegado por la Previsora, para lo que corresponda.” 17 de febrero de 2021, se allega poder a favor de la suscrita abogada.  </t>
  </si>
  <si>
    <t>23 de marzo 2021 Se da cumplimiento a auto.</t>
  </si>
  <si>
    <r>
      <rPr>
        <b/>
        <sz val="10"/>
        <color rgb="FF000000"/>
        <rFont val="Arial"/>
        <family val="2"/>
        <charset val="1"/>
      </rPr>
      <t>Histórico del Proceso</t>
    </r>
    <r>
      <rPr>
        <sz val="10"/>
        <color rgb="FF000000"/>
        <rFont val="Arial"/>
        <family val="2"/>
        <charset val="1"/>
      </rPr>
      <t xml:space="preserve">:  </t>
    </r>
  </si>
  <si>
    <t>27 mayo 2021 Auto ordena oficiar a la Previsora s.a. para que dentro de los 05 días siguientes allegue constancia de los pagos realizados a la ESE en cumplimiento de la orden impuesta a través de sentencia del 26-04-18 emitid por el TAB</t>
  </si>
  <si>
    <t>01 junio 2021 Novoa Villamil abogados allega memorial con soportes de pago y liquidaciones solicitadas</t>
  </si>
  <si>
    <r>
      <rPr>
        <sz val="10"/>
        <color rgb="FF000000"/>
        <rFont val="Arial"/>
        <family val="2"/>
        <charset val="1"/>
      </rPr>
      <t>El 28 de enero de 2020</t>
    </r>
    <r>
      <rPr>
        <b/>
        <sz val="10"/>
        <color rgb="FF000000"/>
        <rFont val="Arial"/>
        <family val="2"/>
        <charset val="1"/>
      </rPr>
      <t xml:space="preserve"> </t>
    </r>
    <r>
      <rPr>
        <sz val="10"/>
        <color rgb="FF000000"/>
        <rFont val="Arial"/>
        <family val="2"/>
        <charset val="1"/>
      </rPr>
      <t>se radica ante el Juzgado Quinto Administrativo de Tunja Proceso Ejecutivo Subsiguiente a la Reparación Directa 2013-105 en donde se solicita LIBRAR MANDAMIENTO DE PAGO, en contra del demandado OLEXIY KAMENYAR y de la</t>
    </r>
  </si>
  <si>
    <t>21 junio 2021 Ingresa al despacho</t>
  </si>
  <si>
    <t>COMPAÑÍA DE SEGUROS LA PREVISORA S.A., para que cancelen a la EMPRESA SOCIAL DEL ESTADO HOSPITAL REGIONAL DE MONIQUIRÁ la suma de DOSCIENTOS CINCO MILLONES TRESCIENTOS VEINTIDÓS MIL NOVECIENTOS VEINTE PESOS ($205.322.920), dado cumplimiento así a la orden contenida en la sentencia de veintiséis (26) de abril del año 2018, proferida por el Tribunal Administrativo de Boyacá Sala de Decisión No. 6 dentro del proceso de reparación directa No. 15001 33 33 005 2013 00105-01. El juzgado quino administrativo libra mandamiento de pago y ordena notificar a los demandados el 28 de febrero de 2020. El 04 de marzo se allegan constancia de pago para notificar a los demandados.</t>
  </si>
  <si>
    <t>24 junio 2021 Auto ordena seguir adelante la ejecución teniendo por cumplida la obligación por parte de la previsora, dentro del término señalado.09 julio 2021 Auto del 08-07-21 El Despacho conforme a la regla prevista en los numerales 3º y 4º del artículo 366 del CGP, aplicable por remisión del artículo 188 del CPACA y el Acuerdo PSAA16-10554 del 5 de agosto de 2016 del Consejo Superior de la Judicatura, fija como agencias en derecho la suma de NOVECIENTOS MIL PESOS ($900.000) M/CTE. Por secretaría, inclúyase la suma anterior en la liquidación de costas, conforme se ordenó en la sentencia proferida en este proceso.                                                                    09 julio 2021 Auto del 08-07-21 El Despacho conforme a la regla prevista en los numerales 3º y 4º del artículo 366 del CGP, aplicable por remisión del artículo 188 del CPACA y el Acuerdo PSAA16-10554 del 5 de agosto de 2016 del Consejo Superior de la Judicatura, fija como agencias en derecho la suma de NOVECIENTOS MIL PESOS ($900.000) M/CTE. Por secretaría, inclúyase la suma anterior en la liquidación de costas, conforme se ordenó en la sentencia proferida en este proceso.
26 octubre 2021 Desarchivo
27 octubre 2021 Liquidación de costas, ingresa al despacho 
28 octubre 2021 Auto aprueba liquidación de costas
16 diciembre 2021Yudi Correa allega memorial adjuntando copia del deposito judicial conforme a la liquidación de costas a cargo de la Previsora
21 enero 2022 Se anexa soporte de título constituido a favor del presente proceso
28 enero 2022 Auto del 27-01-22 se ordena que por Secretaría se realice la respectiva orden de pago del depósito judicial efectuado por la Previsora S.A por valor de OCHOCIENTOS SESENTA Y OCHO MIL
TRESCIENTOS PESOS ($868.300), por concepto de costas procesales en el proceso de la referencia, a favor del Representante Legal y/o Gerente de la ESE Hospital Regional de Moniquirá y/o quien haga sus veces, esto como quiera que la apoderada judicial de la entidad en el poder otorgado no cuenta con la facultad expresa de recibir (Documento 00062 Exp.Digital).
18 febrero 2022 La suscrita apoderada allega memorial
21 febrero 2022 Ingresa al despacho para proveer
25 febrero 2022 Auto del 24-02-22 En este sentido, el Despacho dispone que la orden de pago del Depósito Judicial No. 415030000514047 por valor de OCHOCIENTOS SESENTA Y OCHO MIL TRESCIENTOS PESOS ($868.300) m/cte, que fue consignado a favor de la entidad ejecutante el día 15 de diciembre de 2021 por la Previsora S.A por concepto de costas procesales se realice a favor de la apoderada de la ESE Hospital Regional de Moniquirá ELIZABETH PATIÑO ZEA identificada con cédula de ciudadanía No. 440.043.210 de Tunja, y portadora de la T.P. No. 134.102 del C. S. de la J, quien cuenta con la facultad expresa de recibir (Índice 200 Expediente SAMAI).
24 marzo 2022 Se notifica entrega de títulos 
Abril Seguimiento plataformas digitales</t>
  </si>
  <si>
    <t xml:space="preserve">NULIDAD POR INCONSTITUCIONALIDAD </t>
  </si>
  <si>
    <t>15. Nulidad por Inconstitucionalidad con Radicado No 11001032500020180172800</t>
  </si>
  <si>
    <t>Despacho De Primera Instancia: Consejo de Estado – sala de lo Contencioso Administrativo – Sección Segunda -  Subdirección B.</t>
  </si>
  <si>
    <t>Demandante: Marilú Bateca Garay y  María Lucia Nino Fajardo Demandado: Comisión Nacional de Servicio Civil y otros. Cuantía: Sin Cuantía.</t>
  </si>
  <si>
    <t>03 de febrero de 2021 Se reciben memoriales por correo electrónico María Rangel Guerrero radicación de poder.</t>
  </si>
  <si>
    <t>Tema: demandantes acuden invocando el medio de control de “Nulidad por</t>
  </si>
  <si>
    <t>11 de febrero de 2021 Radicación de poder en favor de la suscrita abogada.                                                                                                           Agosto Se hace seguimiento en el sistema siglo XXI
16- septiembre 2021 Recepción de memoriales de notificaciones
11 noviembre 2021 Memoriales por correo electrónico allegando poder y solicitando expediente
09 diciembre 2021 recepción de memoriales otorgando poder
Enero 2022 Seguimiento plataformas digitales de la rama judicial
11 febrero 2022 Recibe memoriales por correo electrónico de Luis Muñoz
Abril 2022 Seguimiento plataformas digitales rama judicial</t>
  </si>
  <si>
    <t>Inconstitucionalidad” con el propósito de obtener la anulación total de la convocatoria No 426 de 2016 de la CNSC la cual tenía el propósito de proveer en propiedad 5065 vacantes de carrera administrativa ubicadas en las plantas de personal de 160 Empresas Sociales del Estado, incluida la ESE Hospital Regional de Moniquirá.</t>
  </si>
  <si>
    <t>La ESE Hospital Regional de Moniquirá, mediante oficio No 1975 de fecha 01 de abril de 2020, y recibido el 04 de abril de 2019, es notificado del auto admisorio de fecha 15 de enero de 2019, y corre traslado para contestar la demanda. El 09 de julio de 2019 se radica contestación a la demanda. El 03 de agosto de 2019, el expediente ingresa al despacho para proveer de conformidad.</t>
  </si>
  <si>
    <t xml:space="preserve">16. Recurso extraordinario de casación No 15001310500320140012201. </t>
  </si>
  <si>
    <t xml:space="preserve">Despacho De Primera Instancia:  </t>
  </si>
  <si>
    <t>Despacho de Conocimiento:  Corte Suprema de Justicia Sala de Casación Laboral</t>
  </si>
  <si>
    <t xml:space="preserve">11 de febrero de 2021 Radicación de poder en favor de la suscrita abogada. </t>
  </si>
  <si>
    <t xml:space="preserve"> Demandante:  Nelson Daniel Cadena y otros</t>
  </si>
  <si>
    <r>
      <rPr>
        <b/>
        <sz val="11"/>
        <color rgb="FF000000"/>
        <rFont val="Arial Narrow"/>
        <family val="2"/>
        <charset val="1"/>
      </rPr>
      <t xml:space="preserve">12 Mayo 2021 </t>
    </r>
    <r>
      <rPr>
        <sz val="11"/>
        <color rgb="FF000000"/>
        <rFont val="Arial Narrow"/>
        <family val="2"/>
        <charset val="1"/>
      </rPr>
      <t>Sentencia no casa- con costas se fija en estados</t>
    </r>
  </si>
  <si>
    <r>
      <rPr>
        <b/>
        <sz val="11"/>
        <color rgb="FF000000"/>
        <rFont val="Arial Narrow"/>
        <family val="2"/>
        <charset val="1"/>
      </rPr>
      <t>21 Mayo 2021</t>
    </r>
    <r>
      <rPr>
        <sz val="11"/>
        <color rgb="FF000000"/>
        <rFont val="Arial Narrow"/>
        <family val="2"/>
        <charset val="1"/>
      </rPr>
      <t xml:space="preserve"> Se remite el expediente al despacho de origen                                                                                                                                  </t>
    </r>
  </si>
  <si>
    <r>
      <rPr>
        <b/>
        <sz val="10"/>
        <color rgb="FF000000"/>
        <rFont val="Arial"/>
        <family val="2"/>
        <charset val="1"/>
      </rPr>
      <t>Tema</t>
    </r>
    <r>
      <rPr>
        <sz val="10"/>
        <color rgb="FF000000"/>
        <rFont val="Arial"/>
        <family val="2"/>
        <charset val="1"/>
      </rPr>
      <t>: Casar las sentencias de primera y segunda instancia y en su lugar, se revoque sus pronunciamientos y se disponga el reconocimiento del incremento salarial del 15% para los años de la vigencia del laudo arbitral esto es 2000 y 2001.</t>
    </r>
  </si>
  <si>
    <t xml:space="preserve">30 septiembre 2021 Auto aprueba liquidación de costas, archivo definitivo fijación en estados                                                                              </t>
  </si>
  <si>
    <r>
      <rPr>
        <b/>
        <sz val="10"/>
        <color rgb="FF000000"/>
        <rFont val="Arial"/>
        <family val="2"/>
        <charset val="1"/>
      </rPr>
      <t>Cuantía</t>
    </r>
    <r>
      <rPr>
        <sz val="10"/>
        <color rgb="FF000000"/>
        <rFont val="Arial"/>
        <family val="2"/>
        <charset val="1"/>
      </rPr>
      <t xml:space="preserve"> $600.000.000</t>
    </r>
  </si>
  <si>
    <t>Abril 2022 Seguimiento plataformas digitales</t>
  </si>
  <si>
    <t xml:space="preserve">Histórico del Proceso. </t>
  </si>
  <si>
    <t xml:space="preserve">07 de diciembre de 2020, Al despacho para decidir el recurso extraordinario de casación.  </t>
  </si>
  <si>
    <t xml:space="preserve">17 Acción Popular No 15001333300420190013700 </t>
  </si>
  <si>
    <t>Despacho De Primera Instancia: Juzgado 4º Administrativo Oral del Circuito judicial de Tunja</t>
  </si>
  <si>
    <t xml:space="preserve">ACTUACIONES DE PERIODO  </t>
  </si>
  <si>
    <t>04 de febrero de 2021 Audiencia de pacto de cumplimiento  se reanudara el 23-03-2021 a las 9am</t>
  </si>
  <si>
    <t>11 de febrero de 2021 Auto niega medida cautelar presentada por el abogado de la defensoría del pueblo</t>
  </si>
  <si>
    <t xml:space="preserve"> Demandante:  Natalia del Pilar Guerrero Ramírez y otros</t>
  </si>
  <si>
    <t>23 de marzo 2021 Audiencia especial de pacto de cumplimiento 
09 de abril 2021 Auto decreta practica de pruebas se fija en estados
03 Mayo 2021 Auto niega medidas cautelares
11 Mayo 2021 Ingresa al despacho para proveer
20 Mayo de 2021 Mediante auto de la fecha el Juzgado decide: Prorrogar el período probatorio por un término de veinte (20) días, de conformidad con lo reglado en el artículo 28 de la Ley 472 de 1998.
SEGUNDO.- Por Secretaría, requerir a la la Empresa de Servicios Públicos de Moniquirá para que en el término de diez (10) días siguientes a la notificación de esta decisión, de cumplimiento a lo ordenado en auto de 9 de abril de 2021, para lo cual deberá remitir el informe sobre las actividades desplegadas en el sector de la quebrada “La Caña” del municipio de Moniquirá, así como lo atinente a la naturaleza, facultades y funcionamiento de dicha entidad
04 junio 2021 Gerente ESPM, alaga informe de Actividades 
16 JUNIO 2021 Ingresa al despacho para proveer
16 junio 2021 Ingresa al despacho para proveer
24 junio 2021 Traslado de alegatos de conclusión, corre traslado
02 julio 2021 Apoderada del municipio de Moniquirá allega alegatos de conclusión
06 julio 2021 Apoderado de la Empresa de servicios públicos allega alegatos de conclusión
19 julio 2021 La suscrita apoderada allega alegatos de conclusión 
18	julio 2021 Ingresa al despacho para sentencia
19	agosto 2021 Sentencia de primera Instancia….ampara derechos colectivos
30 Agosto 2021 Al despacho para proveer</t>
  </si>
  <si>
    <r>
      <rPr>
        <b/>
        <sz val="11"/>
        <rFont val="Arial Narrow"/>
        <family val="2"/>
        <charset val="1"/>
      </rPr>
      <t>23 septiembre 2021</t>
    </r>
    <r>
      <rPr>
        <sz val="11"/>
        <rFont val="Arial Narrow"/>
        <family val="2"/>
        <charset val="1"/>
      </rPr>
      <t xml:space="preserve"> Auto del 23-09-21 Fijar como agencia de derecho a favor de los actores populares 1 salario mínimo a cargo del municipio24 septiembre 2021 Envío de notificaciones
20 octubre 2021 Ingresa al despacho se realiza la liquidación de costas, para aprobación
18 noviembre 2021 Auto aprueba liquidación de costas
19 noviembre 2021 Se fija en estados
07 diciembre 2021La suscrita apoderada allega informe en dos adjuntos
19 enero 2022 CAR Boyacá allega cumplimiento de ordenes de sentencia
17 febrero 2022 Al despacho para verificar cumplimiento
31 marzo 2022 Requiere a las entidades el cumplimiento de las ordenes impartidas </t>
    </r>
  </si>
  <si>
    <t xml:space="preserve"> Acción de Reparación Directa rad. 15001333301120210020500</t>
  </si>
  <si>
    <t xml:space="preserve">Despacho de primera instancia: Juzgado 11 Administrativo de Tunja
Despacho de segunda instancia: 
Demandante: GLORIA STELLA MALAGON
Demandado: ESE Hospital Regional de Moniquirá y otros
Cuantía: 648 SMLMV
Tema: Que se declare a la empresa social del estado HOSPITAL REGIONAL DE MONIQUIRA Y SALDUVA EPS EN LIQUIDACION, son solidariamente responsables en el plano administrativo y patrimonial de la muerte de JUAN ANTONIO DIAZ CRUZ
</t>
  </si>
  <si>
    <t xml:space="preserve">Histórico
30 noviembre 2021 radicación del proceso
01 diciembre 2021 Al despacho
17 febrero 2022 Inadmisión de la demanda, notificación 18-02-22
02 marzo 2022 Subsanación demanda
07 marzo 2022 Ingresa al despacho con la subsanación de la demanda
Actuaciones del periodo
Abril 2022 Seguimiento plataformas rama judicial
</t>
  </si>
  <si>
    <t xml:space="preserve">En el mes de  DICIEMBRE        se presentaron  41     partos vaginales  de 57     nacimientos lo que corresponde al 71,92 %   %   del total de partos mes  
</t>
  </si>
  <si>
    <t xml:space="preserve">En el mes de  DICIEMBRE      se presentaron 16   cesáreas de un total de  57      nacimientos  lo que corresponde a un porcentaje de  28    % de los nacimientos del mes de   DICIEMBRE   ,  lo que esta DEBAJO   de la meta    institucional,  departamental  y nacional 
</t>
  </si>
  <si>
    <t>para el mes de  se realizaron 273 consultas de primera vez con una oportunidad de 3,6 dias, cumpliendo con la meta de ser inferior a 5 dias</t>
  </si>
  <si>
    <t>La satisfacción percibida del primer contacto con el hospital tiene un porcentaje de 94.1% , el criterio en el que se detecta mayor oportunidad de mejora es el de facilidad de contacto, por lo que segun las observaciones de los pacientes se comunican a call center se deja en lista de espera pero no se da una solución.</t>
  </si>
  <si>
    <t>Se pretende tener apertura y manejo total de la oprtunidad para el mes de Febrero.</t>
  </si>
  <si>
    <t>La satisfacción percibida en el proceso de tramites administrativos que debe realizar el usuario se encuentra en 93,6%, en los ítems de “Agilidad en la atencion “ se detectan demoras por parte de los medicos del área de urgencias y algunos retrasos en inicio de consultas de Oftalmologia.</t>
  </si>
  <si>
    <t>Se realiza plan de acción de urgencia para mejorar la comunicación y explicación de los triage y los tiempos o demoras en el servicio.</t>
  </si>
  <si>
    <t>La satisfacción percibida de la infraestructura del hospital se encuentra en el 97.5% donde los pacientes refieren identificar buenas instalaciones, con correcto aseo y seguridad sin embargo sugieren adecuar la ventilación en sala de espera y remplazar las sillas de espera en mal estado.</t>
  </si>
  <si>
    <t xml:space="preserve">EN EL 2023 LAS SALAS DE CIRUGIA DEL HRM PRESENTARON UNA REMODELACION, QUE PERMITIO LA CONSECUSION DE HABILITACION Y CERTIFICACION DE LA UNIDAD QUIRURGICA SIN TENER QUE SUBSANAR E LA VISITA DE HABILITACION, ESTA REMODELACION LLEVO A LA REPROGRAMACION DE VARIOS PROCEDIMIENTOS QUIRURGICOS, LA CANTIDAD DE PROCEDIMIENTOS CANECLADOS ATRIBUIBLES A LA INSTITUCION  AUMENTO POR EL AUMENTO DE LA COMPLEJIDAD DE LOS PROCEDIMINETOS </t>
  </si>
  <si>
    <t xml:space="preserve">EL AÑO 2023 SE CARACTERIZO POR EL AUMENTO DE COMPLJIDAD  LO QUE HACE QUE LA POSIBILIDAD DE CANECLACION SEA MAS ALTA , SIN EMBRAGO EN LA UNIDAD QUIRURGICA SE OPTIMIZO EL PROCEDIMIENTO DE SOLICITUD DE MATERIAL DE OSTEOSINTESIS, Y SE REALIZO TRABAJO EN CONJJNYTO CON EL SERVICIO DE ANESTESIA PARA OPTIMIZARA LA VALORACION PREANESTESICA, ADEMAS DE DEJA UN ESPACION PARA LAS RESPUESTA DE IC DEL SERVICIO DE ANESTESIA. </t>
  </si>
  <si>
    <t>SE CUMPLIO A CABALIDAD EL INDICADOR DE APENDICECTOMIA EN EL TIEMPO MENOR A 6 HORAS DURANTE EL 2023</t>
  </si>
  <si>
    <t>SE OPTIMIZO COMUNICACIÓN ENTRE EL SERVICIO DE CX GENERAL, EN EL MOMENTO DE DIAGNOSTICO CON LAS SALAS DE CX, EN EL MOMENTO DE NOTIFICACION INMEDIATAMENTE LA JEFE DE ENFERMERIA DE SALAS DE CX REALIZA LA ACOMODACION EN LAS SALAS DE CX</t>
  </si>
  <si>
    <t xml:space="preserve">EL 2023 FUE UN AÑO DONDE SE REALIZO APAETURA DE NUEVAS ESPECIALIDADES QUIRURGICAS, ADEMAS DADA LA OFERTA DE SERVICIOS DE MEDIANA Y ALTA COMPLEJIDAD , SE HA AUMENTADO LA DEMNDA POR NUESTROS USSUARIOS, LO QUE NO HA BPERMITIDO ESTAR EN LA META PLATEADA, SIN EMBARGO EN A FINALES D ELA VIGENCIA 2023 Y LA SIGUIENTE CIGENCIA YA SE CREARON ESTRATEGIA PARA LA DISMINUCION DE L OPORTUNIDAD , UN FACTO MUY INFLUYENTE ES LA FALTA DE ESPECIALISTA EN LAS DOS ESPECILIDADES MAS DEMANDANTES COMO ORTOPEDIA Y CX GENERAL </t>
  </si>
  <si>
    <t xml:space="preserve">EN ESTE INIDCADOR DADA LA GRAN DEMANDA DE SERVICIOS POR NUETSRA COMUNIDAD, EN EL MES DE DICIEMBRE SE INICIA PLAN DE AUMENTAR EL TIEMPO DE JORANADA QUIRURGICA DE CX PROGRAMDA PARA LOGRARA CUBRIR LA DEMNDADA DE NUESTRO USSUARIOS ADEMAS LA BUSQUEDA ACTIVA DE LOS PROFESIONALES FALTANTES </t>
  </si>
  <si>
    <t>EL AÑO 2023 PARA LA UNIDAD QUIRURGICA FUE ATIPICO EN LA PRODUCCION DADO LA REMODELACION DE SALAS DE CIRUGIA , Y EL CAMBIOHACIA LA MEJORIA DE ALGUNOS SERVICIOS DONDE SE EVDIENIO ALGUNAS FALENCIAS Y SE FORTALECIERON ESOS GRUPOS, EN EL UTIMO TRIIMESTRE SE ESTABILIZO CUMPLUENDO LA META DE MAS DE 500 PROCEDIMIENTOS</t>
  </si>
  <si>
    <t xml:space="preserve">UN INDICADOR QUE SE CUMPLE PARCIALMENTE DONDE EN EL ULITIMO TRIMESTRE SE LOGRA LA META , SIN EMABRAGO SE DEBE ACLARA EL AUMENTO DE LA COMPLEJIDAD DE NUESTROS PROECDIMIENTOS QUIRURGICOS, SE REALIZRA PARA LA VIGENCIA ENTRANTE, LA DISPONIIBILIDAD DE DE PROGRAMACION POR 7 DIAS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</si>
</sst>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 _€_-;\-* #,##0.00\ _€_-;_-* \-??\ _€_-;_-@_-"/>
    <numFmt numFmtId="165" formatCode="_(* #,##0.00_);_(* \(#,##0.00\);_(* \-??_);_(@_)"/>
    <numFmt numFmtId="166" formatCode="_-* #,##0.00_-;\-* #,##0.00_-;_-* \-??_-;_-@_-"/>
    <numFmt numFmtId="167" formatCode="_-* #,##0_-;\-* #,##0_-;_-* \-_-;_-@_-"/>
    <numFmt numFmtId="168" formatCode="_-\$* #,##0.00_-;&quot;-$&quot;* #,##0.00_-;_-\$* \-??_-;_-@_-"/>
    <numFmt numFmtId="169" formatCode="0\ %"/>
    <numFmt numFmtId="170" formatCode="#,##0.0"/>
    <numFmt numFmtId="171" formatCode="0.0"/>
    <numFmt numFmtId="172" formatCode="0.00\ %"/>
    <numFmt numFmtId="173" formatCode="_-* #,##0.00_-;\-* #,##0.00_-;_-* \-_-;_-@_-"/>
    <numFmt numFmtId="174" formatCode="_ * #,##0.00_ ;_ * \-#,##0.00_ ;_ * \-??_ ;_ @_ "/>
    <numFmt numFmtId="175" formatCode="_ * #,##0.00_ ;_ * \-#,##0.00_ ;_ * \-?_ ;_ @_ "/>
    <numFmt numFmtId="176" formatCode="_-* #,##0_-;\-* #,##0_-;_-* \-??_-;_-@_-"/>
    <numFmt numFmtId="177" formatCode="_-* #,##0.0_-;\-* #,##0.0_-;_-* \-??_-;_-@_-"/>
    <numFmt numFmtId="178" formatCode="_-* #,##0.0_-;\-* #,##0.0_-;_-* \-_-;_-@_-"/>
    <numFmt numFmtId="179" formatCode="0.000"/>
    <numFmt numFmtId="180" formatCode="_-* #,##0.0000_-;\-* #,##0.0000_-;_-* \-_-;_-@_-"/>
    <numFmt numFmtId="181" formatCode="0.0000"/>
    <numFmt numFmtId="182" formatCode="_-* #,##0.000_-;\-* #,##0.000_-;_-* \-??_-;_-@_-"/>
    <numFmt numFmtId="183" formatCode="_-* #,##0.000_-;\-* #,##0.000_-;_-* \-_-;_-@_-"/>
    <numFmt numFmtId="184" formatCode="0.000%"/>
    <numFmt numFmtId="185" formatCode="0.0%"/>
  </numFmts>
  <fonts count="75">
    <font>
      <sz val="10"/>
      <name val="Arial"/>
      <charset val="134"/>
    </font>
    <font>
      <sz val="11"/>
      <color theme="1"/>
      <name val="Calibri"/>
      <family val="2"/>
      <charset val="1"/>
    </font>
    <font>
      <sz val="11"/>
      <color rgb="FF006100"/>
      <name val="Calibri"/>
      <family val="2"/>
      <charset val="1"/>
    </font>
    <font>
      <b/>
      <sz val="11"/>
      <color theme="0"/>
      <name val="Calibri"/>
      <family val="2"/>
      <charset val="1"/>
    </font>
    <font>
      <sz val="11"/>
      <color rgb="FFFA7D00"/>
      <name val="Calibri"/>
      <family val="2"/>
      <charset val="1"/>
    </font>
    <font>
      <b/>
      <sz val="11"/>
      <color rgb="FFFA7D00"/>
      <name val="Calibri"/>
      <family val="2"/>
      <charset val="1"/>
    </font>
    <font>
      <b/>
      <sz val="15"/>
      <color theme="3"/>
      <name val="Calibri"/>
      <family val="2"/>
      <charset val="1"/>
    </font>
    <font>
      <b/>
      <sz val="11"/>
      <color theme="3"/>
      <name val="Calibri"/>
      <family val="2"/>
      <charset val="1"/>
    </font>
    <font>
      <sz val="11"/>
      <color rgb="FF3F3F76"/>
      <name val="Calibri"/>
      <family val="2"/>
      <charset val="1"/>
    </font>
    <font>
      <sz val="11"/>
      <color rgb="FF9C0006"/>
      <name val="Calibri"/>
      <family val="2"/>
      <charset val="1"/>
    </font>
    <font>
      <sz val="11"/>
      <color rgb="FF9C5700"/>
      <name val="Calibri"/>
      <family val="2"/>
      <charset val="1"/>
    </font>
    <font>
      <sz val="10"/>
      <name val="Arial"/>
      <family val="2"/>
      <charset val="1"/>
    </font>
    <font>
      <b/>
      <sz val="11"/>
      <color rgb="FF3F3F3F"/>
      <name val="Calibri"/>
      <family val="2"/>
      <charset val="1"/>
    </font>
    <font>
      <sz val="11"/>
      <color rgb="FFFF0000"/>
      <name val="Calibri"/>
      <family val="2"/>
      <charset val="1"/>
    </font>
    <font>
      <i/>
      <sz val="11"/>
      <color rgb="FF7F7F7F"/>
      <name val="Calibri"/>
      <family val="2"/>
      <charset val="1"/>
    </font>
    <font>
      <b/>
      <sz val="11"/>
      <color theme="1"/>
      <name val="Calibri"/>
      <family val="2"/>
      <charset val="1"/>
    </font>
    <font>
      <b/>
      <sz val="13"/>
      <color theme="3"/>
      <name val="Calibri"/>
      <family val="2"/>
      <charset val="1"/>
    </font>
    <font>
      <sz val="11"/>
      <color theme="0"/>
      <name val="Calibri"/>
      <family val="2"/>
      <charset val="1"/>
    </font>
    <font>
      <sz val="8"/>
      <color rgb="FF000000"/>
      <name val="Arial"/>
      <family val="2"/>
      <charset val="1"/>
    </font>
    <font>
      <b/>
      <sz val="8"/>
      <color rgb="FF000000"/>
      <name val="Arial"/>
      <family val="2"/>
      <charset val="1"/>
    </font>
    <font>
      <sz val="8"/>
      <name val="Arial"/>
      <family val="2"/>
      <charset val="1"/>
    </font>
    <font>
      <b/>
      <sz val="16"/>
      <name val="Arial"/>
      <family val="2"/>
      <charset val="1"/>
    </font>
    <font>
      <b/>
      <sz val="8"/>
      <name val="Arial"/>
      <family val="2"/>
      <charset val="1"/>
    </font>
    <font>
      <b/>
      <sz val="16"/>
      <color rgb="FF000000"/>
      <name val="Arial"/>
      <family val="2"/>
      <charset val="1"/>
    </font>
    <font>
      <b/>
      <sz val="9"/>
      <name val="Arial"/>
      <family val="2"/>
      <charset val="1"/>
    </font>
    <font>
      <u/>
      <sz val="10"/>
      <color theme="10"/>
      <name val="Arial"/>
      <family val="2"/>
      <charset val="1"/>
    </font>
    <font>
      <sz val="7"/>
      <name val="Arial"/>
      <family val="2"/>
      <charset val="1"/>
    </font>
    <font>
      <sz val="8"/>
      <color rgb="FFFF0000"/>
      <name val="Arial"/>
      <family val="2"/>
      <charset val="1"/>
    </font>
    <font>
      <b/>
      <sz val="12"/>
      <name val="Arial"/>
      <family val="2"/>
      <charset val="1"/>
    </font>
    <font>
      <b/>
      <sz val="11"/>
      <color rgb="FF000000"/>
      <name val="Verdana"/>
      <family val="2"/>
      <charset val="1"/>
    </font>
    <font>
      <b/>
      <sz val="8"/>
      <color rgb="FF000000"/>
      <name val="Verdana"/>
      <family val="2"/>
      <charset val="1"/>
    </font>
    <font>
      <sz val="8"/>
      <color rgb="FF000000"/>
      <name val="Verdana"/>
      <family val="2"/>
      <charset val="1"/>
    </font>
    <font>
      <sz val="8"/>
      <name val="Verdana"/>
      <family val="2"/>
      <charset val="1"/>
    </font>
    <font>
      <sz val="11"/>
      <color theme="1"/>
      <name val="Arial"/>
      <family val="2"/>
      <charset val="1"/>
    </font>
    <font>
      <b/>
      <sz val="14"/>
      <color theme="1"/>
      <name val="Arial"/>
      <family val="2"/>
      <charset val="1"/>
    </font>
    <font>
      <b/>
      <sz val="11"/>
      <name val="Arial"/>
      <family val="2"/>
      <charset val="1"/>
    </font>
    <font>
      <b/>
      <sz val="11"/>
      <color theme="1"/>
      <name val="Arial"/>
      <family val="2"/>
      <charset val="1"/>
    </font>
    <font>
      <sz val="11"/>
      <name val="Arial"/>
      <family val="2"/>
      <charset val="1"/>
    </font>
    <font>
      <sz val="10"/>
      <name val="Arial Narrow"/>
      <family val="2"/>
      <charset val="1"/>
    </font>
    <font>
      <b/>
      <sz val="10"/>
      <name val="Tahoma"/>
      <family val="2"/>
      <charset val="1"/>
    </font>
    <font>
      <b/>
      <sz val="7"/>
      <name val="Arial"/>
      <family val="2"/>
      <charset val="1"/>
    </font>
    <font>
      <sz val="9"/>
      <name val="Arial"/>
      <family val="2"/>
      <charset val="1"/>
    </font>
    <font>
      <b/>
      <sz val="10"/>
      <name val="Arial"/>
      <family val="2"/>
      <charset val="1"/>
    </font>
    <font>
      <b/>
      <sz val="9"/>
      <name val="Tahoma"/>
      <family val="2"/>
      <charset val="1"/>
    </font>
    <font>
      <b/>
      <sz val="10"/>
      <color rgb="FFFFFFFF"/>
      <name val="Arial"/>
      <family val="2"/>
      <charset val="1"/>
    </font>
    <font>
      <b/>
      <sz val="10"/>
      <color theme="0"/>
      <name val="Arial"/>
      <family val="2"/>
      <charset val="1"/>
    </font>
    <font>
      <b/>
      <sz val="8"/>
      <name val="Arial Narrow"/>
      <family val="2"/>
      <charset val="1"/>
    </font>
    <font>
      <sz val="10"/>
      <color theme="0"/>
      <name val="Arial"/>
      <family val="2"/>
      <charset val="1"/>
    </font>
    <font>
      <sz val="11"/>
      <name val="Calibri"/>
      <family val="2"/>
      <charset val="1"/>
    </font>
    <font>
      <sz val="9"/>
      <color theme="0"/>
      <name val="Arial"/>
      <family val="2"/>
      <charset val="1"/>
    </font>
    <font>
      <sz val="6.5"/>
      <name val="Arial"/>
      <family val="2"/>
      <charset val="1"/>
    </font>
    <font>
      <b/>
      <sz val="9"/>
      <name val="Arial Narrow"/>
      <family val="2"/>
      <charset val="1"/>
    </font>
    <font>
      <b/>
      <sz val="6"/>
      <name val="Arial"/>
      <family val="2"/>
      <charset val="1"/>
    </font>
    <font>
      <b/>
      <sz val="8"/>
      <color theme="1"/>
      <name val="Calibri"/>
      <family val="2"/>
      <charset val="1"/>
    </font>
    <font>
      <b/>
      <sz val="8"/>
      <color theme="1"/>
      <name val="Arial"/>
      <family val="2"/>
      <charset val="1"/>
    </font>
    <font>
      <b/>
      <sz val="6"/>
      <color theme="1"/>
      <name val="Arial"/>
      <family val="2"/>
      <charset val="1"/>
    </font>
    <font>
      <sz val="6"/>
      <name val="Arial"/>
      <family val="2"/>
      <charset val="1"/>
    </font>
    <font>
      <b/>
      <sz val="9"/>
      <color theme="1"/>
      <name val="Arial"/>
      <family val="2"/>
      <charset val="1"/>
    </font>
    <font>
      <sz val="10"/>
      <color theme="1"/>
      <name val="Arial"/>
      <family val="2"/>
      <charset val="1"/>
    </font>
    <font>
      <b/>
      <sz val="16"/>
      <name val="Tahoma"/>
      <family val="2"/>
      <charset val="1"/>
    </font>
    <font>
      <b/>
      <sz val="10"/>
      <color rgb="FF000000"/>
      <name val="Arial"/>
      <family val="2"/>
      <charset val="1"/>
    </font>
    <font>
      <b/>
      <sz val="10"/>
      <color theme="1"/>
      <name val="Arial"/>
      <family val="2"/>
      <charset val="1"/>
    </font>
    <font>
      <sz val="10"/>
      <color rgb="FF000000"/>
      <name val="Arial"/>
      <family val="2"/>
      <charset val="1"/>
    </font>
    <font>
      <b/>
      <sz val="11"/>
      <color rgb="FF000000"/>
      <name val="Arial Narrow"/>
      <family val="2"/>
      <charset val="1"/>
    </font>
    <font>
      <sz val="11"/>
      <color rgb="FF000000"/>
      <name val="Arial Narrow"/>
      <family val="2"/>
      <charset val="1"/>
    </font>
    <font>
      <b/>
      <u/>
      <sz val="11"/>
      <color rgb="FF000000"/>
      <name val="Arial Narrow"/>
      <family val="2"/>
      <charset val="1"/>
    </font>
    <font>
      <b/>
      <sz val="11"/>
      <name val="Arial Narrow"/>
      <family val="2"/>
      <charset val="1"/>
    </font>
    <font>
      <sz val="11"/>
      <name val="Arial Narrow"/>
      <family val="2"/>
      <charset val="1"/>
    </font>
    <font>
      <b/>
      <u/>
      <sz val="11"/>
      <name val="Arial Narrow"/>
      <family val="2"/>
      <charset val="1"/>
    </font>
    <font>
      <u/>
      <sz val="11"/>
      <name val="Arial Narrow"/>
      <family val="2"/>
      <charset val="1"/>
    </font>
    <font>
      <u/>
      <sz val="11"/>
      <color rgb="FF000000"/>
      <name val="Arial Narrow"/>
      <family val="2"/>
      <charset val="1"/>
    </font>
    <font>
      <b/>
      <sz val="18"/>
      <color rgb="FF000000"/>
      <name val="Arial"/>
      <family val="2"/>
      <charset val="1"/>
    </font>
    <font>
      <vertAlign val="superscript"/>
      <sz val="10"/>
      <color rgb="FF000000"/>
      <name val="Arial"/>
      <family val="2"/>
      <charset val="1"/>
    </font>
    <font>
      <b/>
      <sz val="18"/>
      <color theme="1"/>
      <name val="Arial"/>
      <family val="2"/>
      <charset val="1"/>
    </font>
    <font>
      <sz val="10"/>
      <name val="Arial"/>
      <family val="2"/>
    </font>
  </fonts>
  <fills count="39">
    <fill>
      <patternFill patternType="none"/>
    </fill>
    <fill>
      <patternFill patternType="gray125"/>
    </fill>
    <fill>
      <patternFill patternType="solid">
        <fgColor theme="4" tint="0.79979857783745845"/>
        <bgColor rgb="FFDBEEF4"/>
      </patternFill>
    </fill>
    <fill>
      <patternFill patternType="solid">
        <fgColor theme="5" tint="0.79979857783745845"/>
        <bgColor rgb="FFE6E0EC"/>
      </patternFill>
    </fill>
    <fill>
      <patternFill patternType="solid">
        <fgColor theme="6" tint="0.79979857783745845"/>
        <bgColor rgb="FFF2F2F2"/>
      </patternFill>
    </fill>
    <fill>
      <patternFill patternType="solid">
        <fgColor theme="7" tint="0.79979857783745845"/>
        <bgColor rgb="FFE0E0E0"/>
      </patternFill>
    </fill>
    <fill>
      <patternFill patternType="solid">
        <fgColor theme="8" tint="0.79979857783745845"/>
        <bgColor rgb="FFDCE6F2"/>
      </patternFill>
    </fill>
    <fill>
      <patternFill patternType="solid">
        <fgColor theme="9" tint="0.79979857783745845"/>
        <bgColor rgb="FFEBF1DE"/>
      </patternFill>
    </fill>
    <fill>
      <patternFill patternType="solid">
        <fgColor theme="4" tint="0.59987182226020086"/>
        <bgColor rgb="FFB7DEE8"/>
      </patternFill>
    </fill>
    <fill>
      <patternFill patternType="solid">
        <fgColor theme="5" tint="0.59987182226020086"/>
        <bgColor rgb="FFFAC090"/>
      </patternFill>
    </fill>
    <fill>
      <patternFill patternType="solid">
        <fgColor theme="6" tint="0.59987182226020086"/>
        <bgColor rgb="FFD9D9D9"/>
      </patternFill>
    </fill>
    <fill>
      <patternFill patternType="solid">
        <fgColor theme="7" tint="0.59987182226020086"/>
        <bgColor rgb="FFB9CDE5"/>
      </patternFill>
    </fill>
    <fill>
      <patternFill patternType="solid">
        <fgColor theme="8" tint="0.59987182226020086"/>
        <bgColor rgb="FFB9CDE5"/>
      </patternFill>
    </fill>
    <fill>
      <patternFill patternType="solid">
        <fgColor theme="9" tint="0.59987182226020086"/>
        <bgColor rgb="FFFFCC99"/>
      </patternFill>
    </fill>
    <fill>
      <patternFill patternType="solid">
        <fgColor theme="4" tint="0.39979247413556324"/>
        <bgColor rgb="FF93CDDD"/>
      </patternFill>
    </fill>
    <fill>
      <patternFill patternType="solid">
        <fgColor theme="5" tint="0.39979247413556324"/>
        <bgColor rgb="FFB3A2C7"/>
      </patternFill>
    </fill>
    <fill>
      <patternFill patternType="solid">
        <fgColor theme="6" tint="0.39979247413556324"/>
        <bgColor rgb="FFD7E4BD"/>
      </patternFill>
    </fill>
    <fill>
      <patternFill patternType="solid">
        <fgColor theme="7" tint="0.39979247413556324"/>
        <bgColor rgb="FFB6AAC4"/>
      </patternFill>
    </fill>
    <fill>
      <patternFill patternType="solid">
        <fgColor theme="8" tint="0.39979247413556324"/>
        <bgColor rgb="FF99CCFF"/>
      </patternFill>
    </fill>
    <fill>
      <patternFill patternType="solid">
        <fgColor theme="9" tint="0.39979247413556324"/>
        <bgColor rgb="FFFFCC99"/>
      </patternFill>
    </fill>
    <fill>
      <patternFill patternType="solid">
        <fgColor rgb="FFC6EFCE"/>
        <bgColor rgb="FFD7E4BD"/>
      </patternFill>
    </fill>
    <fill>
      <patternFill patternType="solid">
        <fgColor rgb="FFA5A5A5"/>
        <bgColor rgb="FFB3A2C7"/>
      </patternFill>
    </fill>
    <fill>
      <patternFill patternType="solid">
        <fgColor rgb="FFF2F2F2"/>
        <bgColor rgb="FFF3F3F3"/>
      </patternFill>
    </fill>
    <fill>
      <patternFill patternType="solid">
        <fgColor rgb="FFFFCC99"/>
        <bgColor rgb="FFFAC090"/>
      </patternFill>
    </fill>
    <fill>
      <patternFill patternType="solid">
        <fgColor rgb="FFFFC7CE"/>
        <bgColor rgb="FFFCD5B5"/>
      </patternFill>
    </fill>
    <fill>
      <patternFill patternType="solid">
        <fgColor rgb="FFFFEB9C"/>
        <bgColor rgb="FFFCD5B5"/>
      </patternFill>
    </fill>
    <fill>
      <patternFill patternType="solid">
        <fgColor rgb="FFFFFFCC"/>
        <bgColor rgb="FFEBF1DE"/>
      </patternFill>
    </fill>
    <fill>
      <patternFill patternType="solid">
        <fgColor theme="4"/>
        <bgColor rgb="FF558ED5"/>
      </patternFill>
    </fill>
    <fill>
      <patternFill patternType="darkGray">
        <fgColor theme="5"/>
        <bgColor rgb="FF8064A2"/>
      </patternFill>
    </fill>
    <fill>
      <patternFill patternType="solid">
        <fgColor theme="6"/>
        <bgColor rgb="FFA5A5A5"/>
      </patternFill>
    </fill>
    <fill>
      <patternFill patternType="solid">
        <fgColor theme="7"/>
        <bgColor rgb="FF7F7F7F"/>
      </patternFill>
    </fill>
    <fill>
      <patternFill patternType="solid">
        <fgColor theme="8"/>
        <bgColor rgb="FF558ED5"/>
      </patternFill>
    </fill>
    <fill>
      <patternFill patternType="solid">
        <fgColor theme="9"/>
        <bgColor rgb="FFFB7D00"/>
      </patternFill>
    </fill>
    <fill>
      <patternFill patternType="solid">
        <fgColor theme="6" tint="-0.249977111117893"/>
        <bgColor rgb="FF818181"/>
      </patternFill>
    </fill>
    <fill>
      <patternFill patternType="solid">
        <fgColor theme="0"/>
        <bgColor rgb="FFF3F3F3"/>
      </patternFill>
    </fill>
    <fill>
      <patternFill patternType="solid">
        <fgColor rgb="FFE0E0E0"/>
        <bgColor rgb="FFE6E0EC"/>
      </patternFill>
    </fill>
    <fill>
      <patternFill patternType="solid">
        <fgColor rgb="FF4EDABF"/>
        <bgColor rgb="FF5BDFBC"/>
      </patternFill>
    </fill>
    <fill>
      <patternFill patternType="solid">
        <fgColor rgb="FFB6AAC4"/>
        <bgColor rgb="FFB3A2C7"/>
      </patternFill>
    </fill>
    <fill>
      <patternFill patternType="solid">
        <fgColor rgb="FF5BDFBC"/>
        <bgColor rgb="FF4EDABF"/>
      </patternFill>
    </fill>
  </fills>
  <borders count="78">
    <border>
      <left/>
      <right/>
      <top/>
      <bottom/>
      <diagonal/>
    </border>
    <border>
      <left style="double">
        <color rgb="FF252F48"/>
      </left>
      <right style="double">
        <color rgb="FF252F48"/>
      </right>
      <top style="double">
        <color rgb="FF252F48"/>
      </top>
      <bottom style="double">
        <color rgb="FF252F48"/>
      </bottom>
      <diagonal/>
    </border>
    <border>
      <left/>
      <right/>
      <top/>
      <bottom style="double">
        <color rgb="FFFB7D00"/>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style="thin">
        <color rgb="FFB3B3B3"/>
      </left>
      <right style="thin">
        <color rgb="FFB3B3B3"/>
      </right>
      <top style="thin">
        <color rgb="FFB3B3B3"/>
      </top>
      <bottom style="thin">
        <color rgb="FFB3B3B3"/>
      </bottom>
      <diagonal/>
    </border>
    <border>
      <left style="thin">
        <color rgb="FF252F48"/>
      </left>
      <right style="thin">
        <color rgb="FF252F48"/>
      </right>
      <top style="thin">
        <color rgb="FF252F48"/>
      </top>
      <bottom style="thin">
        <color rgb="FF252F48"/>
      </bottom>
      <diagonal/>
    </border>
    <border>
      <left/>
      <right/>
      <top style="thin">
        <color theme="4"/>
      </top>
      <bottom style="double">
        <color theme="4"/>
      </bottom>
      <diagonal/>
    </border>
    <border>
      <left/>
      <right/>
      <top/>
      <bottom style="thick">
        <color theme="4" tint="0.49989318521683401"/>
      </bottom>
      <diagonal/>
    </border>
    <border>
      <left/>
      <right/>
      <top/>
      <bottom style="medium">
        <color theme="4" tint="0.39979247413556324"/>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bottom style="thin">
        <color auto="1"/>
      </bottom>
      <diagonal/>
    </border>
    <border>
      <left/>
      <right/>
      <top/>
      <bottom style="thin">
        <color auto="1"/>
      </bottom>
      <diagonal/>
    </border>
    <border>
      <left style="medium">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rgb="FF0094C7"/>
      </left>
      <right style="thin">
        <color rgb="FF0094C7"/>
      </right>
      <top style="thin">
        <color rgb="FF0094C7"/>
      </top>
      <bottom style="thin">
        <color rgb="FF0094C7"/>
      </bottom>
      <diagonal/>
    </border>
    <border>
      <left style="thin">
        <color rgb="FF0094C7"/>
      </left>
      <right/>
      <top style="thin">
        <color rgb="FF0094C7"/>
      </top>
      <bottom style="thin">
        <color rgb="FF0094C7"/>
      </bottom>
      <diagonal/>
    </border>
    <border>
      <left style="medium">
        <color theme="3" tint="0.39979247413556324"/>
      </left>
      <right style="medium">
        <color theme="3" tint="0.39979247413556324"/>
      </right>
      <top style="medium">
        <color theme="3" tint="0.39979247413556324"/>
      </top>
      <bottom style="thin">
        <color theme="3" tint="0.39979247413556324"/>
      </bottom>
      <diagonal/>
    </border>
    <border>
      <left style="medium">
        <color theme="3" tint="0.39979247413556324"/>
      </left>
      <right style="medium">
        <color theme="3" tint="0.39979247413556324"/>
      </right>
      <top style="thin">
        <color theme="3" tint="0.39979247413556324"/>
      </top>
      <bottom style="thin">
        <color theme="3" tint="0.39979247413556324"/>
      </bottom>
      <diagonal/>
    </border>
    <border>
      <left style="thin">
        <color auto="1"/>
      </left>
      <right style="thin">
        <color auto="1"/>
      </right>
      <top style="thin">
        <color auto="1"/>
      </top>
      <bottom/>
      <diagonal/>
    </border>
    <border>
      <left/>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style="medium">
        <color auto="1"/>
      </right>
      <top style="medium">
        <color auto="1"/>
      </top>
      <bottom/>
      <diagonal/>
    </border>
    <border>
      <left style="thin">
        <color auto="1"/>
      </left>
      <right/>
      <top style="thin">
        <color auto="1"/>
      </top>
      <bottom style="medium">
        <color auto="1"/>
      </bottom>
      <diagonal/>
    </border>
    <border>
      <left style="medium">
        <color auto="1"/>
      </left>
      <right style="medium">
        <color auto="1"/>
      </right>
      <top/>
      <bottom/>
      <diagonal/>
    </border>
    <border>
      <left style="thin">
        <color auto="1"/>
      </left>
      <right/>
      <top/>
      <bottom style="thin">
        <color auto="1"/>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top style="thin">
        <color auto="1"/>
      </top>
      <bottom style="thin">
        <color auto="1"/>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thin">
        <color auto="1"/>
      </top>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bottom/>
      <diagonal/>
    </border>
    <border>
      <left style="thin">
        <color auto="1"/>
      </left>
      <right/>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thin">
        <color auto="1"/>
      </bottom>
      <diagonal/>
    </border>
    <border>
      <left/>
      <right style="medium">
        <color auto="1"/>
      </right>
      <top style="thin">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s>
  <cellStyleXfs count="74">
    <xf numFmtId="0" fontId="0" fillId="0" borderId="0"/>
    <xf numFmtId="166" fontId="74" fillId="0" borderId="0" applyBorder="0" applyProtection="0"/>
    <xf numFmtId="169" fontId="74" fillId="0" borderId="0" applyBorder="0" applyProtection="0"/>
    <xf numFmtId="0" fontId="25" fillId="0" borderId="0" applyBorder="0" applyProtection="0"/>
    <xf numFmtId="0" fontId="1" fillId="2" borderId="0" applyBorder="0" applyProtection="0"/>
    <xf numFmtId="0" fontId="1" fillId="3" borderId="0" applyBorder="0" applyProtection="0"/>
    <xf numFmtId="0" fontId="1" fillId="4" borderId="0" applyBorder="0" applyProtection="0"/>
    <xf numFmtId="0" fontId="1" fillId="5" borderId="0" applyBorder="0" applyProtection="0"/>
    <xf numFmtId="0" fontId="1" fillId="6" borderId="0" applyBorder="0" applyProtection="0"/>
    <xf numFmtId="0" fontId="1" fillId="7" borderId="0" applyBorder="0" applyProtection="0"/>
    <xf numFmtId="0" fontId="1" fillId="8" borderId="0" applyBorder="0" applyProtection="0"/>
    <xf numFmtId="0" fontId="1" fillId="9" borderId="0" applyBorder="0" applyProtection="0"/>
    <xf numFmtId="0" fontId="1" fillId="10" borderId="0" applyBorder="0" applyProtection="0"/>
    <xf numFmtId="0" fontId="1" fillId="11" borderId="0" applyBorder="0" applyProtection="0"/>
    <xf numFmtId="0" fontId="1" fillId="12" borderId="0" applyBorder="0" applyProtection="0"/>
    <xf numFmtId="0" fontId="1" fillId="13" borderId="0" applyBorder="0" applyProtection="0"/>
    <xf numFmtId="0" fontId="1" fillId="14" borderId="0" applyBorder="0" applyProtection="0"/>
    <xf numFmtId="0" fontId="1" fillId="15" borderId="0" applyBorder="0" applyProtection="0"/>
    <xf numFmtId="0" fontId="1" fillId="16" borderId="0" applyBorder="0" applyProtection="0"/>
    <xf numFmtId="0" fontId="1" fillId="17" borderId="0" applyBorder="0" applyProtection="0"/>
    <xf numFmtId="0" fontId="1" fillId="18" borderId="0" applyBorder="0" applyProtection="0"/>
    <xf numFmtId="0" fontId="1" fillId="19" borderId="0" applyBorder="0" applyProtection="0"/>
    <xf numFmtId="0" fontId="2" fillId="20" borderId="0" applyBorder="0" applyProtection="0"/>
    <xf numFmtId="0" fontId="3" fillId="21" borderId="1" applyProtection="0"/>
    <xf numFmtId="0" fontId="4" fillId="0" borderId="2" applyProtection="0"/>
    <xf numFmtId="0" fontId="5" fillId="22" borderId="3" applyProtection="0"/>
    <xf numFmtId="0" fontId="6" fillId="0" borderId="4" applyProtection="0"/>
    <xf numFmtId="0" fontId="7" fillId="0" borderId="0" applyBorder="0" applyProtection="0"/>
    <xf numFmtId="0" fontId="8" fillId="23" borderId="3" applyProtection="0"/>
    <xf numFmtId="0" fontId="9" fillId="24" borderId="0" applyBorder="0" applyProtection="0"/>
    <xf numFmtId="164" fontId="74" fillId="0" borderId="0" applyBorder="0" applyProtection="0"/>
    <xf numFmtId="165" fontId="74" fillId="0" borderId="0" applyBorder="0" applyProtection="0"/>
    <xf numFmtId="166" fontId="74" fillId="0" borderId="0" applyBorder="0" applyProtection="0"/>
    <xf numFmtId="166" fontId="74" fillId="0" borderId="0" applyBorder="0" applyProtection="0"/>
    <xf numFmtId="166" fontId="74" fillId="0" borderId="0" applyBorder="0" applyProtection="0"/>
    <xf numFmtId="166" fontId="74" fillId="0" borderId="0" applyBorder="0" applyProtection="0"/>
    <xf numFmtId="166" fontId="74" fillId="0" borderId="0" applyBorder="0" applyProtection="0"/>
    <xf numFmtId="166" fontId="74" fillId="0" borderId="0" applyBorder="0" applyProtection="0"/>
    <xf numFmtId="166" fontId="74" fillId="0" borderId="0" applyBorder="0" applyProtection="0"/>
    <xf numFmtId="167" fontId="74" fillId="0" borderId="0" applyBorder="0" applyProtection="0"/>
    <xf numFmtId="167" fontId="74" fillId="0" borderId="0" applyBorder="0" applyProtection="0"/>
    <xf numFmtId="168" fontId="74" fillId="0" borderId="0" applyBorder="0" applyProtection="0"/>
    <xf numFmtId="0" fontId="10" fillId="25"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26" borderId="5" applyProtection="0"/>
    <xf numFmtId="169" fontId="74" fillId="0" borderId="0" applyBorder="0" applyProtection="0"/>
    <xf numFmtId="0" fontId="12" fillId="22" borderId="6" applyProtection="0"/>
    <xf numFmtId="0" fontId="13" fillId="0" borderId="0" applyBorder="0" applyProtection="0"/>
    <xf numFmtId="0" fontId="14" fillId="0" borderId="0" applyBorder="0" applyProtection="0"/>
    <xf numFmtId="0" fontId="15" fillId="0" borderId="7" applyProtection="0"/>
    <xf numFmtId="0" fontId="16" fillId="0" borderId="8" applyProtection="0"/>
    <xf numFmtId="0" fontId="7" fillId="0" borderId="9" applyProtection="0"/>
    <xf numFmtId="0" fontId="17" fillId="27" borderId="0" applyBorder="0" applyProtection="0"/>
    <xf numFmtId="0" fontId="17" fillId="28" borderId="0" applyBorder="0" applyProtection="0"/>
    <xf numFmtId="0" fontId="17" fillId="29" borderId="0" applyBorder="0" applyProtection="0"/>
    <xf numFmtId="0" fontId="17" fillId="30" borderId="0" applyBorder="0" applyProtection="0"/>
    <xf numFmtId="0" fontId="17" fillId="31" borderId="0" applyBorder="0" applyProtection="0"/>
    <xf numFmtId="0" fontId="17" fillId="32" borderId="0" applyBorder="0" applyProtection="0"/>
    <xf numFmtId="167" fontId="74" fillId="0" borderId="0" applyBorder="0" applyProtection="0"/>
  </cellStyleXfs>
  <cellXfs count="823">
    <xf numFmtId="0" fontId="0" fillId="0" borderId="0" xfId="0"/>
    <xf numFmtId="0" fontId="22" fillId="33" borderId="10" xfId="53" applyFont="1" applyFill="1" applyBorder="1" applyAlignment="1">
      <alignment horizontal="center" vertical="center" wrapText="1"/>
    </xf>
    <xf numFmtId="0" fontId="22" fillId="16" borderId="10" xfId="53" applyFont="1" applyFill="1" applyBorder="1" applyAlignment="1">
      <alignment horizontal="center" vertical="center" wrapText="1"/>
    </xf>
    <xf numFmtId="0" fontId="18" fillId="0" borderId="0" xfId="53" applyFont="1"/>
    <xf numFmtId="0" fontId="18" fillId="0" borderId="0" xfId="53" applyFont="1" applyAlignment="1">
      <alignment horizontal="center"/>
    </xf>
    <xf numFmtId="0" fontId="18" fillId="0" borderId="0" xfId="53" applyFont="1" applyAlignment="1">
      <alignment horizontal="left"/>
    </xf>
    <xf numFmtId="0" fontId="19" fillId="0" borderId="0" xfId="53" applyFont="1" applyProtection="1">
      <protection locked="0"/>
    </xf>
    <xf numFmtId="170" fontId="18" fillId="0" borderId="0" xfId="53" applyNumberFormat="1" applyFont="1"/>
    <xf numFmtId="167" fontId="18" fillId="0" borderId="0" xfId="73" applyFont="1" applyBorder="1" applyProtection="1"/>
    <xf numFmtId="170" fontId="18" fillId="0" borderId="0" xfId="53" applyNumberFormat="1" applyFont="1" applyAlignment="1">
      <alignment horizontal="center" vertical="center"/>
    </xf>
    <xf numFmtId="0" fontId="20" fillId="0" borderId="0" xfId="53" applyFont="1" applyAlignment="1">
      <alignment horizontal="center"/>
    </xf>
    <xf numFmtId="0" fontId="21" fillId="0" borderId="0" xfId="53" applyFont="1" applyAlignment="1">
      <alignment horizontal="left"/>
    </xf>
    <xf numFmtId="0" fontId="20" fillId="0" borderId="0" xfId="53" applyFont="1" applyAlignment="1">
      <alignment horizontal="left"/>
    </xf>
    <xf numFmtId="0" fontId="20" fillId="0" borderId="0" xfId="53" applyFont="1"/>
    <xf numFmtId="0" fontId="22" fillId="0" borderId="0" xfId="53" applyFont="1" applyProtection="1">
      <protection locked="0"/>
    </xf>
    <xf numFmtId="170" fontId="20" fillId="0" borderId="0" xfId="53" applyNumberFormat="1" applyFont="1" applyAlignment="1">
      <alignment horizontal="center"/>
    </xf>
    <xf numFmtId="167" fontId="20" fillId="0" borderId="0" xfId="73" applyFont="1" applyBorder="1" applyAlignment="1" applyProtection="1">
      <alignment horizontal="center"/>
    </xf>
    <xf numFmtId="170" fontId="20" fillId="0" borderId="0" xfId="53" applyNumberFormat="1" applyFont="1" applyAlignment="1">
      <alignment horizontal="center" vertical="center"/>
    </xf>
    <xf numFmtId="0" fontId="20" fillId="22" borderId="0" xfId="53" applyFont="1" applyFill="1" applyAlignment="1">
      <alignment horizontal="center"/>
    </xf>
    <xf numFmtId="0" fontId="21" fillId="22" borderId="0" xfId="53" applyFont="1" applyFill="1" applyAlignment="1">
      <alignment horizontal="left"/>
    </xf>
    <xf numFmtId="0" fontId="22" fillId="0" borderId="0" xfId="53" applyFont="1" applyAlignment="1" applyProtection="1">
      <alignment horizontal="left"/>
      <protection locked="0"/>
    </xf>
    <xf numFmtId="170" fontId="20" fillId="0" borderId="0" xfId="53" applyNumberFormat="1" applyFont="1"/>
    <xf numFmtId="167" fontId="20" fillId="0" borderId="0" xfId="73" applyFont="1" applyBorder="1" applyProtection="1"/>
    <xf numFmtId="0" fontId="23" fillId="0" borderId="0" xfId="53" applyFont="1" applyAlignment="1">
      <alignment horizontal="left"/>
    </xf>
    <xf numFmtId="0" fontId="19" fillId="0" borderId="0" xfId="53" applyFont="1"/>
    <xf numFmtId="171" fontId="20" fillId="0" borderId="0" xfId="53" applyNumberFormat="1" applyFont="1"/>
    <xf numFmtId="0" fontId="20" fillId="0" borderId="0" xfId="53" applyFont="1" applyAlignment="1">
      <alignment horizontal="center" vertical="center"/>
    </xf>
    <xf numFmtId="0" fontId="19" fillId="0" borderId="0" xfId="53" applyFont="1" applyAlignment="1">
      <alignment horizontal="center"/>
    </xf>
    <xf numFmtId="0" fontId="19" fillId="0" borderId="0" xfId="53" applyFont="1" applyAlignment="1">
      <alignment horizontal="left"/>
    </xf>
    <xf numFmtId="0" fontId="24" fillId="4" borderId="10" xfId="0" applyFont="1" applyFill="1" applyBorder="1" applyAlignment="1">
      <alignment horizontal="center" vertical="center"/>
    </xf>
    <xf numFmtId="0" fontId="24" fillId="4" borderId="10"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22" fillId="4" borderId="10" xfId="53" applyFont="1" applyFill="1" applyBorder="1" applyAlignment="1" applyProtection="1">
      <alignment horizontal="center" vertical="center" wrapText="1"/>
      <protection locked="0"/>
    </xf>
    <xf numFmtId="0" fontId="22" fillId="4" borderId="12" xfId="53" applyFont="1" applyFill="1" applyBorder="1" applyAlignment="1">
      <alignment horizontal="center" vertical="center" wrapText="1"/>
    </xf>
    <xf numFmtId="0" fontId="22" fillId="4" borderId="13" xfId="53" applyFont="1" applyFill="1" applyBorder="1" applyAlignment="1">
      <alignment horizontal="center" vertical="center" wrapText="1"/>
    </xf>
    <xf numFmtId="0" fontId="22" fillId="4" borderId="14" xfId="53" applyFont="1" applyFill="1" applyBorder="1" applyAlignment="1">
      <alignment horizontal="center" vertical="center" wrapText="1"/>
    </xf>
    <xf numFmtId="0" fontId="22" fillId="4" borderId="15" xfId="53" applyFont="1" applyFill="1" applyBorder="1" applyAlignment="1">
      <alignment horizontal="center" vertical="center" wrapText="1"/>
    </xf>
    <xf numFmtId="167" fontId="22" fillId="16" borderId="10" xfId="73" applyFont="1" applyFill="1" applyBorder="1" applyAlignment="1" applyProtection="1">
      <alignment horizontal="center" vertical="center" wrapText="1"/>
    </xf>
    <xf numFmtId="0" fontId="19" fillId="0" borderId="16" xfId="53" applyFont="1" applyBorder="1" applyAlignment="1">
      <alignment horizontal="center" vertical="center"/>
    </xf>
    <xf numFmtId="0" fontId="20" fillId="0" borderId="16" xfId="53" applyFont="1" applyBorder="1" applyAlignment="1">
      <alignment vertical="center" wrapText="1"/>
    </xf>
    <xf numFmtId="0" fontId="25" fillId="0" borderId="16" xfId="3" applyBorder="1" applyAlignment="1" applyProtection="1">
      <alignment horizontal="center" vertical="center" wrapText="1"/>
    </xf>
    <xf numFmtId="0" fontId="20" fillId="0" borderId="16" xfId="53" applyFont="1" applyBorder="1" applyAlignment="1">
      <alignment horizontal="left" vertical="center" wrapText="1"/>
    </xf>
    <xf numFmtId="0" fontId="20" fillId="0" borderId="17" xfId="53" applyFont="1" applyBorder="1" applyAlignment="1">
      <alignment horizontal="center" vertical="center" wrapText="1"/>
    </xf>
    <xf numFmtId="0" fontId="22" fillId="7" borderId="18" xfId="53" applyFont="1" applyFill="1" applyBorder="1" applyAlignment="1" applyProtection="1">
      <alignment horizontal="center" vertical="center" wrapText="1"/>
      <protection locked="0"/>
    </xf>
    <xf numFmtId="0" fontId="20" fillId="0" borderId="19" xfId="53" applyFont="1" applyBorder="1" applyAlignment="1" applyProtection="1">
      <alignment horizontal="center" vertical="center" wrapText="1"/>
      <protection locked="0"/>
    </xf>
    <xf numFmtId="0" fontId="20" fillId="0" borderId="20" xfId="53" applyFont="1" applyBorder="1" applyAlignment="1" applyProtection="1">
      <alignment horizontal="center" vertical="center" wrapText="1"/>
      <protection locked="0"/>
    </xf>
    <xf numFmtId="171" fontId="20" fillId="4" borderId="21" xfId="53" applyNumberFormat="1" applyFont="1" applyFill="1" applyBorder="1" applyAlignment="1">
      <alignment horizontal="center" vertical="center" wrapText="1"/>
    </xf>
    <xf numFmtId="0" fontId="20" fillId="0" borderId="22" xfId="53" applyFont="1" applyBorder="1" applyAlignment="1" applyProtection="1">
      <alignment horizontal="center" vertical="center" wrapText="1"/>
      <protection locked="0"/>
    </xf>
    <xf numFmtId="167" fontId="20" fillId="16" borderId="10" xfId="73" applyFont="1" applyFill="1" applyBorder="1" applyAlignment="1" applyProtection="1">
      <alignment horizontal="center" vertical="center" wrapText="1"/>
    </xf>
    <xf numFmtId="171" fontId="20" fillId="16" borderId="10" xfId="53" applyNumberFormat="1" applyFont="1" applyFill="1" applyBorder="1" applyAlignment="1">
      <alignment horizontal="center" vertical="center" wrapText="1"/>
    </xf>
    <xf numFmtId="171" fontId="20" fillId="4" borderId="20" xfId="53" applyNumberFormat="1" applyFont="1" applyFill="1" applyBorder="1" applyAlignment="1">
      <alignment horizontal="center" vertical="center" wrapText="1"/>
    </xf>
    <xf numFmtId="171" fontId="20" fillId="33" borderId="10" xfId="53" applyNumberFormat="1" applyFont="1" applyFill="1" applyBorder="1" applyAlignment="1">
      <alignment horizontal="center" vertical="center" wrapText="1"/>
    </xf>
    <xf numFmtId="0" fontId="20" fillId="0" borderId="23" xfId="53" applyFont="1" applyBorder="1" applyAlignment="1">
      <alignment horizontal="left" vertical="center" wrapText="1"/>
    </xf>
    <xf numFmtId="0" fontId="20" fillId="0" borderId="24" xfId="53" applyFont="1" applyBorder="1" applyAlignment="1" applyProtection="1">
      <alignment horizontal="center" vertical="center" wrapText="1"/>
      <protection locked="0"/>
    </xf>
    <xf numFmtId="0" fontId="20" fillId="0" borderId="25" xfId="53" applyFont="1" applyBorder="1" applyAlignment="1" applyProtection="1">
      <alignment horizontal="center" vertical="center" wrapText="1"/>
      <protection locked="0"/>
    </xf>
    <xf numFmtId="0" fontId="20" fillId="0" borderId="26" xfId="53" applyFont="1" applyBorder="1" applyAlignment="1" applyProtection="1">
      <alignment horizontal="center" vertical="center" wrapText="1"/>
      <protection locked="0"/>
    </xf>
    <xf numFmtId="0" fontId="19" fillId="0" borderId="18" xfId="53" applyFont="1" applyBorder="1" applyAlignment="1">
      <alignment horizontal="center" vertical="center"/>
    </xf>
    <xf numFmtId="0" fontId="20" fillId="0" borderId="23" xfId="53" applyFont="1" applyBorder="1" applyAlignment="1">
      <alignment vertical="center" wrapText="1"/>
    </xf>
    <xf numFmtId="0" fontId="25" fillId="0" borderId="23" xfId="3" applyBorder="1" applyAlignment="1" applyProtection="1">
      <alignment horizontal="center" vertical="center" wrapText="1"/>
    </xf>
    <xf numFmtId="0" fontId="20" fillId="0" borderId="27" xfId="53" applyFont="1" applyBorder="1" applyAlignment="1">
      <alignment horizontal="center" vertical="center" wrapText="1"/>
    </xf>
    <xf numFmtId="0" fontId="22" fillId="7" borderId="23" xfId="53" applyFont="1" applyFill="1" applyBorder="1" applyAlignment="1" applyProtection="1">
      <alignment horizontal="center" vertical="center" wrapText="1"/>
      <protection locked="0"/>
    </xf>
    <xf numFmtId="0" fontId="20" fillId="0" borderId="28" xfId="53" applyFont="1" applyBorder="1" applyAlignment="1" applyProtection="1">
      <alignment horizontal="center" vertical="center" wrapText="1"/>
      <protection locked="0"/>
    </xf>
    <xf numFmtId="0" fontId="20" fillId="0" borderId="29" xfId="53" applyFont="1" applyBorder="1" applyAlignment="1" applyProtection="1">
      <alignment horizontal="center" vertical="center" wrapText="1"/>
      <protection locked="0"/>
    </xf>
    <xf numFmtId="0" fontId="20" fillId="0" borderId="30" xfId="53" applyFont="1" applyBorder="1" applyAlignment="1" applyProtection="1">
      <alignment horizontal="center" vertical="center" wrapText="1"/>
      <protection locked="0"/>
    </xf>
    <xf numFmtId="171" fontId="20" fillId="4" borderId="31" xfId="53" applyNumberFormat="1" applyFont="1" applyFill="1" applyBorder="1" applyAlignment="1">
      <alignment horizontal="center" vertical="center" wrapText="1"/>
    </xf>
    <xf numFmtId="171" fontId="20" fillId="4" borderId="29" xfId="53" applyNumberFormat="1" applyFont="1" applyFill="1" applyBorder="1" applyAlignment="1">
      <alignment horizontal="center" vertical="center" wrapText="1"/>
    </xf>
    <xf numFmtId="0" fontId="19" fillId="0" borderId="23" xfId="53" applyFont="1" applyBorder="1" applyAlignment="1">
      <alignment horizontal="center" vertical="center"/>
    </xf>
    <xf numFmtId="0" fontId="20" fillId="33" borderId="10" xfId="53" applyFont="1" applyFill="1" applyBorder="1" applyAlignment="1">
      <alignment horizontal="center" vertical="center" wrapText="1"/>
    </xf>
    <xf numFmtId="169" fontId="22" fillId="7" borderId="23" xfId="53" applyNumberFormat="1" applyFont="1" applyFill="1" applyBorder="1" applyAlignment="1" applyProtection="1">
      <alignment horizontal="center" vertical="center" wrapText="1"/>
      <protection locked="0"/>
    </xf>
    <xf numFmtId="0" fontId="20" fillId="34" borderId="23" xfId="53" applyFont="1" applyFill="1" applyBorder="1" applyAlignment="1">
      <alignment horizontal="left" vertical="center" wrapText="1"/>
    </xf>
    <xf numFmtId="2" fontId="20" fillId="4" borderId="31" xfId="53" applyNumberFormat="1" applyFont="1" applyFill="1" applyBorder="1" applyAlignment="1">
      <alignment horizontal="center" vertical="center" wrapText="1"/>
    </xf>
    <xf numFmtId="2" fontId="20" fillId="4" borderId="29" xfId="53" applyNumberFormat="1" applyFont="1" applyFill="1" applyBorder="1" applyAlignment="1">
      <alignment horizontal="center" vertical="center" wrapText="1"/>
    </xf>
    <xf numFmtId="0" fontId="20" fillId="34" borderId="29" xfId="53" applyFont="1" applyFill="1" applyBorder="1" applyAlignment="1" applyProtection="1">
      <alignment horizontal="center" vertical="center" wrapText="1"/>
      <protection locked="0"/>
    </xf>
    <xf numFmtId="171" fontId="20" fillId="0" borderId="28" xfId="53" applyNumberFormat="1" applyFont="1" applyBorder="1" applyAlignment="1" applyProtection="1">
      <alignment horizontal="center" vertical="center" wrapText="1"/>
      <protection locked="0"/>
    </xf>
    <xf numFmtId="171" fontId="20" fillId="0" borderId="30" xfId="53" applyNumberFormat="1" applyFont="1" applyBorder="1" applyAlignment="1" applyProtection="1">
      <alignment horizontal="center" vertical="center" wrapText="1"/>
      <protection locked="0"/>
    </xf>
    <xf numFmtId="0" fontId="20" fillId="0" borderId="28" xfId="0" applyFont="1" applyBorder="1" applyAlignment="1" applyProtection="1">
      <alignment horizontal="center" vertical="center" wrapText="1"/>
      <protection locked="0"/>
    </xf>
    <xf numFmtId="0" fontId="20" fillId="0" borderId="29" xfId="0" applyFont="1" applyBorder="1" applyAlignment="1" applyProtection="1">
      <alignment horizontal="center" vertical="center" wrapText="1"/>
      <protection locked="0"/>
    </xf>
    <xf numFmtId="2" fontId="20" fillId="4" borderId="31" xfId="60" applyNumberFormat="1" applyFont="1" applyFill="1" applyBorder="1" applyAlignment="1" applyProtection="1">
      <alignment horizontal="center" vertical="center" wrapText="1"/>
    </xf>
    <xf numFmtId="0" fontId="20" fillId="0" borderId="30" xfId="0" applyFont="1" applyBorder="1" applyAlignment="1" applyProtection="1">
      <alignment horizontal="center" vertical="center" wrapText="1"/>
      <protection locked="0"/>
    </xf>
    <xf numFmtId="2" fontId="20" fillId="4" borderId="29" xfId="60" applyNumberFormat="1" applyFont="1" applyFill="1" applyBorder="1" applyAlignment="1" applyProtection="1">
      <alignment horizontal="center" vertical="center" wrapText="1"/>
    </xf>
    <xf numFmtId="0" fontId="20" fillId="4" borderId="31" xfId="53" applyFont="1" applyFill="1" applyBorder="1" applyAlignment="1">
      <alignment horizontal="center" vertical="center" wrapText="1"/>
    </xf>
    <xf numFmtId="0" fontId="20" fillId="4" borderId="29" xfId="53" applyFont="1" applyFill="1" applyBorder="1" applyAlignment="1">
      <alignment horizontal="center" vertical="center" wrapText="1"/>
    </xf>
    <xf numFmtId="172" fontId="20" fillId="4" borderId="31" xfId="2" applyNumberFormat="1" applyFont="1" applyFill="1" applyBorder="1" applyAlignment="1" applyProtection="1">
      <alignment horizontal="center" vertical="center" wrapText="1"/>
    </xf>
    <xf numFmtId="172" fontId="20" fillId="4" borderId="29" xfId="2" applyNumberFormat="1" applyFont="1" applyFill="1" applyBorder="1" applyAlignment="1" applyProtection="1">
      <alignment horizontal="center" vertical="center" wrapText="1"/>
    </xf>
    <xf numFmtId="0" fontId="26" fillId="0" borderId="23" xfId="53" applyFont="1" applyBorder="1" applyAlignment="1">
      <alignment horizontal="left" vertical="center" wrapText="1"/>
    </xf>
    <xf numFmtId="1" fontId="20" fillId="4" borderId="31" xfId="53" applyNumberFormat="1" applyFont="1" applyFill="1" applyBorder="1" applyAlignment="1">
      <alignment horizontal="center" vertical="center" wrapText="1"/>
    </xf>
    <xf numFmtId="1" fontId="20" fillId="4" borderId="29" xfId="53" applyNumberFormat="1" applyFont="1" applyFill="1" applyBorder="1" applyAlignment="1">
      <alignment horizontal="center" vertical="center" wrapText="1"/>
    </xf>
    <xf numFmtId="167" fontId="22" fillId="7" borderId="23" xfId="73" applyFont="1" applyFill="1" applyBorder="1" applyAlignment="1" applyProtection="1">
      <alignment vertical="center" wrapText="1"/>
      <protection locked="0"/>
    </xf>
    <xf numFmtId="167" fontId="20" fillId="0" borderId="28" xfId="53" applyNumberFormat="1" applyFont="1" applyBorder="1" applyAlignment="1">
      <alignment horizontal="center" vertical="center" wrapText="1"/>
    </xf>
    <xf numFmtId="0" fontId="20" fillId="0" borderId="29" xfId="53" applyFont="1" applyBorder="1" applyAlignment="1">
      <alignment horizontal="center" vertical="center" wrapText="1"/>
    </xf>
    <xf numFmtId="167" fontId="20" fillId="0" borderId="30" xfId="53" applyNumberFormat="1" applyFont="1" applyBorder="1" applyAlignment="1">
      <alignment horizontal="center" vertical="center" wrapText="1"/>
    </xf>
    <xf numFmtId="1" fontId="20" fillId="16" borderId="10" xfId="53" applyNumberFormat="1" applyFont="1" applyFill="1" applyBorder="1" applyAlignment="1">
      <alignment horizontal="center" vertical="center" wrapText="1"/>
    </xf>
    <xf numFmtId="1" fontId="20" fillId="33" borderId="10" xfId="53" applyNumberFormat="1" applyFont="1" applyFill="1" applyBorder="1" applyAlignment="1">
      <alignment horizontal="center" vertical="center" wrapText="1"/>
    </xf>
    <xf numFmtId="167" fontId="20" fillId="0" borderId="30" xfId="53" applyNumberFormat="1" applyFont="1" applyBorder="1" applyAlignment="1" applyProtection="1">
      <alignment horizontal="center" vertical="center" wrapText="1"/>
      <protection locked="0"/>
    </xf>
    <xf numFmtId="167" fontId="20" fillId="0" borderId="29" xfId="53" applyNumberFormat="1" applyFont="1" applyBorder="1" applyAlignment="1" applyProtection="1">
      <alignment horizontal="center" vertical="center" wrapText="1"/>
      <protection locked="0"/>
    </xf>
    <xf numFmtId="1" fontId="20" fillId="0" borderId="29" xfId="53" applyNumberFormat="1" applyFont="1" applyBorder="1" applyAlignment="1" applyProtection="1">
      <alignment horizontal="center" vertical="center" wrapText="1"/>
      <protection locked="0"/>
    </xf>
    <xf numFmtId="170" fontId="18" fillId="0" borderId="0" xfId="53" applyNumberFormat="1" applyFont="1" applyAlignment="1" applyProtection="1">
      <alignment horizontal="center" vertical="center"/>
      <protection locked="0"/>
    </xf>
    <xf numFmtId="0" fontId="20" fillId="0" borderId="30" xfId="53" applyFont="1" applyBorder="1" applyAlignment="1">
      <alignment horizontal="center" vertical="center" wrapText="1"/>
    </xf>
    <xf numFmtId="0" fontId="20" fillId="0" borderId="28" xfId="53" applyFont="1" applyBorder="1" applyAlignment="1">
      <alignment horizontal="center" vertical="center" wrapText="1"/>
    </xf>
    <xf numFmtId="172" fontId="20" fillId="16" borderId="10" xfId="2" applyNumberFormat="1" applyFont="1" applyFill="1" applyBorder="1" applyAlignment="1" applyProtection="1">
      <alignment horizontal="center" vertical="center" wrapText="1"/>
    </xf>
    <xf numFmtId="172" fontId="20" fillId="33" borderId="10" xfId="2" applyNumberFormat="1" applyFont="1" applyFill="1" applyBorder="1" applyAlignment="1" applyProtection="1">
      <alignment horizontal="center" vertical="center" wrapText="1"/>
    </xf>
    <xf numFmtId="173" fontId="20" fillId="16" borderId="10" xfId="73" applyNumberFormat="1" applyFont="1" applyFill="1" applyBorder="1" applyAlignment="1" applyProtection="1">
      <alignment horizontal="center" vertical="center" wrapText="1"/>
    </xf>
    <xf numFmtId="0" fontId="20" fillId="34" borderId="29" xfId="53" applyFont="1" applyFill="1" applyBorder="1" applyAlignment="1">
      <alignment horizontal="center" vertical="center" wrapText="1"/>
    </xf>
    <xf numFmtId="167" fontId="20" fillId="4" borderId="31" xfId="73" applyFont="1" applyFill="1" applyBorder="1" applyAlignment="1" applyProtection="1">
      <alignment horizontal="center" vertical="center" wrapText="1"/>
    </xf>
    <xf numFmtId="167" fontId="20" fillId="0" borderId="30" xfId="73" applyFont="1" applyBorder="1" applyAlignment="1" applyProtection="1">
      <alignment horizontal="center" vertical="center" wrapText="1"/>
      <protection locked="0"/>
    </xf>
    <xf numFmtId="167" fontId="20" fillId="0" borderId="29" xfId="73" applyFont="1" applyBorder="1" applyAlignment="1" applyProtection="1">
      <alignment horizontal="center" vertical="center" wrapText="1"/>
      <protection locked="0"/>
    </xf>
    <xf numFmtId="167" fontId="20" fillId="4" borderId="29" xfId="73" applyFont="1" applyFill="1" applyBorder="1" applyAlignment="1" applyProtection="1">
      <alignment horizontal="center" vertical="center" wrapText="1"/>
    </xf>
    <xf numFmtId="167" fontId="20" fillId="33" borderId="10" xfId="73" applyFont="1" applyFill="1" applyBorder="1" applyAlignment="1" applyProtection="1">
      <alignment horizontal="center" vertical="center" wrapText="1"/>
    </xf>
    <xf numFmtId="167" fontId="19" fillId="0" borderId="23" xfId="73" applyFont="1" applyBorder="1" applyAlignment="1" applyProtection="1">
      <alignment horizontal="center" vertical="center"/>
    </xf>
    <xf numFmtId="167" fontId="20" fillId="0" borderId="23" xfId="73" applyFont="1" applyBorder="1" applyAlignment="1" applyProtection="1">
      <alignment vertical="center" wrapText="1"/>
    </xf>
    <xf numFmtId="167" fontId="25" fillId="0" borderId="23" xfId="3" applyNumberFormat="1" applyBorder="1" applyAlignment="1" applyProtection="1">
      <alignment horizontal="center" vertical="center" wrapText="1"/>
    </xf>
    <xf numFmtId="167" fontId="20" fillId="0" borderId="23" xfId="73" applyFont="1" applyBorder="1" applyAlignment="1" applyProtection="1">
      <alignment horizontal="left" vertical="center" wrapText="1"/>
    </xf>
    <xf numFmtId="167" fontId="20" fillId="0" borderId="27" xfId="73" applyFont="1" applyBorder="1" applyAlignment="1" applyProtection="1">
      <alignment horizontal="center" vertical="center" wrapText="1"/>
    </xf>
    <xf numFmtId="167" fontId="22" fillId="7" borderId="23" xfId="73" applyFont="1" applyFill="1" applyBorder="1" applyAlignment="1" applyProtection="1">
      <alignment horizontal="center" vertical="center" wrapText="1"/>
      <protection locked="0"/>
    </xf>
    <xf numFmtId="167" fontId="20" fillId="0" borderId="28" xfId="73" applyFont="1" applyBorder="1" applyAlignment="1" applyProtection="1">
      <alignment horizontal="center" vertical="center" wrapText="1"/>
      <protection locked="0"/>
    </xf>
    <xf numFmtId="3" fontId="22" fillId="7" borderId="23" xfId="53" applyNumberFormat="1" applyFont="1" applyFill="1" applyBorder="1" applyAlignment="1" applyProtection="1">
      <alignment horizontal="center" vertical="center" wrapText="1"/>
      <protection locked="0"/>
    </xf>
    <xf numFmtId="170" fontId="20" fillId="0" borderId="28" xfId="53" applyNumberFormat="1" applyFont="1" applyBorder="1" applyAlignment="1" applyProtection="1">
      <alignment horizontal="center" vertical="center" wrapText="1"/>
      <protection locked="0"/>
    </xf>
    <xf numFmtId="170" fontId="20" fillId="0" borderId="29" xfId="53" applyNumberFormat="1" applyFont="1" applyBorder="1" applyAlignment="1" applyProtection="1">
      <alignment horizontal="center" vertical="center" wrapText="1"/>
      <protection locked="0"/>
    </xf>
    <xf numFmtId="170" fontId="20" fillId="4" borderId="31" xfId="53" applyNumberFormat="1" applyFont="1" applyFill="1" applyBorder="1" applyAlignment="1">
      <alignment horizontal="center" vertical="center" wrapText="1"/>
    </xf>
    <xf numFmtId="170" fontId="20" fillId="0" borderId="30" xfId="53" applyNumberFormat="1" applyFont="1" applyBorder="1" applyAlignment="1" applyProtection="1">
      <alignment horizontal="center" vertical="center" wrapText="1"/>
      <protection locked="0"/>
    </xf>
    <xf numFmtId="170" fontId="20" fillId="16" borderId="10" xfId="53" applyNumberFormat="1" applyFont="1" applyFill="1" applyBorder="1" applyAlignment="1">
      <alignment horizontal="center" vertical="center" wrapText="1"/>
    </xf>
    <xf numFmtId="170" fontId="20" fillId="4" borderId="29" xfId="53" applyNumberFormat="1" applyFont="1" applyFill="1" applyBorder="1" applyAlignment="1">
      <alignment horizontal="center" vertical="center" wrapText="1"/>
    </xf>
    <xf numFmtId="3" fontId="20" fillId="0" borderId="29" xfId="53" applyNumberFormat="1" applyFont="1" applyBorder="1" applyAlignment="1" applyProtection="1">
      <alignment horizontal="center" vertical="center" wrapText="1"/>
      <protection locked="0"/>
    </xf>
    <xf numFmtId="170" fontId="20" fillId="33" borderId="10" xfId="53" applyNumberFormat="1" applyFont="1" applyFill="1" applyBorder="1" applyAlignment="1">
      <alignment horizontal="center" vertical="center" wrapText="1"/>
    </xf>
    <xf numFmtId="167" fontId="20" fillId="0" borderId="28" xfId="73" applyFont="1" applyBorder="1" applyAlignment="1" applyProtection="1">
      <alignment horizontal="center" vertical="center" wrapText="1"/>
    </xf>
    <xf numFmtId="167" fontId="20" fillId="0" borderId="29" xfId="73" applyFont="1" applyBorder="1" applyAlignment="1" applyProtection="1">
      <alignment horizontal="center" vertical="center" wrapText="1"/>
    </xf>
    <xf numFmtId="167" fontId="20" fillId="0" borderId="30" xfId="73" applyFont="1" applyBorder="1" applyAlignment="1" applyProtection="1">
      <alignment horizontal="center" vertical="center" wrapText="1"/>
    </xf>
    <xf numFmtId="167" fontId="22" fillId="7" borderId="23" xfId="73" applyFont="1" applyFill="1" applyBorder="1" applyAlignment="1" applyProtection="1">
      <alignment horizontal="center" vertical="center" wrapText="1"/>
    </xf>
    <xf numFmtId="0" fontId="20" fillId="0" borderId="23" xfId="53" applyFont="1" applyBorder="1" applyAlignment="1">
      <alignment horizontal="center" vertical="center" wrapText="1"/>
    </xf>
    <xf numFmtId="169" fontId="22" fillId="7" borderId="23" xfId="2" applyFont="1" applyFill="1" applyBorder="1" applyAlignment="1" applyProtection="1">
      <alignment horizontal="center" vertical="center" wrapText="1"/>
      <protection locked="0"/>
    </xf>
    <xf numFmtId="3" fontId="20" fillId="0" borderId="30" xfId="53" applyNumberFormat="1" applyFont="1" applyBorder="1" applyAlignment="1" applyProtection="1">
      <alignment horizontal="center" vertical="center" wrapText="1"/>
      <protection locked="0"/>
    </xf>
    <xf numFmtId="0" fontId="19" fillId="0" borderId="23" xfId="53" applyFont="1" applyBorder="1" applyAlignment="1">
      <alignment horizontal="center" vertical="center" wrapText="1"/>
    </xf>
    <xf numFmtId="172" fontId="22" fillId="7" borderId="23" xfId="53" applyNumberFormat="1" applyFont="1" applyFill="1" applyBorder="1" applyAlignment="1" applyProtection="1">
      <alignment horizontal="center" vertical="center" wrapText="1"/>
      <protection locked="0"/>
    </xf>
    <xf numFmtId="170" fontId="20" fillId="0" borderId="29" xfId="53" applyNumberFormat="1" applyFont="1" applyBorder="1" applyAlignment="1">
      <alignment horizontal="center" vertical="center" wrapText="1"/>
    </xf>
    <xf numFmtId="169" fontId="20" fillId="4" borderId="31" xfId="2" applyFont="1" applyFill="1" applyBorder="1" applyAlignment="1" applyProtection="1">
      <alignment horizontal="center" vertical="center" wrapText="1"/>
    </xf>
    <xf numFmtId="4" fontId="20" fillId="16" borderId="10" xfId="53" applyNumberFormat="1" applyFont="1" applyFill="1" applyBorder="1" applyAlignment="1">
      <alignment horizontal="center" vertical="center" wrapText="1"/>
    </xf>
    <xf numFmtId="169" fontId="20" fillId="4" borderId="29" xfId="2" applyFont="1" applyFill="1" applyBorder="1" applyAlignment="1" applyProtection="1">
      <alignment horizontal="center" vertical="center" wrapText="1"/>
    </xf>
    <xf numFmtId="4" fontId="20" fillId="33" borderId="10" xfId="53" applyNumberFormat="1" applyFont="1" applyFill="1" applyBorder="1" applyAlignment="1">
      <alignment horizontal="center" vertical="center" wrapText="1"/>
    </xf>
    <xf numFmtId="0" fontId="19" fillId="0" borderId="32" xfId="53" applyFont="1" applyBorder="1" applyAlignment="1">
      <alignment horizontal="center" vertical="center"/>
    </xf>
    <xf numFmtId="0" fontId="20" fillId="0" borderId="33" xfId="53" applyFont="1" applyBorder="1" applyAlignment="1">
      <alignment vertical="center" wrapText="1"/>
    </xf>
    <xf numFmtId="0" fontId="20" fillId="0" borderId="32" xfId="53" applyFont="1" applyBorder="1" applyAlignment="1">
      <alignment horizontal="center" vertical="center" wrapText="1"/>
    </xf>
    <xf numFmtId="0" fontId="20" fillId="0" borderId="32" xfId="53" applyFont="1" applyBorder="1" applyAlignment="1">
      <alignment horizontal="left" vertical="center" wrapText="1"/>
    </xf>
    <xf numFmtId="0" fontId="20" fillId="0" borderId="34" xfId="53" applyFont="1" applyBorder="1" applyAlignment="1">
      <alignment horizontal="center" vertical="center" wrapText="1"/>
    </xf>
    <xf numFmtId="0" fontId="22" fillId="7" borderId="33" xfId="53" applyFont="1" applyFill="1" applyBorder="1" applyAlignment="1" applyProtection="1">
      <alignment horizontal="center" vertical="center" wrapText="1"/>
      <protection locked="0"/>
    </xf>
    <xf numFmtId="170" fontId="20" fillId="0" borderId="35" xfId="53" applyNumberFormat="1" applyFont="1" applyBorder="1" applyAlignment="1" applyProtection="1">
      <alignment horizontal="center" vertical="center" wrapText="1"/>
      <protection locked="0"/>
    </xf>
    <xf numFmtId="170" fontId="20" fillId="0" borderId="36" xfId="53" applyNumberFormat="1" applyFont="1" applyBorder="1" applyAlignment="1" applyProtection="1">
      <alignment horizontal="center" vertical="center" wrapText="1"/>
      <protection locked="0"/>
    </xf>
    <xf numFmtId="169" fontId="20" fillId="4" borderId="37" xfId="2" applyFont="1" applyFill="1" applyBorder="1" applyAlignment="1" applyProtection="1">
      <alignment horizontal="center" vertical="center" wrapText="1"/>
    </xf>
    <xf numFmtId="170" fontId="20" fillId="0" borderId="38" xfId="53" applyNumberFormat="1" applyFont="1" applyBorder="1" applyAlignment="1" applyProtection="1">
      <alignment horizontal="center" vertical="center" wrapText="1"/>
      <protection locked="0"/>
    </xf>
    <xf numFmtId="169" fontId="20" fillId="4" borderId="36" xfId="2" applyFont="1" applyFill="1" applyBorder="1" applyAlignment="1" applyProtection="1">
      <alignment horizontal="center" vertical="center" wrapText="1"/>
    </xf>
    <xf numFmtId="171" fontId="22" fillId="16" borderId="10" xfId="53" applyNumberFormat="1" applyFont="1" applyFill="1" applyBorder="1" applyAlignment="1">
      <alignment horizontal="center" vertical="center" wrapText="1"/>
    </xf>
    <xf numFmtId="0" fontId="27" fillId="0" borderId="0" xfId="53" applyFont="1" applyAlignment="1">
      <alignment horizontal="left"/>
    </xf>
    <xf numFmtId="167" fontId="74" fillId="0" borderId="0" xfId="73" applyBorder="1" applyProtection="1">
      <protection locked="0"/>
    </xf>
    <xf numFmtId="167" fontId="74" fillId="0" borderId="0" xfId="73" applyBorder="1" applyProtection="1"/>
    <xf numFmtId="0" fontId="28" fillId="0" borderId="0" xfId="0" applyFont="1"/>
    <xf numFmtId="0" fontId="29" fillId="10" borderId="39" xfId="0" applyFont="1" applyFill="1" applyBorder="1" applyAlignment="1">
      <alignment horizontal="center" wrapText="1"/>
    </xf>
    <xf numFmtId="167" fontId="30" fillId="10" borderId="39" xfId="73" applyFont="1" applyFill="1" applyBorder="1" applyAlignment="1" applyProtection="1">
      <alignment horizontal="center" wrapText="1"/>
    </xf>
    <xf numFmtId="167" fontId="30" fillId="10" borderId="40" xfId="73" applyFont="1" applyFill="1" applyBorder="1" applyAlignment="1" applyProtection="1">
      <alignment horizontal="center" wrapText="1"/>
    </xf>
    <xf numFmtId="167" fontId="30" fillId="16" borderId="41" xfId="73" applyFont="1" applyFill="1" applyBorder="1" applyAlignment="1" applyProtection="1">
      <alignment horizontal="center" wrapText="1"/>
    </xf>
    <xf numFmtId="0" fontId="31" fillId="34" borderId="39" xfId="0" applyFont="1" applyFill="1" applyBorder="1" applyAlignment="1">
      <alignment vertical="center" wrapText="1"/>
    </xf>
    <xf numFmtId="0" fontId="31" fillId="0" borderId="39" xfId="0" applyFont="1" applyBorder="1" applyProtection="1">
      <protection locked="0"/>
    </xf>
    <xf numFmtId="0" fontId="31" fillId="0" borderId="0" xfId="0" applyFont="1" applyProtection="1">
      <protection locked="0"/>
    </xf>
    <xf numFmtId="0" fontId="31" fillId="34" borderId="39" xfId="0" applyFont="1" applyFill="1" applyBorder="1" applyAlignment="1" applyProtection="1">
      <alignment vertical="center" wrapText="1"/>
      <protection locked="0"/>
    </xf>
    <xf numFmtId="167" fontId="31" fillId="10" borderId="39" xfId="73" applyFont="1" applyFill="1" applyBorder="1" applyAlignment="1" applyProtection="1">
      <alignment vertical="center" wrapText="1"/>
    </xf>
    <xf numFmtId="167" fontId="31" fillId="34" borderId="39" xfId="73" applyFont="1" applyFill="1" applyBorder="1" applyAlignment="1" applyProtection="1">
      <alignment vertical="center" wrapText="1"/>
      <protection locked="0"/>
    </xf>
    <xf numFmtId="167" fontId="31" fillId="16" borderId="42" xfId="73" applyFont="1" applyFill="1" applyBorder="1" applyAlignment="1" applyProtection="1">
      <alignment vertical="center" wrapText="1"/>
    </xf>
    <xf numFmtId="0" fontId="32" fillId="0" borderId="39" xfId="0" applyFont="1" applyBorder="1" applyProtection="1">
      <protection locked="0"/>
    </xf>
    <xf numFmtId="0" fontId="31" fillId="35" borderId="39" xfId="0" applyFont="1" applyFill="1" applyBorder="1" applyAlignment="1">
      <alignment vertical="center" wrapText="1"/>
    </xf>
    <xf numFmtId="0" fontId="33" fillId="0" borderId="0" xfId="56" applyFont="1" applyAlignment="1">
      <alignment wrapText="1"/>
    </xf>
    <xf numFmtId="0" fontId="33" fillId="0" borderId="0" xfId="56" applyFont="1"/>
    <xf numFmtId="167" fontId="33" fillId="0" borderId="0" xfId="73" applyFont="1" applyBorder="1" applyProtection="1"/>
    <xf numFmtId="0" fontId="34" fillId="0" borderId="0" xfId="56" applyFont="1"/>
    <xf numFmtId="0" fontId="34" fillId="0" borderId="0" xfId="56" applyFont="1" applyAlignment="1">
      <alignment wrapText="1"/>
    </xf>
    <xf numFmtId="167" fontId="34" fillId="36" borderId="10" xfId="73" applyFont="1" applyFill="1" applyBorder="1" applyAlignment="1" applyProtection="1">
      <alignment horizontal="center" vertical="center"/>
    </xf>
    <xf numFmtId="0" fontId="35" fillId="34" borderId="29" xfId="56" applyFont="1" applyFill="1" applyBorder="1" applyAlignment="1">
      <alignment horizontal="center"/>
    </xf>
    <xf numFmtId="0" fontId="33" fillId="0" borderId="29" xfId="56" applyFont="1" applyBorder="1"/>
    <xf numFmtId="0" fontId="37" fillId="34" borderId="29" xfId="56" applyFont="1" applyFill="1" applyBorder="1" applyAlignment="1">
      <alignment vertical="top" wrapText="1"/>
    </xf>
    <xf numFmtId="174" fontId="37" fillId="34" borderId="29" xfId="56" applyNumberFormat="1" applyFont="1" applyFill="1" applyBorder="1" applyAlignment="1">
      <alignment vertical="top" shrinkToFit="1"/>
    </xf>
    <xf numFmtId="175" fontId="38" fillId="0" borderId="29" xfId="56" applyNumberFormat="1" applyFont="1" applyBorder="1" applyAlignment="1">
      <alignment vertical="top" shrinkToFit="1"/>
    </xf>
    <xf numFmtId="167" fontId="33" fillId="0" borderId="29" xfId="73" applyFont="1" applyBorder="1" applyProtection="1"/>
    <xf numFmtId="167" fontId="33" fillId="0" borderId="43" xfId="73" applyFont="1" applyBorder="1" applyProtection="1"/>
    <xf numFmtId="0" fontId="36" fillId="0" borderId="0" xfId="56" applyFont="1" applyAlignment="1">
      <alignment wrapText="1"/>
    </xf>
    <xf numFmtId="0" fontId="36" fillId="0" borderId="0" xfId="56" applyFont="1"/>
    <xf numFmtId="167" fontId="36" fillId="0" borderId="0" xfId="73" applyFont="1" applyBorder="1" applyProtection="1"/>
    <xf numFmtId="167" fontId="36" fillId="36" borderId="10" xfId="73" applyFont="1" applyFill="1" applyBorder="1" applyProtection="1"/>
    <xf numFmtId="0" fontId="11" fillId="0" borderId="44" xfId="52" applyBorder="1"/>
    <xf numFmtId="0" fontId="11" fillId="0" borderId="0" xfId="52"/>
    <xf numFmtId="0" fontId="25" fillId="0" borderId="0" xfId="3" applyBorder="1" applyProtection="1"/>
    <xf numFmtId="0" fontId="40" fillId="0" borderId="47" xfId="52" applyFont="1" applyBorder="1" applyAlignment="1">
      <alignment vertical="center"/>
    </xf>
    <xf numFmtId="0" fontId="40" fillId="0" borderId="48" xfId="52" applyFont="1" applyBorder="1" applyAlignment="1">
      <alignment vertical="center"/>
    </xf>
    <xf numFmtId="0" fontId="26" fillId="0" borderId="48" xfId="52" applyFont="1" applyBorder="1" applyAlignment="1">
      <alignment vertical="center" wrapText="1"/>
    </xf>
    <xf numFmtId="0" fontId="26" fillId="0" borderId="49" xfId="52" applyFont="1" applyBorder="1" applyAlignment="1">
      <alignment vertical="center" wrapText="1"/>
    </xf>
    <xf numFmtId="0" fontId="42" fillId="11" borderId="29" xfId="52" applyFont="1" applyFill="1" applyBorder="1" applyAlignment="1">
      <alignment horizontal="center" vertical="center"/>
    </xf>
    <xf numFmtId="0" fontId="0" fillId="0" borderId="0" xfId="0" applyAlignment="1">
      <alignment horizontal="center" vertical="center"/>
    </xf>
    <xf numFmtId="167" fontId="74" fillId="0" borderId="29" xfId="73" applyBorder="1" applyProtection="1">
      <protection locked="0"/>
    </xf>
    <xf numFmtId="167" fontId="42" fillId="0" borderId="29" xfId="73" applyFont="1" applyBorder="1" applyProtection="1"/>
    <xf numFmtId="167" fontId="11" fillId="0" borderId="29" xfId="73" applyFont="1" applyBorder="1" applyProtection="1">
      <protection locked="0"/>
    </xf>
    <xf numFmtId="0" fontId="42" fillId="0" borderId="0" xfId="52" applyFont="1"/>
    <xf numFmtId="0" fontId="42" fillId="0" borderId="50" xfId="52" applyFont="1" applyBorder="1"/>
    <xf numFmtId="0" fontId="42" fillId="0" borderId="51" xfId="52" applyFont="1" applyBorder="1"/>
    <xf numFmtId="0" fontId="40" fillId="0" borderId="25" xfId="52" applyFont="1" applyBorder="1" applyAlignment="1">
      <alignment horizontal="center" vertical="center"/>
    </xf>
    <xf numFmtId="0" fontId="40" fillId="0" borderId="25" xfId="52" applyFont="1" applyBorder="1" applyAlignment="1">
      <alignment vertical="center" wrapText="1"/>
    </xf>
    <xf numFmtId="0" fontId="11" fillId="0" borderId="25" xfId="52" applyBorder="1"/>
    <xf numFmtId="0" fontId="11" fillId="34" borderId="55" xfId="52" applyFill="1" applyBorder="1"/>
    <xf numFmtId="0" fontId="40" fillId="0" borderId="55" xfId="52" applyFont="1" applyBorder="1" applyAlignment="1">
      <alignment horizontal="center" vertical="center"/>
    </xf>
    <xf numFmtId="0" fontId="40" fillId="0" borderId="29" xfId="52" applyFont="1" applyBorder="1" applyAlignment="1">
      <alignment horizontal="center" vertical="center" wrapText="1"/>
    </xf>
    <xf numFmtId="0" fontId="26" fillId="0" borderId="29" xfId="52" applyFont="1" applyBorder="1" applyAlignment="1">
      <alignment horizontal="center" vertical="center" wrapText="1"/>
    </xf>
    <xf numFmtId="0" fontId="26" fillId="0" borderId="36" xfId="52" applyFont="1" applyBorder="1" applyAlignment="1">
      <alignment horizontal="center" vertical="center" wrapText="1"/>
    </xf>
    <xf numFmtId="0" fontId="22" fillId="0" borderId="59" xfId="52" applyFont="1" applyBorder="1" applyAlignment="1">
      <alignment horizontal="center" vertical="center"/>
    </xf>
    <xf numFmtId="0" fontId="20" fillId="0" borderId="59" xfId="52" applyFont="1" applyBorder="1" applyAlignment="1">
      <alignment vertical="center" wrapText="1"/>
    </xf>
    <xf numFmtId="0" fontId="43" fillId="0" borderId="59" xfId="52" applyFont="1" applyBorder="1" applyAlignment="1">
      <alignment horizontal="right" vertical="center" textRotation="255" wrapText="1"/>
    </xf>
    <xf numFmtId="0" fontId="26" fillId="0" borderId="59" xfId="52" applyFont="1" applyBorder="1" applyAlignment="1">
      <alignment vertical="center" wrapText="1"/>
    </xf>
    <xf numFmtId="0" fontId="11" fillId="0" borderId="59" xfId="52" applyBorder="1"/>
    <xf numFmtId="0" fontId="0" fillId="0" borderId="60" xfId="0" applyBorder="1"/>
    <xf numFmtId="0" fontId="0" fillId="0" borderId="44" xfId="0" applyBorder="1"/>
    <xf numFmtId="0" fontId="0" fillId="0" borderId="61" xfId="0" applyBorder="1"/>
    <xf numFmtId="0" fontId="0" fillId="0" borderId="50" xfId="0" applyBorder="1"/>
    <xf numFmtId="0" fontId="0" fillId="0" borderId="51" xfId="0" applyBorder="1"/>
    <xf numFmtId="0" fontId="41" fillId="0" borderId="20" xfId="0" applyFont="1" applyBorder="1" applyAlignment="1" applyProtection="1">
      <alignment vertical="center" wrapText="1"/>
      <protection locked="0"/>
    </xf>
    <xf numFmtId="0" fontId="42" fillId="0" borderId="0" xfId="0" applyFont="1" applyAlignment="1">
      <alignment horizontal="center" vertical="center"/>
    </xf>
    <xf numFmtId="0" fontId="42" fillId="0" borderId="50" xfId="0" applyFont="1" applyBorder="1"/>
    <xf numFmtId="0" fontId="42" fillId="0" borderId="0" xfId="0" applyFont="1"/>
    <xf numFmtId="0" fontId="42" fillId="0" borderId="51" xfId="0" applyFont="1" applyBorder="1"/>
    <xf numFmtId="0" fontId="22" fillId="11" borderId="63" xfId="0" applyFont="1" applyFill="1" applyBorder="1" applyAlignment="1">
      <alignment horizontal="center"/>
    </xf>
    <xf numFmtId="0" fontId="22" fillId="11" borderId="19" xfId="0" applyFont="1" applyFill="1" applyBorder="1" applyAlignment="1">
      <alignment horizontal="center"/>
    </xf>
    <xf numFmtId="0" fontId="42" fillId="11" borderId="20" xfId="0" applyFont="1" applyFill="1" applyBorder="1"/>
    <xf numFmtId="0" fontId="42" fillId="11" borderId="21" xfId="0" applyFont="1" applyFill="1" applyBorder="1"/>
    <xf numFmtId="0" fontId="44" fillId="0" borderId="0" xfId="0" applyFont="1"/>
    <xf numFmtId="0" fontId="22" fillId="0" borderId="64" xfId="0" applyFont="1" applyBorder="1" applyAlignment="1">
      <alignment horizontal="left"/>
    </xf>
    <xf numFmtId="0" fontId="22" fillId="0" borderId="28" xfId="0" applyFont="1" applyBorder="1" applyAlignment="1">
      <alignment horizontal="left"/>
    </xf>
    <xf numFmtId="3" fontId="24" fillId="0" borderId="29" xfId="0" applyNumberFormat="1" applyFont="1" applyBorder="1"/>
    <xf numFmtId="3" fontId="24" fillId="0" borderId="31" xfId="0" applyNumberFormat="1" applyFont="1" applyBorder="1"/>
    <xf numFmtId="0" fontId="22" fillId="0" borderId="38" xfId="0" applyFont="1" applyBorder="1"/>
    <xf numFmtId="0" fontId="22" fillId="0" borderId="35" xfId="0" applyFont="1" applyBorder="1" applyAlignment="1">
      <alignment horizontal="left"/>
    </xf>
    <xf numFmtId="3" fontId="24" fillId="0" borderId="36" xfId="0" applyNumberFormat="1" applyFont="1" applyBorder="1"/>
    <xf numFmtId="1" fontId="45" fillId="0" borderId="0" xfId="0" applyNumberFormat="1" applyFont="1"/>
    <xf numFmtId="3" fontId="24" fillId="37" borderId="43" xfId="0" applyNumberFormat="1" applyFont="1" applyFill="1" applyBorder="1" applyProtection="1">
      <protection locked="0"/>
    </xf>
    <xf numFmtId="1" fontId="42" fillId="0" borderId="0" xfId="0" applyNumberFormat="1" applyFont="1"/>
    <xf numFmtId="3" fontId="24" fillId="37" borderId="29" xfId="0" applyNumberFormat="1" applyFont="1" applyFill="1" applyBorder="1" applyProtection="1">
      <protection locked="0"/>
    </xf>
    <xf numFmtId="0" fontId="20" fillId="0" borderId="0" xfId="0" applyFont="1" applyAlignment="1">
      <alignment vertical="center" wrapText="1"/>
    </xf>
    <xf numFmtId="0" fontId="20" fillId="0" borderId="0" xfId="0" applyFont="1" applyAlignment="1">
      <alignment wrapText="1"/>
    </xf>
    <xf numFmtId="0" fontId="40" fillId="0" borderId="25" xfId="0" applyFont="1" applyBorder="1" applyAlignment="1">
      <alignment horizontal="center" vertical="center"/>
    </xf>
    <xf numFmtId="0" fontId="40" fillId="0" borderId="25" xfId="0" applyFont="1" applyBorder="1" applyAlignment="1">
      <alignment vertical="center" wrapText="1"/>
    </xf>
    <xf numFmtId="0" fontId="0" fillId="0" borderId="25" xfId="0" applyBorder="1"/>
    <xf numFmtId="0" fontId="40" fillId="0" borderId="55" xfId="0" applyFont="1" applyBorder="1" applyAlignment="1" applyProtection="1">
      <alignment horizontal="center" vertical="center"/>
      <protection locked="0"/>
    </xf>
    <xf numFmtId="0" fontId="26" fillId="0" borderId="29" xfId="0" applyFont="1" applyBorder="1" applyAlignment="1">
      <alignment vertical="center" wrapText="1"/>
    </xf>
    <xf numFmtId="0" fontId="40" fillId="0" borderId="29" xfId="0" applyFont="1" applyBorder="1" applyAlignment="1">
      <alignment horizontal="center" vertical="center" wrapText="1"/>
    </xf>
    <xf numFmtId="0" fontId="40" fillId="0" borderId="36" xfId="0" applyFont="1" applyBorder="1" applyAlignment="1">
      <alignment horizontal="center" vertical="center" wrapText="1"/>
    </xf>
    <xf numFmtId="0" fontId="0" fillId="0" borderId="66" xfId="0" applyBorder="1"/>
    <xf numFmtId="0" fontId="22" fillId="0" borderId="59" xfId="0" applyFont="1" applyBorder="1" applyAlignment="1">
      <alignment horizontal="center" vertical="center"/>
    </xf>
    <xf numFmtId="0" fontId="20" fillId="0" borderId="59" xfId="0" applyFont="1" applyBorder="1" applyAlignment="1">
      <alignment vertical="center" wrapText="1"/>
    </xf>
    <xf numFmtId="0" fontId="43" fillId="0" borderId="59" xfId="0" applyFont="1" applyBorder="1" applyAlignment="1">
      <alignment horizontal="right" vertical="center" textRotation="255" wrapText="1"/>
    </xf>
    <xf numFmtId="0" fontId="26" fillId="0" borderId="59" xfId="0" applyFont="1" applyBorder="1" applyAlignment="1">
      <alignment vertical="center" wrapText="1"/>
    </xf>
    <xf numFmtId="0" fontId="0" fillId="0" borderId="67" xfId="0" applyBorder="1"/>
    <xf numFmtId="0" fontId="22" fillId="0" borderId="0" xfId="0" applyFont="1" applyAlignment="1">
      <alignment horizontal="center" vertical="center"/>
    </xf>
    <xf numFmtId="0" fontId="26" fillId="0" borderId="0" xfId="0" applyFont="1" applyAlignment="1">
      <alignment vertical="center" wrapText="1"/>
    </xf>
    <xf numFmtId="0" fontId="20" fillId="0" borderId="0" xfId="0" applyFont="1" applyAlignment="1">
      <alignment horizontal="center"/>
    </xf>
    <xf numFmtId="176" fontId="24" fillId="0" borderId="29" xfId="1" applyNumberFormat="1" applyFont="1" applyBorder="1" applyProtection="1"/>
    <xf numFmtId="176" fontId="24" fillId="0" borderId="31" xfId="1" applyNumberFormat="1" applyFont="1" applyBorder="1" applyProtection="1"/>
    <xf numFmtId="172" fontId="24" fillId="0" borderId="36" xfId="2" applyNumberFormat="1" applyFont="1" applyBorder="1" applyProtection="1"/>
    <xf numFmtId="172" fontId="24" fillId="37" borderId="43" xfId="2" applyNumberFormat="1" applyFont="1" applyFill="1" applyBorder="1" applyProtection="1">
      <protection locked="0"/>
    </xf>
    <xf numFmtId="169" fontId="24" fillId="37" borderId="29" xfId="2" applyFont="1" applyFill="1" applyBorder="1" applyProtection="1">
      <protection locked="0"/>
    </xf>
    <xf numFmtId="0" fontId="20" fillId="0" borderId="0" xfId="0" applyFont="1" applyAlignment="1">
      <alignment horizontal="center" vertical="center" wrapText="1"/>
    </xf>
    <xf numFmtId="0" fontId="11" fillId="0" borderId="60" xfId="52" applyBorder="1"/>
    <xf numFmtId="0" fontId="11" fillId="0" borderId="61" xfId="52" applyBorder="1"/>
    <xf numFmtId="0" fontId="11" fillId="0" borderId="50" xfId="52" applyBorder="1"/>
    <xf numFmtId="0" fontId="11" fillId="0" borderId="51" xfId="52" applyBorder="1"/>
    <xf numFmtId="0" fontId="42" fillId="0" borderId="0" xfId="52" applyFont="1" applyAlignment="1">
      <alignment horizontal="center" vertical="center"/>
    </xf>
    <xf numFmtId="0" fontId="42" fillId="11" borderId="20" xfId="52" applyFont="1" applyFill="1" applyBorder="1"/>
    <xf numFmtId="0" fontId="42" fillId="11" borderId="21" xfId="52" applyFont="1" applyFill="1" applyBorder="1"/>
    <xf numFmtId="176" fontId="46" fillId="0" borderId="29" xfId="1" applyNumberFormat="1" applyFont="1" applyBorder="1" applyProtection="1"/>
    <xf numFmtId="176" fontId="46" fillId="0" borderId="31" xfId="1" applyNumberFormat="1" applyFont="1" applyBorder="1" applyProtection="1"/>
    <xf numFmtId="0" fontId="46" fillId="0" borderId="0" xfId="52" applyFont="1"/>
    <xf numFmtId="0" fontId="22" fillId="0" borderId="35" xfId="0" applyFont="1" applyBorder="1"/>
    <xf numFmtId="171" fontId="46" fillId="0" borderId="36" xfId="52" applyNumberFormat="1" applyFont="1" applyBorder="1"/>
    <xf numFmtId="171" fontId="46" fillId="0" borderId="37" xfId="52" applyNumberFormat="1" applyFont="1" applyBorder="1"/>
    <xf numFmtId="0" fontId="22" fillId="0" borderId="68" xfId="0" applyFont="1" applyBorder="1"/>
    <xf numFmtId="171" fontId="46" fillId="11" borderId="43" xfId="52" applyNumberFormat="1" applyFont="1" applyFill="1" applyBorder="1" applyProtection="1">
      <protection locked="0"/>
    </xf>
    <xf numFmtId="171" fontId="46" fillId="11" borderId="46" xfId="52" applyNumberFormat="1" applyFont="1" applyFill="1" applyBorder="1"/>
    <xf numFmtId="0" fontId="42" fillId="11" borderId="36" xfId="52" applyFont="1" applyFill="1" applyBorder="1" applyProtection="1">
      <protection locked="0"/>
    </xf>
    <xf numFmtId="171" fontId="46" fillId="11" borderId="37" xfId="52" applyNumberFormat="1" applyFont="1" applyFill="1" applyBorder="1"/>
    <xf numFmtId="0" fontId="20" fillId="0" borderId="51" xfId="52" applyFont="1" applyBorder="1" applyAlignment="1">
      <alignment vertical="center" wrapText="1"/>
    </xf>
    <xf numFmtId="0" fontId="20" fillId="0" borderId="0" xfId="52" applyFont="1" applyAlignment="1">
      <alignment horizontal="center" vertical="center" wrapText="1"/>
    </xf>
    <xf numFmtId="0" fontId="20" fillId="0" borderId="0" xfId="52" applyFont="1" applyAlignment="1">
      <alignment wrapText="1"/>
    </xf>
    <xf numFmtId="0" fontId="20" fillId="0" borderId="0" xfId="52" applyFont="1" applyAlignment="1">
      <alignment vertical="center" wrapText="1"/>
    </xf>
    <xf numFmtId="0" fontId="26" fillId="0" borderId="69" xfId="52" applyFont="1" applyBorder="1" applyAlignment="1">
      <alignment horizontal="center" vertical="center" wrapText="1"/>
    </xf>
    <xf numFmtId="0" fontId="26" fillId="0" borderId="55" xfId="52" applyFont="1" applyBorder="1" applyAlignment="1">
      <alignment horizontal="center" vertical="center" wrapText="1"/>
    </xf>
    <xf numFmtId="0" fontId="11" fillId="0" borderId="66" xfId="52" applyBorder="1"/>
    <xf numFmtId="0" fontId="20" fillId="0" borderId="67" xfId="52" applyFont="1" applyBorder="1" applyAlignment="1">
      <alignment vertical="center" wrapText="1"/>
    </xf>
    <xf numFmtId="0" fontId="22" fillId="0" borderId="0" xfId="52" applyFont="1" applyAlignment="1">
      <alignment horizontal="center" vertical="center"/>
    </xf>
    <xf numFmtId="0" fontId="26" fillId="0" borderId="0" xfId="52" applyFont="1" applyAlignment="1">
      <alignment vertical="center" wrapText="1"/>
    </xf>
    <xf numFmtId="0" fontId="20" fillId="0" borderId="0" xfId="52" applyFont="1" applyAlignment="1">
      <alignment horizontal="center"/>
    </xf>
    <xf numFmtId="0" fontId="40" fillId="0" borderId="47" xfId="0" applyFont="1" applyBorder="1" applyAlignment="1">
      <alignment vertical="center"/>
    </xf>
    <xf numFmtId="0" fontId="40" fillId="0" borderId="48" xfId="0" applyFont="1" applyBorder="1" applyAlignment="1">
      <alignment vertical="center"/>
    </xf>
    <xf numFmtId="0" fontId="26" fillId="0" borderId="48" xfId="0" applyFont="1" applyBorder="1" applyAlignment="1">
      <alignment vertical="center" wrapText="1"/>
    </xf>
    <xf numFmtId="0" fontId="26" fillId="0" borderId="49" xfId="0" applyFont="1" applyBorder="1" applyAlignment="1">
      <alignment vertical="center" wrapText="1"/>
    </xf>
    <xf numFmtId="0" fontId="46" fillId="0" borderId="0" xfId="0" applyFont="1"/>
    <xf numFmtId="171" fontId="24" fillId="0" borderId="36" xfId="0" applyNumberFormat="1" applyFont="1" applyBorder="1"/>
    <xf numFmtId="171" fontId="24" fillId="0" borderId="37" xfId="0" applyNumberFormat="1" applyFont="1" applyBorder="1"/>
    <xf numFmtId="171" fontId="24" fillId="37" borderId="43" xfId="0" applyNumberFormat="1" applyFont="1" applyFill="1" applyBorder="1" applyProtection="1">
      <protection locked="0"/>
    </xf>
    <xf numFmtId="171" fontId="24" fillId="37" borderId="37" xfId="0" applyNumberFormat="1" applyFont="1" applyFill="1" applyBorder="1"/>
    <xf numFmtId="0" fontId="24" fillId="37" borderId="29" xfId="0" applyFont="1" applyFill="1" applyBorder="1" applyProtection="1">
      <protection locked="0"/>
    </xf>
    <xf numFmtId="0" fontId="20" fillId="0" borderId="51" xfId="0" applyFont="1" applyBorder="1" applyAlignment="1">
      <alignment vertical="center" wrapText="1"/>
    </xf>
    <xf numFmtId="0" fontId="26" fillId="0" borderId="29" xfId="0" applyFont="1" applyBorder="1" applyAlignment="1">
      <alignment horizontal="center" vertical="center" wrapText="1"/>
    </xf>
    <xf numFmtId="0" fontId="26" fillId="0" borderId="36" xfId="0" applyFont="1" applyBorder="1" applyAlignment="1">
      <alignment horizontal="center" vertical="center" wrapText="1"/>
    </xf>
    <xf numFmtId="0" fontId="0" fillId="0" borderId="59" xfId="0" applyBorder="1"/>
    <xf numFmtId="0" fontId="20" fillId="0" borderId="67" xfId="0" applyFont="1" applyBorder="1" applyAlignment="1">
      <alignment vertical="center" wrapText="1"/>
    </xf>
    <xf numFmtId="0" fontId="43" fillId="0" borderId="0" xfId="0" applyFont="1" applyAlignment="1">
      <alignment horizontal="right" vertical="center" textRotation="255" wrapText="1"/>
    </xf>
    <xf numFmtId="166" fontId="24" fillId="0" borderId="31" xfId="1" applyFont="1" applyBorder="1" applyProtection="1"/>
    <xf numFmtId="0" fontId="46" fillId="0" borderId="29" xfId="52" applyFont="1" applyBorder="1"/>
    <xf numFmtId="0" fontId="46" fillId="0" borderId="31" xfId="52" applyFont="1" applyBorder="1"/>
    <xf numFmtId="0" fontId="40" fillId="0" borderId="55" xfId="52" applyFont="1" applyBorder="1" applyAlignment="1" applyProtection="1">
      <alignment horizontal="center" vertical="center"/>
      <protection locked="0"/>
    </xf>
    <xf numFmtId="2" fontId="24" fillId="0" borderId="36" xfId="0" applyNumberFormat="1" applyFont="1" applyBorder="1"/>
    <xf numFmtId="171" fontId="24" fillId="37" borderId="36" xfId="0" applyNumberFormat="1" applyFont="1" applyFill="1" applyBorder="1" applyProtection="1">
      <protection locked="0"/>
    </xf>
    <xf numFmtId="0" fontId="26" fillId="0" borderId="69" xfId="0" applyFont="1" applyBorder="1" applyAlignment="1">
      <alignment horizontal="center" vertical="center" wrapText="1"/>
    </xf>
    <xf numFmtId="0" fontId="26" fillId="0" borderId="55" xfId="0" applyFont="1" applyBorder="1" applyAlignment="1">
      <alignment horizontal="center" vertical="center" wrapText="1"/>
    </xf>
    <xf numFmtId="0" fontId="42" fillId="0" borderId="47" xfId="0" applyFont="1" applyBorder="1"/>
    <xf numFmtId="0" fontId="42" fillId="0" borderId="48" xfId="0" applyFont="1" applyBorder="1"/>
    <xf numFmtId="0" fontId="42" fillId="0" borderId="49" xfId="0" applyFont="1" applyBorder="1"/>
    <xf numFmtId="0" fontId="42" fillId="34" borderId="50" xfId="0" applyFont="1" applyFill="1" applyBorder="1"/>
    <xf numFmtId="0" fontId="42" fillId="34" borderId="0" xfId="0" applyFont="1" applyFill="1"/>
    <xf numFmtId="0" fontId="42" fillId="34" borderId="51" xfId="0" applyFont="1" applyFill="1" applyBorder="1"/>
    <xf numFmtId="0" fontId="0" fillId="34" borderId="51" xfId="0" applyFill="1" applyBorder="1"/>
    <xf numFmtId="0" fontId="40" fillId="0" borderId="25" xfId="0" applyFont="1" applyBorder="1" applyAlignment="1">
      <alignment horizontal="center" vertical="center" wrapText="1"/>
    </xf>
    <xf numFmtId="0" fontId="42" fillId="0" borderId="0" xfId="0" applyFont="1" applyAlignment="1">
      <alignment vertical="center"/>
    </xf>
    <xf numFmtId="0" fontId="40" fillId="0" borderId="0" xfId="0" applyFont="1" applyAlignment="1">
      <alignment vertical="top" wrapText="1"/>
    </xf>
    <xf numFmtId="177" fontId="24" fillId="0" borderId="36" xfId="1" applyNumberFormat="1" applyFont="1" applyBorder="1" applyProtection="1"/>
    <xf numFmtId="177" fontId="24" fillId="0" borderId="37" xfId="1" applyNumberFormat="1" applyFont="1" applyBorder="1" applyProtection="1"/>
    <xf numFmtId="2" fontId="24" fillId="37" borderId="36" xfId="0" applyNumberFormat="1" applyFont="1" applyFill="1" applyBorder="1" applyProtection="1">
      <protection locked="0"/>
    </xf>
    <xf numFmtId="2" fontId="24" fillId="37" borderId="37" xfId="0" applyNumberFormat="1" applyFont="1" applyFill="1" applyBorder="1"/>
    <xf numFmtId="0" fontId="41" fillId="0" borderId="27" xfId="0" applyFont="1" applyBorder="1" applyAlignment="1">
      <alignment vertical="center" wrapText="1"/>
    </xf>
    <xf numFmtId="0" fontId="24" fillId="37" borderId="19" xfId="0" applyFont="1" applyFill="1" applyBorder="1" applyAlignment="1" applyProtection="1">
      <alignment wrapText="1"/>
      <protection locked="0"/>
    </xf>
    <xf numFmtId="0" fontId="40" fillId="0" borderId="55" xfId="0" applyFont="1" applyBorder="1" applyAlignment="1">
      <alignment horizontal="center" vertical="center"/>
    </xf>
    <xf numFmtId="0" fontId="22" fillId="11" borderId="63" xfId="0" applyFont="1" applyFill="1" applyBorder="1"/>
    <xf numFmtId="0" fontId="22" fillId="11" borderId="72" xfId="0" applyFont="1" applyFill="1" applyBorder="1"/>
    <xf numFmtId="0" fontId="22" fillId="0" borderId="64" xfId="0" applyFont="1" applyBorder="1" applyAlignment="1">
      <alignment horizontal="left" vertical="center"/>
    </xf>
    <xf numFmtId="0" fontId="22" fillId="0" borderId="28" xfId="0" applyFont="1" applyBorder="1" applyAlignment="1">
      <alignment horizontal="left" vertical="center"/>
    </xf>
    <xf numFmtId="176" fontId="22" fillId="0" borderId="29" xfId="1" applyNumberFormat="1" applyFont="1" applyBorder="1" applyProtection="1"/>
    <xf numFmtId="176" fontId="22" fillId="0" borderId="31" xfId="1" applyNumberFormat="1" applyFont="1" applyBorder="1" applyProtection="1"/>
    <xf numFmtId="171" fontId="22" fillId="0" borderId="36" xfId="0" applyNumberFormat="1" applyFont="1" applyBorder="1"/>
    <xf numFmtId="0" fontId="22" fillId="0" borderId="0" xfId="0" applyFont="1"/>
    <xf numFmtId="171" fontId="22" fillId="37" borderId="36" xfId="0" applyNumberFormat="1" applyFont="1" applyFill="1" applyBorder="1" applyProtection="1">
      <protection locked="0"/>
    </xf>
    <xf numFmtId="171" fontId="22" fillId="37" borderId="36" xfId="0" applyNumberFormat="1" applyFont="1" applyFill="1" applyBorder="1"/>
    <xf numFmtId="0" fontId="42" fillId="37" borderId="29" xfId="0" applyFont="1" applyFill="1" applyBorder="1" applyProtection="1">
      <protection locked="0"/>
    </xf>
    <xf numFmtId="0" fontId="26" fillId="0" borderId="0" xfId="53" applyFont="1" applyAlignment="1">
      <alignment horizontal="left" vertical="center" wrapText="1"/>
    </xf>
    <xf numFmtId="169" fontId="24" fillId="0" borderId="36" xfId="2" applyFont="1" applyBorder="1" applyProtection="1"/>
    <xf numFmtId="169" fontId="24" fillId="37" borderId="36" xfId="2" applyFont="1" applyFill="1" applyBorder="1" applyProtection="1">
      <protection locked="0"/>
    </xf>
    <xf numFmtId="0" fontId="41" fillId="0" borderId="0" xfId="0" applyFont="1" applyAlignment="1">
      <alignment vertical="center" wrapText="1"/>
    </xf>
    <xf numFmtId="3" fontId="47" fillId="34" borderId="0" xfId="0" applyNumberFormat="1" applyFont="1" applyFill="1"/>
    <xf numFmtId="171" fontId="42" fillId="0" borderId="0" xfId="0" applyNumberFormat="1" applyFont="1"/>
    <xf numFmtId="3" fontId="20" fillId="0" borderId="0" xfId="0" applyNumberFormat="1" applyFont="1" applyAlignment="1">
      <alignment vertical="center" wrapText="1"/>
    </xf>
    <xf numFmtId="3" fontId="24" fillId="37" borderId="36" xfId="0" applyNumberFormat="1" applyFont="1" applyFill="1" applyBorder="1" applyProtection="1">
      <protection locked="0"/>
    </xf>
    <xf numFmtId="0" fontId="40" fillId="0" borderId="0" xfId="0" applyFont="1" applyAlignment="1">
      <alignment horizontal="left" vertical="top" wrapText="1"/>
    </xf>
    <xf numFmtId="0" fontId="40" fillId="0" borderId="51" xfId="0" applyFont="1" applyBorder="1" applyAlignment="1">
      <alignment horizontal="left" vertical="top" wrapText="1"/>
    </xf>
    <xf numFmtId="0" fontId="22" fillId="0" borderId="68" xfId="0" applyFont="1" applyBorder="1" applyAlignment="1">
      <alignment horizontal="left"/>
    </xf>
    <xf numFmtId="0" fontId="24" fillId="37" borderId="36" xfId="0" applyFont="1" applyFill="1" applyBorder="1" applyProtection="1">
      <protection locked="0"/>
    </xf>
    <xf numFmtId="178" fontId="24" fillId="37" borderId="36" xfId="73" applyNumberFormat="1" applyFont="1" applyFill="1" applyBorder="1" applyProtection="1">
      <protection locked="0"/>
    </xf>
    <xf numFmtId="178" fontId="24" fillId="37" borderId="37" xfId="73" applyNumberFormat="1" applyFont="1" applyFill="1" applyBorder="1" applyProtection="1"/>
    <xf numFmtId="178" fontId="24" fillId="37" borderId="29" xfId="73" applyNumberFormat="1" applyFont="1" applyFill="1" applyBorder="1" applyProtection="1">
      <protection locked="0"/>
    </xf>
    <xf numFmtId="172" fontId="24" fillId="37" borderId="36" xfId="2" applyNumberFormat="1" applyFont="1" applyFill="1" applyBorder="1" applyProtection="1">
      <protection locked="0"/>
    </xf>
    <xf numFmtId="172" fontId="24" fillId="37" borderId="37" xfId="2" applyNumberFormat="1" applyFont="1" applyFill="1" applyBorder="1" applyProtection="1"/>
    <xf numFmtId="172" fontId="24" fillId="37" borderId="29" xfId="2" applyNumberFormat="1" applyFont="1" applyFill="1" applyBorder="1" applyProtection="1">
      <protection locked="0"/>
    </xf>
    <xf numFmtId="0" fontId="22" fillId="0" borderId="29" xfId="0" applyFont="1" applyBorder="1"/>
    <xf numFmtId="3" fontId="22" fillId="0" borderId="31" xfId="0" applyNumberFormat="1" applyFont="1" applyBorder="1"/>
    <xf numFmtId="1" fontId="22" fillId="0" borderId="36" xfId="0" applyNumberFormat="1" applyFont="1" applyBorder="1"/>
    <xf numFmtId="1" fontId="47" fillId="0" borderId="0" xfId="0" applyNumberFormat="1" applyFont="1"/>
    <xf numFmtId="1" fontId="22" fillId="37" borderId="43" xfId="0" applyNumberFormat="1" applyFont="1" applyFill="1" applyBorder="1" applyProtection="1">
      <protection locked="0"/>
    </xf>
    <xf numFmtId="171" fontId="22" fillId="37" borderId="43" xfId="0" applyNumberFormat="1" applyFont="1" applyFill="1" applyBorder="1" applyProtection="1">
      <protection locked="0"/>
    </xf>
    <xf numFmtId="0" fontId="22" fillId="37" borderId="29" xfId="0" applyFont="1" applyFill="1" applyBorder="1" applyProtection="1">
      <protection locked="0"/>
    </xf>
    <xf numFmtId="0" fontId="40" fillId="0" borderId="50" xfId="0" applyFont="1" applyBorder="1" applyAlignment="1">
      <alignment vertical="center"/>
    </xf>
    <xf numFmtId="0" fontId="40" fillId="0" borderId="0" xfId="0" applyFont="1" applyAlignment="1">
      <alignment vertical="center"/>
    </xf>
    <xf numFmtId="0" fontId="26" fillId="0" borderId="51" xfId="0" applyFont="1" applyBorder="1" applyAlignment="1">
      <alignment vertical="center" wrapText="1"/>
    </xf>
    <xf numFmtId="2" fontId="42" fillId="0" borderId="0" xfId="0" applyNumberFormat="1" applyFont="1" applyAlignment="1">
      <alignment horizontal="center" vertical="center"/>
    </xf>
    <xf numFmtId="2" fontId="24" fillId="37" borderId="36" xfId="0" applyNumberFormat="1" applyFont="1" applyFill="1" applyBorder="1"/>
    <xf numFmtId="167" fontId="42" fillId="37" borderId="29" xfId="73" applyFont="1" applyFill="1" applyBorder="1" applyProtection="1">
      <protection locked="0"/>
    </xf>
    <xf numFmtId="171" fontId="24" fillId="37" borderId="36" xfId="0" applyNumberFormat="1" applyFont="1" applyFill="1" applyBorder="1"/>
    <xf numFmtId="171" fontId="24" fillId="37" borderId="29" xfId="0" applyNumberFormat="1" applyFont="1" applyFill="1" applyBorder="1" applyProtection="1">
      <protection locked="0"/>
    </xf>
    <xf numFmtId="0" fontId="22" fillId="11" borderId="19" xfId="0" applyFont="1" applyFill="1" applyBorder="1"/>
    <xf numFmtId="0" fontId="22" fillId="0" borderId="36" xfId="0" applyFont="1" applyBorder="1"/>
    <xf numFmtId="1" fontId="24" fillId="0" borderId="36" xfId="0" applyNumberFormat="1" applyFont="1" applyBorder="1"/>
    <xf numFmtId="1" fontId="24" fillId="37" borderId="68" xfId="0" applyNumberFormat="1" applyFont="1" applyFill="1" applyBorder="1" applyProtection="1">
      <protection locked="0"/>
    </xf>
    <xf numFmtId="1" fontId="24" fillId="37" borderId="68" xfId="0" applyNumberFormat="1" applyFont="1" applyFill="1" applyBorder="1"/>
    <xf numFmtId="179" fontId="24" fillId="0" borderId="36" xfId="0" applyNumberFormat="1" applyFont="1" applyBorder="1"/>
    <xf numFmtId="180" fontId="24" fillId="37" borderId="68" xfId="73" applyNumberFormat="1" applyFont="1" applyFill="1" applyBorder="1" applyAlignment="1" applyProtection="1">
      <alignment horizontal="center"/>
      <protection locked="0"/>
    </xf>
    <xf numFmtId="180" fontId="24" fillId="37" borderId="68" xfId="73" applyNumberFormat="1" applyFont="1" applyFill="1" applyBorder="1" applyAlignment="1" applyProtection="1">
      <alignment horizontal="center"/>
    </xf>
    <xf numFmtId="0" fontId="24" fillId="37" borderId="19" xfId="0" applyFont="1" applyFill="1" applyBorder="1" applyAlignment="1" applyProtection="1">
      <alignment horizontal="center" wrapText="1"/>
      <protection locked="0"/>
    </xf>
    <xf numFmtId="0" fontId="24" fillId="37" borderId="19" xfId="0" applyFont="1" applyFill="1" applyBorder="1" applyAlignment="1">
      <alignment horizontal="center" wrapText="1"/>
    </xf>
    <xf numFmtId="181" fontId="24" fillId="0" borderId="36" xfId="0" applyNumberFormat="1" applyFont="1" applyBorder="1"/>
    <xf numFmtId="0" fontId="48" fillId="0" borderId="0" xfId="0" applyFont="1" applyAlignment="1">
      <alignment vertical="center"/>
    </xf>
    <xf numFmtId="180" fontId="24" fillId="37" borderId="68" xfId="73" applyNumberFormat="1" applyFont="1" applyFill="1" applyBorder="1" applyProtection="1">
      <protection locked="0"/>
    </xf>
    <xf numFmtId="180" fontId="24" fillId="37" borderId="68" xfId="73" applyNumberFormat="1" applyFont="1" applyFill="1" applyBorder="1" applyProtection="1"/>
    <xf numFmtId="0" fontId="24" fillId="37" borderId="19" xfId="0" applyFont="1" applyFill="1" applyBorder="1" applyAlignment="1">
      <alignment wrapText="1"/>
    </xf>
    <xf numFmtId="180" fontId="24" fillId="37" borderId="19" xfId="73" applyNumberFormat="1" applyFont="1" applyFill="1" applyBorder="1" applyAlignment="1" applyProtection="1">
      <alignment wrapText="1"/>
      <protection locked="0"/>
    </xf>
    <xf numFmtId="182" fontId="24" fillId="0" borderId="43" xfId="1" applyNumberFormat="1" applyFont="1" applyBorder="1" applyProtection="1"/>
    <xf numFmtId="2" fontId="24" fillId="37" borderId="10" xfId="0" applyNumberFormat="1" applyFont="1" applyFill="1" applyBorder="1" applyProtection="1">
      <protection locked="0"/>
    </xf>
    <xf numFmtId="1" fontId="24" fillId="37" borderId="10" xfId="0" applyNumberFormat="1" applyFont="1" applyFill="1" applyBorder="1" applyProtection="1">
      <protection locked="0"/>
    </xf>
    <xf numFmtId="173" fontId="24" fillId="0" borderId="36" xfId="73" applyNumberFormat="1" applyFont="1" applyBorder="1" applyProtection="1"/>
    <xf numFmtId="183" fontId="24" fillId="37" borderId="10" xfId="73" applyNumberFormat="1" applyFont="1" applyFill="1" applyBorder="1" applyProtection="1">
      <protection locked="0"/>
    </xf>
    <xf numFmtId="183" fontId="24" fillId="37" borderId="68" xfId="73" applyNumberFormat="1" applyFont="1" applyFill="1" applyBorder="1" applyProtection="1"/>
    <xf numFmtId="176" fontId="24" fillId="0" borderId="36" xfId="1" applyNumberFormat="1" applyFont="1" applyBorder="1" applyProtection="1"/>
    <xf numFmtId="0" fontId="22" fillId="0" borderId="65" xfId="0" applyFont="1" applyBorder="1"/>
    <xf numFmtId="2" fontId="24" fillId="37" borderId="68" xfId="0" applyNumberFormat="1" applyFont="1" applyFill="1" applyBorder="1" applyProtection="1">
      <protection locked="0"/>
    </xf>
    <xf numFmtId="2" fontId="24" fillId="37" borderId="68" xfId="0" applyNumberFormat="1" applyFont="1" applyFill="1" applyBorder="1"/>
    <xf numFmtId="2" fontId="24" fillId="37" borderId="19" xfId="0" applyNumberFormat="1" applyFont="1" applyFill="1" applyBorder="1" applyAlignment="1" applyProtection="1">
      <alignment wrapText="1"/>
      <protection locked="0"/>
    </xf>
    <xf numFmtId="0" fontId="22" fillId="34" borderId="68" xfId="0" applyFont="1" applyFill="1" applyBorder="1"/>
    <xf numFmtId="173" fontId="24" fillId="37" borderId="68" xfId="73" applyNumberFormat="1" applyFont="1" applyFill="1" applyBorder="1" applyProtection="1">
      <protection locked="0"/>
    </xf>
    <xf numFmtId="3" fontId="24" fillId="0" borderId="43" xfId="0" applyNumberFormat="1" applyFont="1" applyBorder="1"/>
    <xf numFmtId="0" fontId="42" fillId="11" borderId="74" xfId="0" applyFont="1" applyFill="1" applyBorder="1"/>
    <xf numFmtId="0" fontId="44" fillId="0" borderId="69" xfId="0" applyFont="1" applyBorder="1"/>
    <xf numFmtId="3" fontId="24" fillId="0" borderId="29" xfId="0" applyNumberFormat="1" applyFont="1" applyBorder="1" applyAlignment="1">
      <alignment horizontal="center" vertical="center"/>
    </xf>
    <xf numFmtId="3" fontId="24" fillId="0" borderId="31" xfId="0" applyNumberFormat="1" applyFont="1" applyBorder="1" applyAlignment="1">
      <alignment horizontal="center" vertical="center"/>
    </xf>
    <xf numFmtId="0" fontId="41" fillId="0" borderId="0" xfId="0" applyFont="1"/>
    <xf numFmtId="3" fontId="24" fillId="0" borderId="36" xfId="0" applyNumberFormat="1" applyFont="1" applyBorder="1" applyAlignment="1">
      <alignment horizontal="center" vertical="center"/>
    </xf>
    <xf numFmtId="1" fontId="49" fillId="0" borderId="0" xfId="0" applyNumberFormat="1" applyFont="1"/>
    <xf numFmtId="3" fontId="24" fillId="37" borderId="43" xfId="0" applyNumberFormat="1" applyFont="1" applyFill="1" applyBorder="1" applyAlignment="1" applyProtection="1">
      <alignment horizontal="center" vertical="center"/>
      <protection locked="0"/>
    </xf>
    <xf numFmtId="1" fontId="41" fillId="0" borderId="0" xfId="0" applyNumberFormat="1" applyFont="1"/>
    <xf numFmtId="0" fontId="20" fillId="0" borderId="0" xfId="0" applyFont="1"/>
    <xf numFmtId="0" fontId="20" fillId="0" borderId="50" xfId="0" applyFont="1" applyBorder="1"/>
    <xf numFmtId="0" fontId="22" fillId="0" borderId="51" xfId="0" applyFont="1" applyBorder="1"/>
    <xf numFmtId="0" fontId="20" fillId="0" borderId="51" xfId="0" applyFont="1" applyBorder="1"/>
    <xf numFmtId="176" fontId="24" fillId="0" borderId="29" xfId="1" applyNumberFormat="1" applyFont="1" applyBorder="1" applyAlignment="1" applyProtection="1">
      <alignment horizontal="center" vertical="center"/>
    </xf>
    <xf numFmtId="176" fontId="24" fillId="0" borderId="31" xfId="1" applyNumberFormat="1" applyFont="1" applyBorder="1" applyAlignment="1" applyProtection="1">
      <alignment horizontal="center" vertical="center"/>
    </xf>
    <xf numFmtId="176" fontId="41" fillId="0" borderId="0" xfId="1" applyNumberFormat="1" applyFont="1" applyBorder="1" applyProtection="1"/>
    <xf numFmtId="176" fontId="74" fillId="0" borderId="0" xfId="1" applyNumberFormat="1" applyBorder="1" applyProtection="1"/>
    <xf numFmtId="176" fontId="42" fillId="0" borderId="0" xfId="1" applyNumberFormat="1" applyFont="1" applyBorder="1" applyProtection="1"/>
    <xf numFmtId="176" fontId="42" fillId="0" borderId="51" xfId="1" applyNumberFormat="1" applyFont="1" applyBorder="1" applyProtection="1"/>
    <xf numFmtId="179" fontId="24" fillId="37" borderId="36" xfId="0" applyNumberFormat="1" applyFont="1" applyFill="1" applyBorder="1" applyProtection="1">
      <protection locked="0"/>
    </xf>
    <xf numFmtId="1" fontId="24" fillId="37" borderId="36" xfId="0" applyNumberFormat="1" applyFont="1" applyFill="1" applyBorder="1" applyProtection="1">
      <protection locked="0"/>
    </xf>
    <xf numFmtId="181" fontId="24" fillId="37" borderId="36" xfId="0" applyNumberFormat="1" applyFont="1" applyFill="1" applyBorder="1"/>
    <xf numFmtId="1" fontId="24" fillId="37" borderId="36" xfId="0" applyNumberFormat="1" applyFont="1" applyFill="1" applyBorder="1"/>
    <xf numFmtId="0" fontId="20" fillId="0" borderId="0" xfId="53" applyFont="1" applyAlignment="1">
      <alignment horizontal="left" vertical="center" wrapText="1"/>
    </xf>
    <xf numFmtId="0" fontId="24" fillId="0" borderId="29" xfId="0" applyFont="1" applyBorder="1"/>
    <xf numFmtId="0" fontId="51" fillId="0" borderId="29" xfId="0" applyFont="1" applyBorder="1"/>
    <xf numFmtId="1" fontId="51" fillId="0" borderId="36" xfId="0" applyNumberFormat="1" applyFont="1" applyBorder="1"/>
    <xf numFmtId="170" fontId="24" fillId="0" borderId="36" xfId="0" applyNumberFormat="1" applyFont="1" applyBorder="1"/>
    <xf numFmtId="170" fontId="24" fillId="37" borderId="43" xfId="0" applyNumberFormat="1" applyFont="1" applyFill="1" applyBorder="1" applyProtection="1">
      <protection locked="0"/>
    </xf>
    <xf numFmtId="0" fontId="0" fillId="0" borderId="0" xfId="0" applyAlignment="1">
      <alignment horizontal="left"/>
    </xf>
    <xf numFmtId="0" fontId="40" fillId="0" borderId="74" xfId="0" applyFont="1" applyBorder="1" applyAlignment="1">
      <alignment vertical="center"/>
    </xf>
    <xf numFmtId="176" fontId="22" fillId="0" borderId="36" xfId="1" applyNumberFormat="1" applyFont="1" applyBorder="1" applyProtection="1"/>
    <xf numFmtId="167" fontId="22" fillId="37" borderId="43" xfId="73" applyFont="1" applyFill="1" applyBorder="1" applyProtection="1">
      <protection locked="0"/>
    </xf>
    <xf numFmtId="167" fontId="22" fillId="37" borderId="29" xfId="73" applyFont="1" applyFill="1" applyBorder="1" applyProtection="1">
      <protection locked="0"/>
    </xf>
    <xf numFmtId="0" fontId="40" fillId="0" borderId="58" xfId="0" applyFont="1" applyBorder="1" applyAlignment="1">
      <alignment horizontal="center" vertical="center" wrapText="1"/>
    </xf>
    <xf numFmtId="0" fontId="40" fillId="0" borderId="70" xfId="0" applyFont="1" applyBorder="1" applyAlignment="1">
      <alignment horizontal="center" vertical="center" wrapText="1"/>
    </xf>
    <xf numFmtId="0" fontId="40" fillId="0" borderId="55" xfId="0" applyFont="1" applyBorder="1" applyAlignment="1">
      <alignment horizontal="center" vertical="center" wrapText="1"/>
    </xf>
    <xf numFmtId="169" fontId="24" fillId="37" borderId="36" xfId="2" applyFont="1" applyFill="1" applyBorder="1" applyProtection="1"/>
    <xf numFmtId="4" fontId="24" fillId="37" borderId="43" xfId="0" applyNumberFormat="1" applyFont="1" applyFill="1" applyBorder="1" applyProtection="1">
      <protection locked="0"/>
    </xf>
    <xf numFmtId="0" fontId="0" fillId="11" borderId="0" xfId="0" applyFill="1"/>
    <xf numFmtId="3" fontId="22" fillId="0" borderId="29" xfId="0" applyNumberFormat="1" applyFont="1" applyBorder="1"/>
    <xf numFmtId="0" fontId="46" fillId="0" borderId="29" xfId="0" applyFont="1" applyBorder="1"/>
    <xf numFmtId="3" fontId="22" fillId="0" borderId="36" xfId="0" applyNumberFormat="1" applyFont="1" applyBorder="1"/>
    <xf numFmtId="1" fontId="22" fillId="0" borderId="29" xfId="0" applyNumberFormat="1" applyFont="1" applyBorder="1"/>
    <xf numFmtId="0" fontId="45" fillId="0" borderId="0" xfId="0" applyFont="1"/>
    <xf numFmtId="167" fontId="22" fillId="37" borderId="36" xfId="73" applyFont="1" applyFill="1" applyBorder="1" applyProtection="1">
      <protection locked="0"/>
    </xf>
    <xf numFmtId="3" fontId="52" fillId="0" borderId="0" xfId="0" applyNumberFormat="1" applyFont="1"/>
    <xf numFmtId="3" fontId="22" fillId="0" borderId="58" xfId="0" applyNumberFormat="1" applyFont="1" applyBorder="1"/>
    <xf numFmtId="3" fontId="22" fillId="0" borderId="27" xfId="0" applyNumberFormat="1" applyFont="1" applyBorder="1"/>
    <xf numFmtId="3" fontId="22" fillId="0" borderId="28" xfId="0" applyNumberFormat="1" applyFont="1" applyBorder="1"/>
    <xf numFmtId="167" fontId="22" fillId="0" borderId="70" xfId="73" applyFont="1" applyBorder="1" applyProtection="1"/>
    <xf numFmtId="167" fontId="22" fillId="0" borderId="29" xfId="73" applyFont="1" applyBorder="1" applyProtection="1"/>
    <xf numFmtId="171" fontId="46" fillId="0" borderId="0" xfId="0" applyNumberFormat="1" applyFont="1"/>
    <xf numFmtId="176" fontId="52" fillId="0" borderId="29" xfId="1" applyNumberFormat="1" applyFont="1" applyBorder="1" applyProtection="1"/>
    <xf numFmtId="173" fontId="22" fillId="0" borderId="70" xfId="73" applyNumberFormat="1" applyFont="1" applyBorder="1" applyProtection="1"/>
    <xf numFmtId="173" fontId="52" fillId="0" borderId="29" xfId="0" applyNumberFormat="1" applyFont="1" applyBorder="1"/>
    <xf numFmtId="173" fontId="22" fillId="37" borderId="29" xfId="73" applyNumberFormat="1" applyFont="1" applyFill="1" applyBorder="1" applyProtection="1">
      <protection locked="0"/>
    </xf>
    <xf numFmtId="167" fontId="22" fillId="0" borderId="36" xfId="73" applyFont="1" applyBorder="1" applyProtection="1"/>
    <xf numFmtId="167" fontId="22" fillId="0" borderId="31" xfId="73" applyFont="1" applyBorder="1" applyProtection="1"/>
    <xf numFmtId="3" fontId="45" fillId="0" borderId="0" xfId="0" applyNumberFormat="1" applyFont="1"/>
    <xf numFmtId="167" fontId="53" fillId="37" borderId="0" xfId="73" applyFont="1" applyFill="1" applyBorder="1" applyProtection="1"/>
    <xf numFmtId="167" fontId="54" fillId="37" borderId="29" xfId="73" applyFont="1" applyFill="1" applyBorder="1" applyProtection="1"/>
    <xf numFmtId="3" fontId="42" fillId="0" borderId="0" xfId="0" applyNumberFormat="1" applyFont="1"/>
    <xf numFmtId="166" fontId="52" fillId="0" borderId="29" xfId="1" applyFont="1" applyBorder="1" applyProtection="1"/>
    <xf numFmtId="3" fontId="47" fillId="0" borderId="0" xfId="0" applyNumberFormat="1" applyFont="1"/>
    <xf numFmtId="0" fontId="24" fillId="0" borderId="38" xfId="0" applyFont="1" applyBorder="1"/>
    <xf numFmtId="0" fontId="22" fillId="0" borderId="12" xfId="0" applyFont="1" applyBorder="1"/>
    <xf numFmtId="167" fontId="55" fillId="37" borderId="29" xfId="0" applyNumberFormat="1" applyFont="1" applyFill="1" applyBorder="1" applyProtection="1">
      <protection locked="0"/>
    </xf>
    <xf numFmtId="3" fontId="52" fillId="37" borderId="29" xfId="0" applyNumberFormat="1" applyFont="1" applyFill="1" applyBorder="1" applyProtection="1">
      <protection locked="0"/>
    </xf>
    <xf numFmtId="167" fontId="22" fillId="0" borderId="53" xfId="73" applyFont="1" applyBorder="1" applyProtection="1"/>
    <xf numFmtId="0" fontId="22" fillId="0" borderId="12" xfId="0" applyFont="1" applyBorder="1" applyAlignment="1">
      <alignment horizontal="left"/>
    </xf>
    <xf numFmtId="167" fontId="22" fillId="37" borderId="74" xfId="73" applyFont="1" applyFill="1" applyBorder="1" applyProtection="1">
      <protection locked="0"/>
    </xf>
    <xf numFmtId="0" fontId="40" fillId="0" borderId="74" xfId="0" applyFont="1" applyBorder="1"/>
    <xf numFmtId="0" fontId="40" fillId="0" borderId="19" xfId="0" applyFont="1" applyBorder="1" applyAlignment="1">
      <alignment wrapText="1"/>
    </xf>
    <xf numFmtId="167" fontId="22" fillId="37" borderId="58" xfId="73" applyFont="1" applyFill="1" applyBorder="1" applyProtection="1">
      <protection locked="0"/>
    </xf>
    <xf numFmtId="3" fontId="52" fillId="0" borderId="29" xfId="0" applyNumberFormat="1" applyFont="1" applyBorder="1"/>
    <xf numFmtId="3" fontId="52" fillId="0" borderId="31" xfId="0" applyNumberFormat="1" applyFont="1" applyBorder="1"/>
    <xf numFmtId="3" fontId="52" fillId="0" borderId="36" xfId="0" applyNumberFormat="1" applyFont="1" applyBorder="1"/>
    <xf numFmtId="0" fontId="35" fillId="0" borderId="0" xfId="0" applyFont="1"/>
    <xf numFmtId="0" fontId="0" fillId="0" borderId="54" xfId="0" applyBorder="1"/>
    <xf numFmtId="3" fontId="0" fillId="0" borderId="0" xfId="0" applyNumberFormat="1"/>
    <xf numFmtId="171" fontId="52" fillId="0" borderId="36" xfId="0" applyNumberFormat="1" applyFont="1" applyBorder="1"/>
    <xf numFmtId="171" fontId="52" fillId="37" borderId="43" xfId="0" applyNumberFormat="1" applyFont="1" applyFill="1" applyBorder="1" applyProtection="1">
      <protection locked="0"/>
    </xf>
    <xf numFmtId="0" fontId="52" fillId="37" borderId="29" xfId="0" applyFont="1" applyFill="1" applyBorder="1" applyAlignment="1" applyProtection="1">
      <alignment horizontal="center"/>
      <protection locked="0"/>
    </xf>
    <xf numFmtId="167" fontId="24" fillId="0" borderId="36" xfId="73" applyFont="1" applyBorder="1" applyProtection="1"/>
    <xf numFmtId="167" fontId="24" fillId="0" borderId="31" xfId="73" applyFont="1" applyBorder="1" applyProtection="1"/>
    <xf numFmtId="0" fontId="20" fillId="0" borderId="0" xfId="0" applyFont="1" applyAlignment="1">
      <alignment vertical="top" wrapText="1"/>
    </xf>
    <xf numFmtId="172" fontId="22" fillId="0" borderId="36" xfId="2" applyNumberFormat="1" applyFont="1" applyBorder="1" applyProtection="1"/>
    <xf numFmtId="172" fontId="22" fillId="0" borderId="53" xfId="2" applyNumberFormat="1" applyFont="1" applyBorder="1" applyProtection="1"/>
    <xf numFmtId="172" fontId="22" fillId="37" borderId="36" xfId="2" applyNumberFormat="1" applyFont="1" applyFill="1" applyBorder="1" applyProtection="1">
      <protection locked="0"/>
    </xf>
    <xf numFmtId="3" fontId="56" fillId="0" borderId="29" xfId="0" applyNumberFormat="1" applyFont="1" applyBorder="1"/>
    <xf numFmtId="3" fontId="56" fillId="0" borderId="58" xfId="0" applyNumberFormat="1" applyFont="1" applyBorder="1"/>
    <xf numFmtId="3" fontId="52" fillId="0" borderId="58" xfId="0" applyNumberFormat="1" applyFont="1" applyBorder="1"/>
    <xf numFmtId="167" fontId="52" fillId="37" borderId="43" xfId="73" applyFont="1" applyFill="1" applyBorder="1" applyProtection="1">
      <protection locked="0"/>
    </xf>
    <xf numFmtId="167" fontId="52" fillId="37" borderId="29" xfId="73" applyFont="1" applyFill="1" applyBorder="1" applyProtection="1">
      <protection locked="0"/>
    </xf>
    <xf numFmtId="0" fontId="20" fillId="0" borderId="0" xfId="0" applyFont="1" applyAlignment="1" applyProtection="1">
      <alignment vertical="top" wrapText="1"/>
      <protection locked="0"/>
    </xf>
    <xf numFmtId="0" fontId="26" fillId="0" borderId="0" xfId="0" applyFont="1" applyAlignment="1" applyProtection="1">
      <alignment vertical="top" wrapText="1"/>
      <protection locked="0"/>
    </xf>
    <xf numFmtId="167" fontId="52" fillId="0" borderId="29" xfId="73" applyFont="1" applyBorder="1" applyProtection="1"/>
    <xf numFmtId="167" fontId="52" fillId="0" borderId="31" xfId="73" applyFont="1" applyBorder="1" applyProtection="1"/>
    <xf numFmtId="172" fontId="24" fillId="0" borderId="29" xfId="2" applyNumberFormat="1" applyFont="1" applyBorder="1" applyProtection="1"/>
    <xf numFmtId="172" fontId="24" fillId="0" borderId="31" xfId="2" applyNumberFormat="1" applyFont="1" applyBorder="1" applyProtection="1"/>
    <xf numFmtId="172" fontId="57" fillId="37" borderId="29" xfId="2" applyNumberFormat="1" applyFont="1" applyFill="1" applyBorder="1" applyAlignment="1" applyProtection="1">
      <alignment horizontal="center" vertical="center"/>
      <protection locked="0"/>
    </xf>
    <xf numFmtId="172" fontId="42" fillId="37" borderId="36" xfId="2" applyNumberFormat="1" applyFont="1" applyFill="1" applyBorder="1" applyProtection="1">
      <protection locked="0"/>
    </xf>
    <xf numFmtId="0" fontId="40" fillId="0" borderId="25" xfId="0" applyFont="1" applyBorder="1" applyAlignment="1" applyProtection="1">
      <alignment horizontal="center" vertical="center"/>
      <protection locked="0"/>
    </xf>
    <xf numFmtId="0" fontId="40" fillId="0" borderId="25" xfId="0" applyFont="1" applyBorder="1" applyAlignment="1" applyProtection="1">
      <alignment vertical="center" wrapText="1"/>
      <protection locked="0"/>
    </xf>
    <xf numFmtId="0" fontId="0" fillId="0" borderId="25" xfId="0" applyBorder="1" applyProtection="1">
      <protection locked="0"/>
    </xf>
    <xf numFmtId="0" fontId="40" fillId="0" borderId="29" xfId="0" applyFont="1" applyBorder="1" applyAlignment="1" applyProtection="1">
      <alignment horizontal="center" vertical="center" wrapText="1"/>
      <protection locked="0"/>
    </xf>
    <xf numFmtId="0" fontId="24" fillId="37" borderId="29" xfId="0" applyFont="1" applyFill="1" applyBorder="1" applyAlignment="1" applyProtection="1">
      <alignment horizontal="center"/>
      <protection locked="0"/>
    </xf>
    <xf numFmtId="0" fontId="58" fillId="0" borderId="0" xfId="50" applyFont="1" applyAlignment="1">
      <alignment horizontal="left"/>
    </xf>
    <xf numFmtId="0" fontId="58" fillId="0" borderId="0" xfId="50" applyFont="1" applyAlignment="1">
      <alignment wrapText="1"/>
    </xf>
    <xf numFmtId="0" fontId="58" fillId="0" borderId="0" xfId="50" applyFont="1"/>
    <xf numFmtId="0" fontId="58" fillId="34" borderId="0" xfId="50" applyFont="1" applyFill="1"/>
    <xf numFmtId="0" fontId="11" fillId="34" borderId="0" xfId="52" applyFill="1"/>
    <xf numFmtId="0" fontId="42" fillId="34" borderId="0" xfId="52" applyFont="1" applyFill="1"/>
    <xf numFmtId="0" fontId="42" fillId="34" borderId="0" xfId="52" applyFont="1" applyFill="1" applyAlignment="1">
      <alignment vertical="center"/>
    </xf>
    <xf numFmtId="0" fontId="42" fillId="9" borderId="72" xfId="52" applyFont="1" applyFill="1" applyBorder="1" applyAlignment="1">
      <alignment vertical="center"/>
    </xf>
    <xf numFmtId="0" fontId="42" fillId="9" borderId="75" xfId="52" applyFont="1" applyFill="1" applyBorder="1" applyAlignment="1">
      <alignment vertical="center"/>
    </xf>
    <xf numFmtId="0" fontId="42" fillId="0" borderId="71" xfId="52" applyFont="1" applyBorder="1" applyAlignment="1">
      <alignment vertical="center"/>
    </xf>
    <xf numFmtId="0" fontId="11" fillId="0" borderId="0" xfId="52" applyAlignment="1">
      <alignment vertical="center" wrapText="1"/>
    </xf>
    <xf numFmtId="0" fontId="11" fillId="0" borderId="27" xfId="52" applyBorder="1" applyAlignment="1">
      <alignment vertical="center" wrapText="1"/>
    </xf>
    <xf numFmtId="0" fontId="11" fillId="0" borderId="28" xfId="52" applyBorder="1" applyAlignment="1">
      <alignment vertical="center" wrapText="1"/>
    </xf>
    <xf numFmtId="0" fontId="42" fillId="0" borderId="58" xfId="52" applyFont="1" applyBorder="1" applyAlignment="1">
      <alignment vertical="center"/>
    </xf>
    <xf numFmtId="0" fontId="42" fillId="0" borderId="28" xfId="52" applyFont="1" applyBorder="1" applyAlignment="1">
      <alignment vertical="center"/>
    </xf>
    <xf numFmtId="0" fontId="11" fillId="0" borderId="58" xfId="52" applyBorder="1" applyAlignment="1" applyProtection="1">
      <alignment vertical="center" wrapText="1"/>
      <protection locked="0"/>
    </xf>
    <xf numFmtId="0" fontId="11" fillId="0" borderId="28" xfId="52" applyBorder="1" applyAlignment="1" applyProtection="1">
      <alignment vertical="center" wrapText="1"/>
      <protection locked="0"/>
    </xf>
    <xf numFmtId="0" fontId="11" fillId="0" borderId="58" xfId="52" applyBorder="1" applyAlignment="1">
      <alignment vertical="center" wrapText="1"/>
    </xf>
    <xf numFmtId="0" fontId="11" fillId="0" borderId="73" xfId="52" applyBorder="1" applyAlignment="1">
      <alignment vertical="center" wrapText="1"/>
    </xf>
    <xf numFmtId="0" fontId="42" fillId="0" borderId="66" xfId="52" applyFont="1" applyBorder="1" applyAlignment="1">
      <alignment vertical="center"/>
    </xf>
    <xf numFmtId="0" fontId="11" fillId="0" borderId="48" xfId="52" applyBorder="1" applyAlignment="1">
      <alignment vertical="center" wrapText="1"/>
    </xf>
    <xf numFmtId="0" fontId="11" fillId="0" borderId="49" xfId="52" applyBorder="1" applyAlignment="1">
      <alignment vertical="center" wrapText="1"/>
    </xf>
    <xf numFmtId="0" fontId="42" fillId="0" borderId="50" xfId="52" applyFont="1" applyBorder="1" applyAlignment="1">
      <alignment vertical="center"/>
    </xf>
    <xf numFmtId="0" fontId="42" fillId="0" borderId="0" xfId="52" applyFont="1" applyAlignment="1">
      <alignment vertical="center"/>
    </xf>
    <xf numFmtId="0" fontId="42" fillId="0" borderId="68" xfId="52" applyFont="1" applyBorder="1" applyAlignment="1">
      <alignment vertical="center"/>
    </xf>
    <xf numFmtId="0" fontId="11" fillId="0" borderId="69" xfId="52" applyBorder="1" applyAlignment="1">
      <alignment vertical="center" wrapText="1"/>
    </xf>
    <xf numFmtId="0" fontId="11" fillId="0" borderId="51" xfId="52" applyBorder="1" applyAlignment="1">
      <alignment vertical="center" wrapText="1"/>
    </xf>
    <xf numFmtId="0" fontId="60" fillId="0" borderId="10" xfId="50" applyFont="1" applyBorder="1" applyAlignment="1">
      <alignment horizontal="center" vertical="center"/>
    </xf>
    <xf numFmtId="0" fontId="61" fillId="0" borderId="77" xfId="50" applyFont="1" applyBorder="1" applyAlignment="1">
      <alignment horizontal="center" vertical="center" wrapText="1"/>
    </xf>
    <xf numFmtId="0" fontId="61" fillId="0" borderId="10" xfId="50" applyFont="1" applyBorder="1" applyAlignment="1">
      <alignment horizontal="center" vertical="center"/>
    </xf>
    <xf numFmtId="0" fontId="61" fillId="0" borderId="10" xfId="50" applyFont="1" applyBorder="1" applyAlignment="1">
      <alignment horizontal="center" vertical="center" wrapText="1"/>
    </xf>
    <xf numFmtId="0" fontId="60" fillId="0" borderId="10" xfId="50" applyFont="1" applyBorder="1" applyAlignment="1">
      <alignment horizontal="left" vertical="center"/>
    </xf>
    <xf numFmtId="0" fontId="62" fillId="0" borderId="52" xfId="50" applyFont="1" applyBorder="1" applyAlignment="1">
      <alignment horizontal="justify" vertical="center" wrapText="1"/>
    </xf>
    <xf numFmtId="0" fontId="62" fillId="0" borderId="61" xfId="50" applyFont="1" applyBorder="1" applyAlignment="1">
      <alignment vertical="center"/>
    </xf>
    <xf numFmtId="0" fontId="58" fillId="34" borderId="0" xfId="50" applyFont="1" applyFill="1" applyAlignment="1">
      <alignment vertical="center"/>
    </xf>
    <xf numFmtId="0" fontId="58" fillId="0" borderId="0" xfId="50" applyFont="1" applyAlignment="1">
      <alignment vertical="center"/>
    </xf>
    <xf numFmtId="0" fontId="62" fillId="0" borderId="54" xfId="50" applyFont="1" applyBorder="1" applyAlignment="1">
      <alignment horizontal="justify" vertical="center" wrapText="1"/>
    </xf>
    <xf numFmtId="0" fontId="62" fillId="0" borderId="51" xfId="50" applyFont="1" applyBorder="1" applyAlignment="1">
      <alignment horizontal="left" vertical="center"/>
    </xf>
    <xf numFmtId="0" fontId="62" fillId="0" borderId="51" xfId="50" applyFont="1" applyBorder="1" applyAlignment="1">
      <alignment horizontal="justify" vertical="center" wrapText="1"/>
    </xf>
    <xf numFmtId="0" fontId="62" fillId="0" borderId="51" xfId="50" applyFont="1" applyBorder="1" applyAlignment="1">
      <alignment horizontal="justify" vertical="center"/>
    </xf>
    <xf numFmtId="0" fontId="58" fillId="0" borderId="51" xfId="50" applyFont="1" applyBorder="1"/>
    <xf numFmtId="0" fontId="62" fillId="0" borderId="54" xfId="50" applyFont="1" applyBorder="1" applyAlignment="1">
      <alignment horizontal="left" vertical="center" wrapText="1"/>
    </xf>
    <xf numFmtId="0" fontId="58" fillId="0" borderId="54" xfId="50" applyFont="1" applyBorder="1" applyAlignment="1">
      <alignment wrapText="1"/>
    </xf>
    <xf numFmtId="0" fontId="60" fillId="0" borderId="54" xfId="50" applyFont="1" applyBorder="1" applyAlignment="1">
      <alignment vertical="center" wrapText="1"/>
    </xf>
    <xf numFmtId="0" fontId="62" fillId="0" borderId="32" xfId="50" applyFont="1" applyBorder="1" applyAlignment="1">
      <alignment horizontal="justify" vertical="center" wrapText="1"/>
    </xf>
    <xf numFmtId="0" fontId="58" fillId="0" borderId="67" xfId="50" applyFont="1" applyBorder="1"/>
    <xf numFmtId="0" fontId="62" fillId="0" borderId="0" xfId="50" applyFont="1" applyAlignment="1">
      <alignment horizontal="left" vertical="center" wrapText="1"/>
    </xf>
    <xf numFmtId="0" fontId="60" fillId="0" borderId="0" xfId="50" applyFont="1" applyAlignment="1">
      <alignment horizontal="left" vertical="center"/>
    </xf>
    <xf numFmtId="0" fontId="63" fillId="0" borderId="0" xfId="0" applyFont="1" applyAlignment="1">
      <alignment horizontal="justify" vertical="center"/>
    </xf>
    <xf numFmtId="0" fontId="65" fillId="0" borderId="0" xfId="0" applyFont="1" applyAlignment="1">
      <alignment horizontal="justify" vertical="center"/>
    </xf>
    <xf numFmtId="0" fontId="62" fillId="0" borderId="0" xfId="50" applyFont="1" applyAlignment="1">
      <alignment horizontal="left" vertical="center"/>
    </xf>
    <xf numFmtId="0" fontId="60" fillId="0" borderId="54" xfId="50" applyFont="1" applyBorder="1" applyAlignment="1">
      <alignment horizontal="left" vertical="center" wrapText="1"/>
    </xf>
    <xf numFmtId="0" fontId="66" fillId="0" borderId="0" xfId="0" applyFont="1" applyAlignment="1">
      <alignment wrapText="1"/>
    </xf>
    <xf numFmtId="0" fontId="63" fillId="0" borderId="0" xfId="0" applyFont="1" applyAlignment="1">
      <alignment horizontal="justify" vertical="center" wrapText="1"/>
    </xf>
    <xf numFmtId="0" fontId="68" fillId="0" borderId="0" xfId="0" applyFont="1"/>
    <xf numFmtId="0" fontId="62" fillId="0" borderId="61" xfId="50" applyFont="1" applyBorder="1" applyAlignment="1">
      <alignment horizontal="left" vertical="center" wrapText="1"/>
    </xf>
    <xf numFmtId="0" fontId="62" fillId="0" borderId="51" xfId="50" applyFont="1" applyBorder="1" applyAlignment="1">
      <alignment horizontal="left" vertical="center" wrapText="1"/>
    </xf>
    <xf numFmtId="0" fontId="62" fillId="0" borderId="52" xfId="50" applyFont="1" applyBorder="1" applyAlignment="1">
      <alignment horizontal="left" vertical="center" wrapText="1"/>
    </xf>
    <xf numFmtId="0" fontId="62" fillId="0" borderId="51" xfId="50" applyFont="1" applyBorder="1" applyAlignment="1">
      <alignment vertical="center"/>
    </xf>
    <xf numFmtId="0" fontId="66" fillId="0" borderId="0" xfId="0" applyFont="1"/>
    <xf numFmtId="0" fontId="58" fillId="0" borderId="51" xfId="50" applyFont="1" applyBorder="1" applyAlignment="1">
      <alignment wrapText="1"/>
    </xf>
    <xf numFmtId="0" fontId="68" fillId="0" borderId="10" xfId="0" applyFont="1" applyBorder="1" applyAlignment="1">
      <alignment wrapText="1"/>
    </xf>
    <xf numFmtId="0" fontId="61" fillId="0" borderId="0" xfId="50" applyFont="1" applyAlignment="1">
      <alignment horizontal="left"/>
    </xf>
    <xf numFmtId="0" fontId="64" fillId="0" borderId="0" xfId="0" applyFont="1" applyAlignment="1">
      <alignment horizontal="justify" vertical="center"/>
    </xf>
    <xf numFmtId="0" fontId="63" fillId="0" borderId="0" xfId="0" applyFont="1" applyAlignment="1">
      <alignment vertical="center"/>
    </xf>
    <xf numFmtId="0" fontId="71" fillId="0" borderId="0" xfId="50" applyFont="1" applyAlignment="1">
      <alignment horizontal="left" vertical="center"/>
    </xf>
    <xf numFmtId="0" fontId="62" fillId="0" borderId="61" xfId="50" applyFont="1" applyBorder="1" applyAlignment="1">
      <alignment horizontal="left" vertical="center"/>
    </xf>
    <xf numFmtId="0" fontId="60" fillId="0" borderId="54" xfId="50" applyFont="1" applyBorder="1" applyAlignment="1">
      <alignment horizontal="justify" vertical="center" wrapText="1"/>
    </xf>
    <xf numFmtId="0" fontId="60" fillId="0" borderId="32" xfId="50" applyFont="1" applyBorder="1" applyAlignment="1">
      <alignment horizontal="justify" vertical="center" wrapText="1"/>
    </xf>
    <xf numFmtId="0" fontId="60" fillId="0" borderId="0" xfId="50" applyFont="1" applyAlignment="1">
      <alignment horizontal="justify" vertical="center" wrapText="1"/>
    </xf>
    <xf numFmtId="0" fontId="58" fillId="0" borderId="67" xfId="50" applyFont="1" applyBorder="1" applyAlignment="1">
      <alignment wrapText="1"/>
    </xf>
    <xf numFmtId="0" fontId="62" fillId="0" borderId="50" xfId="50" applyFont="1" applyBorder="1" applyAlignment="1">
      <alignment horizontal="left" vertical="center" wrapText="1"/>
    </xf>
    <xf numFmtId="0" fontId="63" fillId="0" borderId="29" xfId="0" applyFont="1" applyBorder="1" applyAlignment="1">
      <alignment vertical="center"/>
    </xf>
    <xf numFmtId="0" fontId="62" fillId="0" borderId="32" xfId="50" applyFont="1" applyBorder="1" applyAlignment="1">
      <alignment horizontal="left" vertical="center" wrapText="1"/>
    </xf>
    <xf numFmtId="0" fontId="73" fillId="0" borderId="0" xfId="50" applyFont="1" applyAlignment="1">
      <alignment horizontal="left"/>
    </xf>
    <xf numFmtId="0" fontId="58" fillId="0" borderId="29" xfId="50" applyFont="1" applyBorder="1" applyAlignment="1">
      <alignment horizontal="left"/>
    </xf>
    <xf numFmtId="0" fontId="58" fillId="0" borderId="29" xfId="50" applyFont="1" applyBorder="1" applyAlignment="1">
      <alignment wrapText="1"/>
    </xf>
    <xf numFmtId="0" fontId="58" fillId="0" borderId="29" xfId="50" applyFont="1" applyBorder="1"/>
    <xf numFmtId="0" fontId="60" fillId="0" borderId="29" xfId="50" applyFont="1" applyBorder="1" applyAlignment="1">
      <alignment horizontal="left" vertical="center"/>
    </xf>
    <xf numFmtId="0" fontId="62" fillId="0" borderId="29" xfId="50" applyFont="1" applyBorder="1" applyAlignment="1">
      <alignment horizontal="left" vertical="center"/>
    </xf>
    <xf numFmtId="0" fontId="62" fillId="0" borderId="29" xfId="50" applyFont="1" applyBorder="1" applyAlignment="1">
      <alignment horizontal="left" vertical="center" wrapText="1"/>
    </xf>
    <xf numFmtId="167" fontId="0" fillId="0" borderId="29" xfId="73" applyFont="1" applyBorder="1" applyProtection="1">
      <protection locked="0"/>
    </xf>
    <xf numFmtId="0" fontId="22" fillId="16" borderId="10" xfId="53" applyFont="1" applyFill="1" applyBorder="1" applyAlignment="1">
      <alignment horizontal="center" vertical="center" wrapText="1"/>
    </xf>
    <xf numFmtId="0" fontId="22" fillId="33" borderId="10" xfId="53" applyFont="1" applyFill="1" applyBorder="1" applyAlignment="1">
      <alignment horizontal="center" vertical="center" wrapText="1"/>
    </xf>
    <xf numFmtId="0" fontId="22" fillId="4" borderId="10" xfId="53" applyFont="1" applyFill="1" applyBorder="1" applyAlignment="1">
      <alignment horizontal="center" vertical="center" wrapText="1"/>
    </xf>
    <xf numFmtId="167" fontId="36" fillId="0" borderId="29" xfId="73" applyFont="1" applyBorder="1" applyAlignment="1" applyProtection="1">
      <alignment horizontal="center" vertical="center" wrapText="1"/>
    </xf>
    <xf numFmtId="0" fontId="35" fillId="34" borderId="29" xfId="56" applyFont="1" applyFill="1" applyBorder="1" applyAlignment="1">
      <alignment horizontal="center" vertical="center" wrapText="1"/>
    </xf>
    <xf numFmtId="0" fontId="35" fillId="34" borderId="29" xfId="56" applyFont="1" applyFill="1" applyBorder="1" applyAlignment="1">
      <alignment horizontal="center" vertical="center"/>
    </xf>
    <xf numFmtId="169" fontId="40" fillId="0" borderId="57" xfId="52" applyNumberFormat="1" applyFont="1" applyBorder="1" applyAlignment="1">
      <alignment horizontal="center" vertical="center" wrapText="1"/>
    </xf>
    <xf numFmtId="0" fontId="40" fillId="0" borderId="30" xfId="52" applyFont="1" applyBorder="1" applyAlignment="1">
      <alignment vertical="center" wrapText="1"/>
    </xf>
    <xf numFmtId="169" fontId="26" fillId="0" borderId="58" xfId="52" applyNumberFormat="1" applyFont="1" applyBorder="1" applyAlignment="1">
      <alignment horizontal="left" vertical="center" wrapText="1"/>
    </xf>
    <xf numFmtId="0" fontId="26" fillId="0" borderId="36" xfId="52" applyFont="1" applyBorder="1" applyAlignment="1">
      <alignment horizontal="left" vertical="center" wrapText="1"/>
    </xf>
    <xf numFmtId="0" fontId="40" fillId="0" borderId="36" xfId="52" applyFont="1" applyBorder="1" applyAlignment="1">
      <alignment horizontal="center" vertical="center" wrapText="1"/>
    </xf>
    <xf numFmtId="0" fontId="26" fillId="0" borderId="36" xfId="52" applyFont="1" applyBorder="1" applyAlignment="1">
      <alignment horizontal="center" vertical="center" wrapText="1"/>
    </xf>
    <xf numFmtId="169" fontId="40" fillId="0" borderId="37" xfId="52" applyNumberFormat="1" applyFont="1" applyBorder="1" applyAlignment="1">
      <alignment horizontal="center" vertical="center" wrapText="1"/>
    </xf>
    <xf numFmtId="0" fontId="40" fillId="0" borderId="38" xfId="52" applyFont="1" applyBorder="1" applyAlignment="1">
      <alignment vertical="center" wrapText="1"/>
    </xf>
    <xf numFmtId="169" fontId="26" fillId="0" borderId="53" xfId="52" applyNumberFormat="1" applyFont="1" applyBorder="1" applyAlignment="1">
      <alignment horizontal="left" vertical="center" wrapText="1"/>
    </xf>
    <xf numFmtId="0" fontId="42" fillId="11" borderId="10" xfId="52" applyFont="1" applyFill="1" applyBorder="1" applyAlignment="1">
      <alignment horizontal="center"/>
    </xf>
    <xf numFmtId="0" fontId="42" fillId="11" borderId="54" xfId="52" applyFont="1" applyFill="1" applyBorder="1" applyAlignment="1">
      <alignment horizontal="center"/>
    </xf>
    <xf numFmtId="0" fontId="40" fillId="0" borderId="26" xfId="52" applyFont="1" applyBorder="1" applyAlignment="1">
      <alignment vertical="center"/>
    </xf>
    <xf numFmtId="0" fontId="40" fillId="0" borderId="24" xfId="52" applyFont="1" applyBorder="1" applyAlignment="1">
      <alignment vertical="center" wrapText="1"/>
    </xf>
    <xf numFmtId="0" fontId="40" fillId="0" borderId="22" xfId="52" applyFont="1" applyBorder="1" applyAlignment="1">
      <alignment vertical="center" wrapText="1"/>
    </xf>
    <xf numFmtId="0" fontId="26" fillId="0" borderId="56" xfId="52" applyFont="1" applyBorder="1" applyAlignment="1">
      <alignment horizontal="left" vertical="center" wrapText="1"/>
    </xf>
    <xf numFmtId="0" fontId="26" fillId="0" borderId="29" xfId="52" applyFont="1" applyBorder="1" applyAlignment="1">
      <alignment horizontal="left" vertical="center" wrapText="1"/>
    </xf>
    <xf numFmtId="0" fontId="26" fillId="0" borderId="29" xfId="52" applyFont="1" applyBorder="1" applyAlignment="1">
      <alignment vertical="center" wrapText="1"/>
    </xf>
    <xf numFmtId="0" fontId="26" fillId="0" borderId="29" xfId="52" applyFont="1" applyBorder="1" applyAlignment="1">
      <alignment horizontal="center" vertical="center" wrapText="1"/>
    </xf>
    <xf numFmtId="169" fontId="40" fillId="0" borderId="31" xfId="52" applyNumberFormat="1" applyFont="1" applyBorder="1" applyAlignment="1">
      <alignment horizontal="center" vertical="center" wrapText="1"/>
    </xf>
    <xf numFmtId="0" fontId="26" fillId="0" borderId="31" xfId="52" applyFont="1" applyBorder="1" applyAlignment="1">
      <alignment horizontal="left" vertical="center" wrapText="1"/>
    </xf>
    <xf numFmtId="0" fontId="40" fillId="0" borderId="29" xfId="52" applyFont="1" applyBorder="1" applyAlignment="1">
      <alignment horizontal="center" vertical="center" wrapText="1"/>
    </xf>
    <xf numFmtId="0" fontId="40" fillId="0" borderId="30" xfId="52" applyFont="1" applyBorder="1" applyAlignment="1">
      <alignment vertical="center"/>
    </xf>
    <xf numFmtId="0" fontId="26" fillId="0" borderId="31" xfId="52" applyFont="1" applyBorder="1" applyAlignment="1">
      <alignment vertical="center" wrapText="1"/>
    </xf>
    <xf numFmtId="0" fontId="40" fillId="0" borderId="38" xfId="52" applyFont="1" applyBorder="1" applyAlignment="1">
      <alignment vertical="center"/>
    </xf>
    <xf numFmtId="0" fontId="26" fillId="0" borderId="53" xfId="52" applyFont="1" applyBorder="1" applyAlignment="1">
      <alignment horizontal="left" vertical="center" wrapText="1"/>
    </xf>
    <xf numFmtId="0" fontId="26" fillId="0" borderId="37" xfId="52" applyFont="1" applyBorder="1" applyAlignment="1">
      <alignment vertical="center" wrapText="1"/>
    </xf>
    <xf numFmtId="0" fontId="26" fillId="0" borderId="21" xfId="52" applyFont="1" applyBorder="1" applyAlignment="1">
      <alignment vertical="center" wrapText="1"/>
    </xf>
    <xf numFmtId="0" fontId="42" fillId="11" borderId="52" xfId="52" applyFont="1" applyFill="1" applyBorder="1" applyAlignment="1">
      <alignment horizontal="center"/>
    </xf>
    <xf numFmtId="0" fontId="40" fillId="0" borderId="22" xfId="52" applyFont="1" applyBorder="1" applyAlignment="1">
      <alignment vertical="center"/>
    </xf>
    <xf numFmtId="0" fontId="42" fillId="0" borderId="29" xfId="52" applyFont="1" applyBorder="1" applyAlignment="1">
      <alignment horizontal="left"/>
    </xf>
    <xf numFmtId="0" fontId="42" fillId="11" borderId="10" xfId="0" applyFont="1" applyFill="1" applyBorder="1" applyAlignment="1">
      <alignment horizontal="center" vertical="center"/>
    </xf>
    <xf numFmtId="0" fontId="20" fillId="0" borderId="10" xfId="0" applyFont="1" applyBorder="1" applyAlignment="1" applyProtection="1">
      <alignment horizontal="center" vertical="top" wrapText="1"/>
      <protection locked="0"/>
    </xf>
    <xf numFmtId="0" fontId="42" fillId="0" borderId="29" xfId="0" applyFont="1" applyBorder="1" applyAlignment="1">
      <alignment horizontal="left"/>
    </xf>
    <xf numFmtId="0" fontId="42" fillId="0" borderId="29" xfId="52" applyFont="1" applyBorder="1" applyAlignment="1" applyProtection="1">
      <alignment horizontal="left"/>
      <protection locked="0"/>
    </xf>
    <xf numFmtId="0" fontId="22" fillId="0" borderId="29" xfId="52" applyFont="1" applyBorder="1" applyAlignment="1">
      <alignment horizontal="left"/>
    </xf>
    <xf numFmtId="0" fontId="40" fillId="0" borderId="45" xfId="52" applyFont="1" applyBorder="1" applyAlignment="1">
      <alignment vertical="center"/>
    </xf>
    <xf numFmtId="0" fontId="20" fillId="0" borderId="46" xfId="52" applyFont="1" applyBorder="1" applyAlignment="1">
      <alignment vertical="center" wrapText="1"/>
    </xf>
    <xf numFmtId="0" fontId="42" fillId="11" borderId="29" xfId="52" applyFont="1" applyFill="1" applyBorder="1" applyAlignment="1">
      <alignment horizontal="center" vertical="center"/>
    </xf>
    <xf numFmtId="0" fontId="20" fillId="0" borderId="10" xfId="0" applyFont="1" applyBorder="1" applyAlignment="1" applyProtection="1">
      <alignment horizontal="center" vertical="center" wrapText="1"/>
      <protection locked="0"/>
    </xf>
    <xf numFmtId="0" fontId="42" fillId="0" borderId="28" xfId="52" applyFont="1" applyBorder="1" applyAlignment="1">
      <alignment horizontal="left"/>
    </xf>
    <xf numFmtId="0" fontId="39" fillId="0" borderId="0" xfId="52" applyFont="1" applyAlignment="1">
      <alignment horizontal="center"/>
    </xf>
    <xf numFmtId="0" fontId="24" fillId="11" borderId="18" xfId="52" applyFont="1" applyFill="1" applyBorder="1" applyAlignment="1">
      <alignment horizontal="center" vertical="center"/>
    </xf>
    <xf numFmtId="0" fontId="41" fillId="0" borderId="29" xfId="52" applyFont="1" applyBorder="1" applyAlignment="1">
      <alignment vertical="center" wrapText="1"/>
    </xf>
    <xf numFmtId="0" fontId="40" fillId="0" borderId="29" xfId="52" applyFont="1" applyBorder="1" applyAlignment="1">
      <alignment vertical="center"/>
    </xf>
    <xf numFmtId="0" fontId="20" fillId="0" borderId="0" xfId="0" applyFont="1" applyAlignment="1">
      <alignment wrapText="1"/>
    </xf>
    <xf numFmtId="0" fontId="20" fillId="0" borderId="0" xfId="0" applyFont="1" applyAlignment="1">
      <alignment vertical="center" wrapText="1"/>
    </xf>
    <xf numFmtId="0" fontId="40" fillId="0" borderId="30" xfId="0" applyFont="1" applyBorder="1" applyAlignment="1">
      <alignment vertical="center" wrapText="1"/>
    </xf>
    <xf numFmtId="169" fontId="26" fillId="0" borderId="58" xfId="0" applyNumberFormat="1" applyFont="1" applyBorder="1" applyAlignment="1" applyProtection="1">
      <alignment horizontal="left" vertical="center" wrapText="1"/>
      <protection locked="0"/>
    </xf>
    <xf numFmtId="0" fontId="40" fillId="0" borderId="38" xfId="0" applyFont="1" applyBorder="1" applyAlignment="1">
      <alignment vertical="center" wrapText="1"/>
    </xf>
    <xf numFmtId="169" fontId="26" fillId="0" borderId="53" xfId="0" applyNumberFormat="1" applyFont="1" applyBorder="1" applyAlignment="1" applyProtection="1">
      <alignment horizontal="left" vertical="center" wrapText="1"/>
      <protection locked="0"/>
    </xf>
    <xf numFmtId="0" fontId="26" fillId="0" borderId="58" xfId="0" applyFont="1" applyBorder="1" applyAlignment="1" applyProtection="1">
      <alignment horizontal="left" vertical="center" wrapText="1"/>
      <protection locked="0"/>
    </xf>
    <xf numFmtId="0" fontId="26" fillId="0" borderId="36" xfId="0" applyFont="1" applyBorder="1" applyAlignment="1">
      <alignment vertical="center" wrapText="1"/>
    </xf>
    <xf numFmtId="0" fontId="40" fillId="0" borderId="36" xfId="0" applyFont="1" applyBorder="1" applyAlignment="1">
      <alignment horizontal="center" vertical="center" wrapText="1"/>
    </xf>
    <xf numFmtId="0" fontId="40" fillId="0" borderId="29" xfId="0" applyFont="1" applyBorder="1" applyAlignment="1">
      <alignment horizontal="center" vertical="center" wrapText="1"/>
    </xf>
    <xf numFmtId="0" fontId="26" fillId="0" borderId="29" xfId="0" applyFont="1" applyBorder="1" applyAlignment="1">
      <alignment vertical="center" wrapText="1"/>
    </xf>
    <xf numFmtId="169" fontId="26" fillId="0" borderId="31" xfId="0" applyNumberFormat="1" applyFont="1" applyBorder="1" applyAlignment="1">
      <alignment horizontal="center" vertical="center" wrapText="1"/>
    </xf>
    <xf numFmtId="0" fontId="26" fillId="0" borderId="58" xfId="0" applyFont="1" applyBorder="1" applyAlignment="1">
      <alignment horizontal="left" vertical="center" wrapText="1"/>
    </xf>
    <xf numFmtId="0" fontId="42" fillId="11" borderId="52" xfId="0" applyFont="1" applyFill="1" applyBorder="1" applyAlignment="1">
      <alignment horizontal="center"/>
    </xf>
    <xf numFmtId="0" fontId="42" fillId="11" borderId="54" xfId="0" applyFont="1" applyFill="1" applyBorder="1" applyAlignment="1">
      <alignment horizontal="center"/>
    </xf>
    <xf numFmtId="0" fontId="40" fillId="0" borderId="30" xfId="0" applyFont="1" applyBorder="1" applyAlignment="1">
      <alignment vertical="center"/>
    </xf>
    <xf numFmtId="0" fontId="40" fillId="0" borderId="24" xfId="0" applyFont="1" applyBorder="1" applyAlignment="1">
      <alignment vertical="center" wrapText="1"/>
    </xf>
    <xf numFmtId="0" fontId="40" fillId="0" borderId="22" xfId="0" applyFont="1" applyBorder="1" applyAlignment="1">
      <alignment vertical="center" wrapText="1"/>
    </xf>
    <xf numFmtId="0" fontId="26" fillId="0" borderId="21" xfId="0" applyFont="1" applyBorder="1" applyAlignment="1">
      <alignment horizontal="left" vertical="center" wrapText="1"/>
    </xf>
    <xf numFmtId="0" fontId="26" fillId="0" borderId="29" xfId="0" applyFont="1" applyBorder="1" applyAlignment="1" applyProtection="1">
      <alignment horizontal="left" vertical="center" wrapText="1"/>
      <protection locked="0"/>
    </xf>
    <xf numFmtId="0" fontId="40" fillId="0" borderId="66" xfId="0" applyFont="1" applyBorder="1" applyAlignment="1">
      <alignment vertical="center" wrapText="1"/>
    </xf>
    <xf numFmtId="169" fontId="40" fillId="0" borderId="31" xfId="0" applyNumberFormat="1" applyFont="1" applyBorder="1" applyAlignment="1">
      <alignment horizontal="center" vertical="center" wrapText="1"/>
    </xf>
    <xf numFmtId="0" fontId="40" fillId="0" borderId="38" xfId="0" applyFont="1" applyBorder="1" applyAlignment="1">
      <alignment vertical="center"/>
    </xf>
    <xf numFmtId="0" fontId="26" fillId="0" borderId="37" xfId="0" applyFont="1" applyBorder="1" applyAlignment="1">
      <alignment horizontal="left" vertical="center" wrapText="1"/>
    </xf>
    <xf numFmtId="0" fontId="40" fillId="0" borderId="64" xfId="0" applyFont="1" applyBorder="1" applyAlignment="1">
      <alignment vertical="center"/>
    </xf>
    <xf numFmtId="0" fontId="26" fillId="0" borderId="23" xfId="0" applyFont="1" applyBorder="1" applyAlignment="1" applyProtection="1">
      <alignment vertical="center" wrapText="1"/>
      <protection locked="0"/>
    </xf>
    <xf numFmtId="0" fontId="40" fillId="0" borderId="65" xfId="0" applyFont="1" applyBorder="1" applyAlignment="1">
      <alignment vertical="center"/>
    </xf>
    <xf numFmtId="0" fontId="26" fillId="0" borderId="33" xfId="0" applyFont="1" applyBorder="1" applyAlignment="1" applyProtection="1">
      <alignment vertical="center" wrapText="1"/>
      <protection locked="0"/>
    </xf>
    <xf numFmtId="0" fontId="26" fillId="0" borderId="31" xfId="0" applyFont="1" applyBorder="1" applyAlignment="1">
      <alignment vertical="center" wrapText="1"/>
    </xf>
    <xf numFmtId="0" fontId="40" fillId="0" borderId="64" xfId="0" applyFont="1" applyBorder="1" applyAlignment="1">
      <alignment vertical="center" wrapText="1"/>
    </xf>
    <xf numFmtId="0" fontId="42" fillId="11" borderId="10" xfId="0" applyFont="1" applyFill="1" applyBorder="1" applyAlignment="1">
      <alignment horizontal="center"/>
    </xf>
    <xf numFmtId="0" fontId="40" fillId="0" borderId="26" xfId="0" applyFont="1" applyBorder="1" applyAlignment="1">
      <alignment vertical="center"/>
    </xf>
    <xf numFmtId="0" fontId="26" fillId="0" borderId="57" xfId="0" applyFont="1" applyBorder="1" applyAlignment="1">
      <alignment vertical="center" wrapText="1"/>
    </xf>
    <xf numFmtId="0" fontId="40" fillId="0" borderId="63" xfId="0" applyFont="1" applyBorder="1" applyAlignment="1">
      <alignment vertical="center"/>
    </xf>
    <xf numFmtId="0" fontId="26" fillId="0" borderId="18" xfId="0" applyFont="1" applyBorder="1" applyAlignment="1" applyProtection="1">
      <alignment vertical="center" wrapText="1"/>
      <protection locked="0"/>
    </xf>
    <xf numFmtId="0" fontId="20" fillId="0" borderId="33" xfId="3" applyFont="1" applyBorder="1" applyAlignment="1" applyProtection="1">
      <alignment horizontal="center" vertical="center" wrapText="1"/>
      <protection locked="0"/>
    </xf>
    <xf numFmtId="0" fontId="42" fillId="11" borderId="18" xfId="0" applyFont="1" applyFill="1" applyBorder="1" applyAlignment="1">
      <alignment horizontal="center" vertical="center"/>
    </xf>
    <xf numFmtId="0" fontId="20" fillId="0" borderId="62" xfId="0" applyFont="1" applyBorder="1" applyAlignment="1" applyProtection="1">
      <alignment horizontal="left" vertical="top" wrapText="1"/>
      <protection locked="0"/>
    </xf>
    <xf numFmtId="0" fontId="26" fillId="0" borderId="32" xfId="0" applyFont="1" applyBorder="1" applyAlignment="1">
      <alignment horizontal="center" vertical="top" wrapText="1"/>
    </xf>
    <xf numFmtId="0" fontId="40" fillId="0" borderId="20" xfId="0" applyFont="1" applyBorder="1" applyAlignment="1">
      <alignment horizontal="center" wrapText="1"/>
    </xf>
    <xf numFmtId="0" fontId="42" fillId="0" borderId="0" xfId="0" applyFont="1" applyAlignment="1">
      <alignment horizontal="center" vertical="center"/>
    </xf>
    <xf numFmtId="0" fontId="20" fillId="0" borderId="37" xfId="0" applyFont="1" applyBorder="1" applyAlignment="1">
      <alignment vertical="center" wrapText="1"/>
    </xf>
    <xf numFmtId="0" fontId="39" fillId="0" borderId="0" xfId="0" applyFont="1" applyAlignment="1">
      <alignment horizontal="center"/>
    </xf>
    <xf numFmtId="0" fontId="24" fillId="11" borderId="10" xfId="0" applyFont="1" applyFill="1" applyBorder="1" applyAlignment="1">
      <alignment horizontal="center" vertical="center"/>
    </xf>
    <xf numFmtId="0" fontId="40" fillId="0" borderId="22" xfId="0" applyFont="1" applyBorder="1" applyAlignment="1">
      <alignment vertical="center"/>
    </xf>
    <xf numFmtId="0" fontId="41" fillId="0" borderId="29" xfId="0" applyFont="1" applyBorder="1" applyAlignment="1">
      <alignment vertical="center" wrapText="1"/>
    </xf>
    <xf numFmtId="0" fontId="40" fillId="0" borderId="20" xfId="0" applyFont="1" applyBorder="1" applyAlignment="1">
      <alignment vertical="center"/>
    </xf>
    <xf numFmtId="0" fontId="41" fillId="0" borderId="20" xfId="0" applyFont="1" applyBorder="1" applyAlignment="1" applyProtection="1">
      <alignment vertical="center" wrapText="1"/>
      <protection locked="0"/>
    </xf>
    <xf numFmtId="0" fontId="26" fillId="0" borderId="21" xfId="0" applyFont="1" applyBorder="1" applyAlignment="1">
      <alignment vertical="center" wrapText="1"/>
    </xf>
    <xf numFmtId="169" fontId="26" fillId="0" borderId="37" xfId="0" applyNumberFormat="1" applyFont="1" applyBorder="1" applyAlignment="1">
      <alignment horizontal="left" vertical="center" wrapText="1"/>
    </xf>
    <xf numFmtId="0" fontId="20" fillId="0" borderId="33" xfId="0" applyFont="1" applyBorder="1" applyAlignment="1" applyProtection="1">
      <alignment horizontal="center" vertical="top" wrapText="1"/>
      <protection locked="0"/>
    </xf>
    <xf numFmtId="0" fontId="42" fillId="11" borderId="52" xfId="0" applyFont="1" applyFill="1" applyBorder="1" applyAlignment="1">
      <alignment horizontal="center" vertical="center"/>
    </xf>
    <xf numFmtId="0" fontId="20" fillId="0" borderId="10" xfId="0" applyFont="1" applyBorder="1" applyAlignment="1" applyProtection="1">
      <alignment horizontal="left" vertical="top" wrapText="1"/>
      <protection locked="0"/>
    </xf>
    <xf numFmtId="0" fontId="20" fillId="0" borderId="0" xfId="52" applyFont="1" applyAlignment="1">
      <alignment wrapText="1"/>
    </xf>
    <xf numFmtId="0" fontId="26" fillId="0" borderId="70" xfId="52" applyFont="1" applyBorder="1" applyAlignment="1">
      <alignment horizontal="left" vertical="center" wrapText="1"/>
    </xf>
    <xf numFmtId="169" fontId="26" fillId="0" borderId="58" xfId="52" applyNumberFormat="1" applyFont="1" applyBorder="1" applyAlignment="1" applyProtection="1">
      <alignment horizontal="left" vertical="center" wrapText="1"/>
      <protection locked="0"/>
    </xf>
    <xf numFmtId="0" fontId="26" fillId="0" borderId="58" xfId="52" applyFont="1" applyBorder="1" applyAlignment="1" applyProtection="1">
      <alignment horizontal="left" vertical="center" wrapText="1"/>
      <protection locked="0"/>
    </xf>
    <xf numFmtId="0" fontId="26" fillId="0" borderId="31" xfId="52" applyFont="1" applyBorder="1" applyAlignment="1" applyProtection="1">
      <alignment vertical="center" wrapText="1"/>
      <protection locked="0"/>
    </xf>
    <xf numFmtId="0" fontId="26" fillId="0" borderId="37" xfId="52" applyFont="1" applyBorder="1" applyAlignment="1" applyProtection="1">
      <alignment vertical="center" wrapText="1"/>
      <protection locked="0"/>
    </xf>
    <xf numFmtId="0" fontId="26" fillId="0" borderId="21" xfId="52" applyFont="1" applyBorder="1" applyAlignment="1" applyProtection="1">
      <alignment vertical="center" wrapText="1"/>
      <protection locked="0"/>
    </xf>
    <xf numFmtId="0" fontId="20" fillId="0" borderId="32" xfId="0" applyFont="1" applyBorder="1" applyAlignment="1" applyProtection="1">
      <alignment horizontal="left" vertical="top" wrapText="1"/>
      <protection locked="0"/>
    </xf>
    <xf numFmtId="0" fontId="22" fillId="11" borderId="22" xfId="52" applyFont="1" applyFill="1" applyBorder="1"/>
    <xf numFmtId="0" fontId="22" fillId="0" borderId="30" xfId="52" applyFont="1" applyBorder="1"/>
    <xf numFmtId="0" fontId="40" fillId="0" borderId="38" xfId="52" applyFont="1" applyBorder="1" applyAlignment="1">
      <alignment horizontal="center" wrapText="1"/>
    </xf>
    <xf numFmtId="0" fontId="20" fillId="0" borderId="10" xfId="0" applyFont="1" applyBorder="1" applyAlignment="1" applyProtection="1">
      <alignment horizontal="left" vertical="center" wrapText="1"/>
      <protection locked="0"/>
    </xf>
    <xf numFmtId="0" fontId="41" fillId="0" borderId="29" xfId="52" applyFont="1" applyBorder="1" applyAlignment="1" applyProtection="1">
      <alignment vertical="center" wrapText="1"/>
      <protection locked="0"/>
    </xf>
    <xf numFmtId="169" fontId="40" fillId="0" borderId="57" xfId="0" applyNumberFormat="1" applyFont="1" applyBorder="1" applyAlignment="1">
      <alignment horizontal="center" vertical="center" wrapText="1"/>
    </xf>
    <xf numFmtId="0" fontId="26" fillId="0" borderId="31" xfId="0" applyFont="1" applyBorder="1" applyAlignment="1">
      <alignment horizontal="left" vertical="center" wrapText="1"/>
    </xf>
    <xf numFmtId="169" fontId="26" fillId="0" borderId="31" xfId="0" applyNumberFormat="1" applyFont="1" applyBorder="1" applyAlignment="1">
      <alignment horizontal="left" vertical="center" wrapText="1"/>
    </xf>
    <xf numFmtId="0" fontId="26" fillId="0" borderId="36" xfId="0" applyFont="1" applyBorder="1" applyAlignment="1">
      <alignment horizontal="center" vertical="center" wrapText="1"/>
    </xf>
    <xf numFmtId="169" fontId="26" fillId="0" borderId="31" xfId="0" applyNumberFormat="1" applyFont="1" applyBorder="1" applyAlignment="1" applyProtection="1">
      <alignment horizontal="left" vertical="center" wrapText="1"/>
      <protection locked="0"/>
    </xf>
    <xf numFmtId="0" fontId="42" fillId="38" borderId="10" xfId="0" applyFont="1" applyFill="1" applyBorder="1" applyAlignment="1">
      <alignment horizontal="center"/>
    </xf>
    <xf numFmtId="0" fontId="42" fillId="38" borderId="54" xfId="0" applyFont="1" applyFill="1" applyBorder="1" applyAlignment="1">
      <alignment horizontal="center"/>
    </xf>
    <xf numFmtId="0" fontId="40" fillId="0" borderId="20" xfId="0" applyFont="1" applyBorder="1" applyAlignment="1">
      <alignment vertical="center" wrapText="1"/>
    </xf>
    <xf numFmtId="0" fontId="26" fillId="0" borderId="56" xfId="0" applyFont="1" applyBorder="1" applyAlignment="1">
      <alignment horizontal="left" vertical="center" wrapText="1"/>
    </xf>
    <xf numFmtId="0" fontId="26" fillId="0" borderId="29" xfId="0" applyFont="1" applyBorder="1" applyAlignment="1">
      <alignment horizontal="center" vertical="center" wrapText="1"/>
    </xf>
    <xf numFmtId="0" fontId="26" fillId="0" borderId="31" xfId="0" applyFont="1" applyBorder="1" applyAlignment="1" applyProtection="1">
      <alignment horizontal="left" vertical="center" wrapText="1"/>
      <protection locked="0"/>
    </xf>
    <xf numFmtId="0" fontId="42" fillId="38" borderId="52" xfId="0" applyFont="1" applyFill="1" applyBorder="1" applyAlignment="1">
      <alignment horizontal="center"/>
    </xf>
    <xf numFmtId="0" fontId="40" fillId="0" borderId="45" xfId="0" applyFont="1" applyBorder="1" applyAlignment="1">
      <alignment vertical="center"/>
    </xf>
    <xf numFmtId="0" fontId="20" fillId="0" borderId="46" xfId="0" applyFont="1" applyBorder="1" applyAlignment="1">
      <alignment vertical="center" wrapText="1"/>
    </xf>
    <xf numFmtId="0" fontId="24" fillId="11" borderId="18" xfId="0" applyFont="1" applyFill="1" applyBorder="1" applyAlignment="1">
      <alignment horizontal="center" vertical="center"/>
    </xf>
    <xf numFmtId="0" fontId="40" fillId="0" borderId="29" xfId="0" applyFont="1" applyBorder="1" applyAlignment="1">
      <alignment vertical="center"/>
    </xf>
    <xf numFmtId="0" fontId="41" fillId="0" borderId="29" xfId="0" applyFont="1" applyBorder="1" applyAlignment="1" applyProtection="1">
      <alignment vertical="center" wrapText="1"/>
      <protection locked="0"/>
    </xf>
    <xf numFmtId="0" fontId="42" fillId="11" borderId="21" xfId="52" applyFont="1" applyFill="1" applyBorder="1" applyAlignment="1">
      <alignment horizontal="center"/>
    </xf>
    <xf numFmtId="0" fontId="42" fillId="11" borderId="71" xfId="52" applyFont="1" applyFill="1" applyBorder="1" applyAlignment="1">
      <alignment horizontal="center"/>
    </xf>
    <xf numFmtId="0" fontId="20" fillId="0" borderId="32" xfId="0" applyFont="1" applyBorder="1" applyAlignment="1" applyProtection="1">
      <alignment vertical="top" wrapText="1"/>
      <protection locked="0"/>
    </xf>
    <xf numFmtId="0" fontId="24" fillId="11" borderId="63" xfId="52" applyFont="1" applyFill="1" applyBorder="1" applyAlignment="1">
      <alignment horizontal="center" vertical="center"/>
    </xf>
    <xf numFmtId="0" fontId="24" fillId="11" borderId="10" xfId="52" applyFont="1" applyFill="1" applyBorder="1" applyAlignment="1">
      <alignment horizontal="center" vertical="center"/>
    </xf>
    <xf numFmtId="0" fontId="41" fillId="0" borderId="46" xfId="0" applyFont="1" applyBorder="1" applyAlignment="1">
      <alignment vertical="center" wrapText="1"/>
    </xf>
    <xf numFmtId="0" fontId="26" fillId="0" borderId="29" xfId="52" applyFont="1" applyBorder="1" applyAlignment="1" applyProtection="1">
      <alignment horizontal="left" vertical="center" wrapText="1"/>
      <protection locked="0"/>
    </xf>
    <xf numFmtId="0" fontId="26" fillId="0" borderId="70" xfId="0" applyFont="1" applyBorder="1" applyAlignment="1">
      <alignment horizontal="left" vertical="center" wrapText="1"/>
    </xf>
    <xf numFmtId="0" fontId="26" fillId="0" borderId="53" xfId="0" applyFont="1" applyBorder="1" applyAlignment="1">
      <alignment horizontal="left" vertical="center" wrapText="1"/>
    </xf>
    <xf numFmtId="0" fontId="40" fillId="0" borderId="13" xfId="0" applyFont="1" applyBorder="1" applyAlignment="1">
      <alignment horizontal="center" wrapText="1"/>
    </xf>
    <xf numFmtId="0" fontId="40" fillId="0" borderId="15" xfId="0" applyFont="1" applyBorder="1" applyAlignment="1">
      <alignment horizontal="center" wrapText="1"/>
    </xf>
    <xf numFmtId="0" fontId="26" fillId="0" borderId="31" xfId="0" applyFont="1" applyBorder="1" applyAlignment="1" applyProtection="1">
      <alignment vertical="center" wrapText="1"/>
      <protection locked="0"/>
    </xf>
    <xf numFmtId="0" fontId="26" fillId="0" borderId="37" xfId="0" applyFont="1" applyBorder="1" applyAlignment="1" applyProtection="1">
      <alignment vertical="center" wrapText="1"/>
      <protection locked="0"/>
    </xf>
    <xf numFmtId="0" fontId="26" fillId="0" borderId="21" xfId="0" applyFont="1" applyBorder="1" applyAlignment="1" applyProtection="1">
      <alignment vertical="center" wrapText="1"/>
      <protection locked="0"/>
    </xf>
    <xf numFmtId="169" fontId="26" fillId="0" borderId="58" xfId="0" applyNumberFormat="1" applyFont="1" applyBorder="1" applyAlignment="1">
      <alignment horizontal="left" vertical="center" wrapText="1"/>
    </xf>
    <xf numFmtId="0" fontId="26" fillId="0" borderId="29" xfId="0" applyFont="1" applyBorder="1" applyAlignment="1">
      <alignment horizontal="left" vertical="center" wrapText="1"/>
    </xf>
    <xf numFmtId="0" fontId="26" fillId="0" borderId="70" xfId="0" applyFont="1" applyBorder="1" applyAlignment="1" applyProtection="1">
      <alignment horizontal="left" vertical="center" wrapText="1"/>
      <protection locked="0"/>
    </xf>
    <xf numFmtId="0" fontId="26" fillId="0" borderId="46" xfId="0" applyFont="1" applyBorder="1" applyAlignment="1">
      <alignment vertical="center" wrapText="1"/>
    </xf>
    <xf numFmtId="0" fontId="20" fillId="0" borderId="32" xfId="0" applyFont="1" applyBorder="1" applyAlignment="1" applyProtection="1">
      <alignment horizontal="left" vertical="center" wrapText="1"/>
      <protection locked="0"/>
    </xf>
    <xf numFmtId="0" fontId="24" fillId="0" borderId="45" xfId="0" applyFont="1" applyBorder="1" applyAlignment="1">
      <alignment vertical="center"/>
    </xf>
    <xf numFmtId="0" fontId="24" fillId="0" borderId="30" xfId="0" applyFont="1" applyBorder="1" applyAlignment="1">
      <alignment vertical="center"/>
    </xf>
    <xf numFmtId="0" fontId="24" fillId="0" borderId="29" xfId="0" applyFont="1" applyBorder="1" applyAlignment="1">
      <alignment vertical="center"/>
    </xf>
    <xf numFmtId="0" fontId="41" fillId="0" borderId="31" xfId="0" applyFont="1" applyBorder="1" applyAlignment="1">
      <alignment vertical="center" wrapText="1"/>
    </xf>
    <xf numFmtId="169" fontId="26" fillId="0" borderId="53" xfId="0" applyNumberFormat="1" applyFont="1" applyBorder="1" applyAlignment="1">
      <alignment horizontal="left" vertical="center" wrapText="1"/>
    </xf>
    <xf numFmtId="0" fontId="41" fillId="0" borderId="33" xfId="0" applyFont="1" applyBorder="1" applyAlignment="1" applyProtection="1">
      <alignment horizontal="left" vertical="top" wrapText="1"/>
      <protection locked="0"/>
    </xf>
    <xf numFmtId="0" fontId="20" fillId="0" borderId="73" xfId="0" applyFont="1" applyBorder="1" applyAlignment="1">
      <alignment vertical="center" wrapText="1"/>
    </xf>
    <xf numFmtId="0" fontId="41" fillId="0" borderId="25" xfId="0" applyFont="1" applyBorder="1" applyAlignment="1">
      <alignment vertical="center" wrapText="1"/>
    </xf>
    <xf numFmtId="0" fontId="40" fillId="0" borderId="25" xfId="0" applyFont="1" applyBorder="1" applyAlignment="1">
      <alignment vertical="center"/>
    </xf>
    <xf numFmtId="0" fontId="41" fillId="0" borderId="25" xfId="0" applyFont="1" applyBorder="1" applyAlignment="1" applyProtection="1">
      <alignment vertical="center" wrapText="1"/>
      <protection locked="0"/>
    </xf>
    <xf numFmtId="0" fontId="20" fillId="0" borderId="33" xfId="0" applyFont="1" applyBorder="1" applyAlignment="1" applyProtection="1">
      <alignment horizontal="left" vertical="top" wrapText="1"/>
      <protection locked="0"/>
    </xf>
    <xf numFmtId="0" fontId="20" fillId="0" borderId="33" xfId="3" applyFont="1" applyBorder="1" applyAlignment="1" applyProtection="1">
      <alignment horizontal="left" vertical="top" wrapText="1"/>
      <protection locked="0"/>
    </xf>
    <xf numFmtId="0" fontId="22" fillId="11" borderId="22" xfId="0" applyFont="1" applyFill="1" applyBorder="1" applyAlignment="1">
      <alignment horizontal="center"/>
    </xf>
    <xf numFmtId="0" fontId="22" fillId="11" borderId="19" xfId="0" applyFont="1" applyFill="1" applyBorder="1" applyAlignment="1">
      <alignment horizontal="center"/>
    </xf>
    <xf numFmtId="0" fontId="26" fillId="0" borderId="21" xfId="0" applyFont="1" applyBorder="1" applyAlignment="1" applyProtection="1">
      <alignment vertical="center"/>
      <protection locked="0"/>
    </xf>
    <xf numFmtId="0" fontId="26" fillId="0" borderId="58" xfId="0" applyFont="1" applyBorder="1" applyAlignment="1">
      <alignment vertical="center" wrapText="1"/>
    </xf>
    <xf numFmtId="0" fontId="20" fillId="0" borderId="52" xfId="0" applyFont="1" applyBorder="1" applyAlignment="1" applyProtection="1">
      <alignment horizontal="left" vertical="top" wrapText="1"/>
      <protection locked="0"/>
    </xf>
    <xf numFmtId="0" fontId="42" fillId="11" borderId="71" xfId="0" applyFont="1" applyFill="1" applyBorder="1" applyAlignment="1">
      <alignment horizontal="center"/>
    </xf>
    <xf numFmtId="0" fontId="20" fillId="0" borderId="33" xfId="0" applyFont="1" applyBorder="1" applyAlignment="1" applyProtection="1">
      <alignment horizontal="left" vertical="center" wrapText="1"/>
      <protection locked="0"/>
    </xf>
    <xf numFmtId="0" fontId="22" fillId="0" borderId="30" xfId="0" applyFont="1" applyBorder="1" applyAlignment="1">
      <alignment horizontal="left"/>
    </xf>
    <xf numFmtId="0" fontId="40" fillId="0" borderId="23" xfId="0" applyFont="1" applyBorder="1" applyAlignment="1">
      <alignment horizontal="center" vertical="center"/>
    </xf>
    <xf numFmtId="0" fontId="40" fillId="0" borderId="33" xfId="0" applyFont="1" applyBorder="1" applyAlignment="1">
      <alignment horizontal="center" vertical="center"/>
    </xf>
    <xf numFmtId="0" fontId="40" fillId="0" borderId="23" xfId="0" applyFont="1" applyBorder="1" applyAlignment="1">
      <alignment horizontal="center" vertical="center" wrapText="1"/>
    </xf>
    <xf numFmtId="0" fontId="40" fillId="0" borderId="74" xfId="0" applyFont="1" applyBorder="1" applyAlignment="1">
      <alignment horizontal="center" wrapText="1"/>
    </xf>
    <xf numFmtId="0" fontId="40" fillId="0" borderId="18" xfId="0" applyFont="1" applyBorder="1" applyAlignment="1">
      <alignment horizontal="center" vertical="center"/>
    </xf>
    <xf numFmtId="0" fontId="26" fillId="0" borderId="37" xfId="0" applyFont="1" applyBorder="1" applyAlignment="1">
      <alignment vertical="center" wrapText="1"/>
    </xf>
    <xf numFmtId="0" fontId="41" fillId="0" borderId="73" xfId="0" applyFont="1" applyBorder="1" applyAlignment="1">
      <alignment vertical="center" wrapText="1"/>
    </xf>
    <xf numFmtId="0" fontId="20" fillId="0" borderId="33" xfId="0" applyFont="1" applyBorder="1" applyAlignment="1" applyProtection="1">
      <alignment horizontal="center" vertical="center" wrapText="1"/>
      <protection locked="0"/>
    </xf>
    <xf numFmtId="0" fontId="40" fillId="34" borderId="20" xfId="0" applyFont="1" applyFill="1" applyBorder="1" applyAlignment="1">
      <alignment horizontal="center" wrapText="1"/>
    </xf>
    <xf numFmtId="0" fontId="41" fillId="0" borderId="20" xfId="0" applyFont="1" applyBorder="1" applyAlignment="1">
      <alignment vertical="center" wrapText="1"/>
    </xf>
    <xf numFmtId="0" fontId="20" fillId="0" borderId="33" xfId="3" applyFont="1" applyBorder="1" applyAlignment="1" applyProtection="1">
      <alignment horizontal="left" vertical="center" wrapText="1"/>
      <protection locked="0"/>
    </xf>
    <xf numFmtId="0" fontId="20" fillId="0" borderId="10" xfId="3" applyFont="1" applyBorder="1" applyAlignment="1" applyProtection="1">
      <alignment horizontal="left" vertical="top" wrapText="1"/>
      <protection locked="0"/>
    </xf>
    <xf numFmtId="0" fontId="20" fillId="0" borderId="31" xfId="0" applyFont="1" applyBorder="1" applyAlignment="1">
      <alignment vertical="center" wrapText="1"/>
    </xf>
    <xf numFmtId="0" fontId="22" fillId="0" borderId="20" xfId="0" applyFont="1" applyBorder="1" applyAlignment="1">
      <alignment horizontal="center" wrapText="1"/>
    </xf>
    <xf numFmtId="184" fontId="26" fillId="0" borderId="58" xfId="0" applyNumberFormat="1" applyFont="1" applyBorder="1" applyAlignment="1" applyProtection="1">
      <alignment horizontal="left" vertical="center" wrapText="1"/>
      <protection locked="0"/>
    </xf>
    <xf numFmtId="0" fontId="50" fillId="0" borderId="33" xfId="0" applyFont="1" applyBorder="1" applyAlignment="1" applyProtection="1">
      <alignment horizontal="center" vertical="top" wrapText="1"/>
      <protection locked="0"/>
    </xf>
    <xf numFmtId="0" fontId="50" fillId="0" borderId="33" xfId="0" applyFont="1" applyBorder="1" applyAlignment="1" applyProtection="1">
      <alignment horizontal="left" vertical="top" wrapText="1"/>
      <protection locked="0"/>
    </xf>
    <xf numFmtId="0" fontId="20" fillId="0" borderId="33" xfId="0" applyFont="1" applyBorder="1" applyAlignment="1" applyProtection="1">
      <alignment vertical="top" wrapText="1"/>
      <protection locked="0"/>
    </xf>
    <xf numFmtId="0" fontId="26" fillId="0" borderId="58" xfId="2" applyNumberFormat="1" applyFont="1" applyBorder="1" applyAlignment="1" applyProtection="1">
      <alignment horizontal="left" vertical="center" wrapText="1"/>
      <protection locked="0"/>
    </xf>
    <xf numFmtId="0" fontId="26" fillId="0" borderId="56" xfId="0" applyFont="1" applyBorder="1" applyAlignment="1" applyProtection="1">
      <alignment vertical="center" wrapText="1"/>
      <protection locked="0"/>
    </xf>
    <xf numFmtId="0" fontId="41" fillId="0" borderId="32" xfId="3" applyFont="1" applyBorder="1" applyAlignment="1" applyProtection="1">
      <alignment horizontal="left" vertical="center" wrapText="1"/>
      <protection locked="0"/>
    </xf>
    <xf numFmtId="0" fontId="0" fillId="0" borderId="10" xfId="0" applyBorder="1" applyAlignment="1" applyProtection="1">
      <alignment horizontal="left" vertical="top" wrapText="1"/>
      <protection locked="0"/>
    </xf>
    <xf numFmtId="0" fontId="20" fillId="0" borderId="23" xfId="53" applyFont="1" applyBorder="1" applyAlignment="1">
      <alignment horizontal="left" vertical="center" wrapText="1"/>
    </xf>
    <xf numFmtId="0" fontId="41" fillId="0" borderId="10" xfId="0" applyFont="1" applyBorder="1" applyAlignment="1" applyProtection="1">
      <alignment horizontal="left" vertical="top" wrapText="1"/>
      <protection locked="0"/>
    </xf>
    <xf numFmtId="0" fontId="20" fillId="0" borderId="31" xfId="0" applyFont="1" applyBorder="1" applyAlignment="1">
      <alignment horizontal="left" vertical="center" wrapText="1"/>
    </xf>
    <xf numFmtId="0" fontId="41" fillId="0" borderId="37" xfId="0" applyFont="1" applyBorder="1" applyAlignment="1">
      <alignment vertical="center" wrapText="1"/>
    </xf>
    <xf numFmtId="0" fontId="20" fillId="0" borderId="33" xfId="3" applyFont="1" applyBorder="1" applyAlignment="1" applyProtection="1">
      <alignment horizontal="center" vertical="top" wrapText="1"/>
      <protection locked="0"/>
    </xf>
    <xf numFmtId="0" fontId="41" fillId="0" borderId="33" xfId="3" applyFont="1" applyBorder="1" applyAlignment="1" applyProtection="1">
      <alignment horizontal="left" vertical="top" wrapText="1"/>
      <protection locked="0"/>
    </xf>
    <xf numFmtId="0" fontId="41" fillId="0" borderId="32" xfId="0" applyFont="1" applyBorder="1" applyAlignment="1" applyProtection="1">
      <alignment horizontal="left" vertical="top" wrapText="1"/>
      <protection locked="0"/>
    </xf>
    <xf numFmtId="0" fontId="41" fillId="0" borderId="33" xfId="0" applyFont="1" applyBorder="1" applyAlignment="1" applyProtection="1">
      <alignment horizontal="center" vertical="top" wrapText="1"/>
      <protection locked="0"/>
    </xf>
    <xf numFmtId="0" fontId="0" fillId="0" borderId="29" xfId="0" applyBorder="1" applyAlignment="1">
      <alignment vertical="center" wrapText="1"/>
    </xf>
    <xf numFmtId="185" fontId="26" fillId="0" borderId="58" xfId="0" applyNumberFormat="1" applyFont="1" applyBorder="1" applyAlignment="1" applyProtection="1">
      <alignment horizontal="left" vertical="center" wrapText="1"/>
      <protection locked="0"/>
    </xf>
    <xf numFmtId="0" fontId="20" fillId="0" borderId="57" xfId="0" applyFont="1" applyBorder="1" applyAlignment="1">
      <alignment vertical="center" wrapText="1"/>
    </xf>
    <xf numFmtId="0" fontId="20" fillId="0" borderId="47" xfId="3" applyFont="1" applyBorder="1" applyAlignment="1" applyProtection="1">
      <alignment horizontal="left" vertical="center" wrapText="1"/>
      <protection locked="0"/>
    </xf>
    <xf numFmtId="169" fontId="40" fillId="0" borderId="37" xfId="52" applyNumberFormat="1" applyFont="1" applyBorder="1" applyAlignment="1" applyProtection="1">
      <alignment horizontal="center" vertical="center" wrapText="1"/>
      <protection locked="0"/>
    </xf>
    <xf numFmtId="0" fontId="26" fillId="0" borderId="36" xfId="0" applyFont="1" applyBorder="1" applyAlignment="1" applyProtection="1">
      <alignment vertical="center" wrapText="1"/>
      <protection locked="0"/>
    </xf>
    <xf numFmtId="0" fontId="40" fillId="0" borderId="36" xfId="0" applyFont="1" applyBorder="1" applyAlignment="1" applyProtection="1">
      <alignment horizontal="center" vertical="center" wrapText="1"/>
      <protection locked="0"/>
    </xf>
    <xf numFmtId="0" fontId="26" fillId="0" borderId="36" xfId="52" applyFont="1" applyBorder="1" applyAlignment="1" applyProtection="1">
      <alignment horizontal="center" vertical="center" wrapText="1"/>
      <protection locked="0"/>
    </xf>
    <xf numFmtId="0" fontId="40" fillId="0" borderId="29" xfId="0" applyFont="1" applyBorder="1" applyAlignment="1" applyProtection="1">
      <alignment horizontal="center" vertical="center" wrapText="1"/>
      <protection locked="0"/>
    </xf>
    <xf numFmtId="0" fontId="26" fillId="0" borderId="29" xfId="0" applyFont="1" applyBorder="1" applyAlignment="1" applyProtection="1">
      <alignment vertical="center" wrapText="1"/>
      <protection locked="0"/>
    </xf>
    <xf numFmtId="169" fontId="26" fillId="0" borderId="31" xfId="0" applyNumberFormat="1" applyFont="1" applyBorder="1" applyAlignment="1" applyProtection="1">
      <alignment horizontal="center" vertical="center" wrapText="1"/>
      <protection locked="0"/>
    </xf>
    <xf numFmtId="0" fontId="40" fillId="0" borderId="24" xfId="0" applyFont="1" applyBorder="1" applyAlignment="1" applyProtection="1">
      <alignment vertical="center" wrapText="1"/>
      <protection locked="0"/>
    </xf>
    <xf numFmtId="0" fontId="26" fillId="0" borderId="21" xfId="0" applyFont="1" applyBorder="1" applyAlignment="1" applyProtection="1">
      <alignment horizontal="left" vertical="center" wrapText="1"/>
      <protection locked="0"/>
    </xf>
    <xf numFmtId="169" fontId="40" fillId="0" borderId="31" xfId="0" applyNumberFormat="1" applyFont="1" applyBorder="1" applyAlignment="1" applyProtection="1">
      <alignment horizontal="center" vertical="center" wrapText="1"/>
      <protection locked="0"/>
    </xf>
    <xf numFmtId="0" fontId="26" fillId="0" borderId="37" xfId="0" applyFont="1" applyBorder="1" applyAlignment="1" applyProtection="1">
      <alignment horizontal="left" vertical="center" wrapText="1"/>
      <protection locked="0"/>
    </xf>
    <xf numFmtId="0" fontId="26" fillId="0" borderId="57" xfId="0" applyFont="1" applyBorder="1" applyAlignment="1" applyProtection="1">
      <alignment vertical="center" wrapText="1"/>
      <protection locked="0"/>
    </xf>
    <xf numFmtId="0" fontId="42" fillId="11" borderId="32" xfId="0" applyFont="1" applyFill="1" applyBorder="1" applyAlignment="1">
      <alignment horizontal="center"/>
    </xf>
    <xf numFmtId="0" fontId="60" fillId="0" borderId="10" xfId="50" applyFont="1" applyBorder="1" applyAlignment="1">
      <alignment horizontal="left" vertical="center"/>
    </xf>
    <xf numFmtId="0" fontId="60" fillId="0" borderId="10" xfId="50" applyFont="1" applyBorder="1" applyAlignment="1">
      <alignment horizontal="left" vertical="center" wrapText="1"/>
    </xf>
    <xf numFmtId="0" fontId="60" fillId="0" borderId="18" xfId="50" applyFont="1" applyBorder="1" applyAlignment="1">
      <alignment horizontal="left" vertical="center"/>
    </xf>
    <xf numFmtId="0" fontId="11" fillId="0" borderId="76" xfId="52" applyBorder="1" applyAlignment="1">
      <alignment horizontal="left" vertical="center" wrapText="1"/>
    </xf>
    <xf numFmtId="0" fontId="59" fillId="0" borderId="0" xfId="52" applyFont="1" applyAlignment="1">
      <alignment horizontal="center"/>
    </xf>
    <xf numFmtId="0" fontId="42" fillId="0" borderId="0" xfId="52" applyFont="1" applyAlignment="1">
      <alignment horizontal="center"/>
    </xf>
    <xf numFmtId="0" fontId="42" fillId="11" borderId="60" xfId="0" applyFont="1" applyFill="1" applyBorder="1" applyAlignment="1">
      <alignment horizontal="center"/>
    </xf>
    <xf numFmtId="0" fontId="11" fillId="0" borderId="14" xfId="52" applyBorder="1" applyAlignment="1">
      <alignment horizontal="left" vertical="center" wrapText="1"/>
    </xf>
  </cellXfs>
  <cellStyles count="74">
    <cellStyle name="20% - Énfasis1 2" xfId="4" xr:uid="{00000000-0005-0000-0000-000000000000}"/>
    <cellStyle name="20% - Énfasis2 2" xfId="5" xr:uid="{00000000-0005-0000-0000-000001000000}"/>
    <cellStyle name="20% - Énfasis3 2" xfId="6" xr:uid="{00000000-0005-0000-0000-000002000000}"/>
    <cellStyle name="20% - Énfasis4 2" xfId="7" xr:uid="{00000000-0005-0000-0000-000003000000}"/>
    <cellStyle name="20% - Énfasis5 2" xfId="8" xr:uid="{00000000-0005-0000-0000-000004000000}"/>
    <cellStyle name="20% - Énfasis6 2" xfId="9" xr:uid="{00000000-0005-0000-0000-000005000000}"/>
    <cellStyle name="40% - Énfasis1 2" xfId="10" xr:uid="{00000000-0005-0000-0000-000006000000}"/>
    <cellStyle name="40% - Énfasis2 2" xfId="11" xr:uid="{00000000-0005-0000-0000-000007000000}"/>
    <cellStyle name="40% - Énfasis3 2" xfId="12" xr:uid="{00000000-0005-0000-0000-000008000000}"/>
    <cellStyle name="40% - Énfasis4 2" xfId="13" xr:uid="{00000000-0005-0000-0000-000009000000}"/>
    <cellStyle name="40% - Énfasis5 2" xfId="14" xr:uid="{00000000-0005-0000-0000-00000A000000}"/>
    <cellStyle name="40% - Énfasis6 2" xfId="15" xr:uid="{00000000-0005-0000-0000-00000B000000}"/>
    <cellStyle name="60% - Énfasis1 2" xfId="16" xr:uid="{00000000-0005-0000-0000-00000C000000}"/>
    <cellStyle name="60% - Énfasis2 2" xfId="17" xr:uid="{00000000-0005-0000-0000-00000D000000}"/>
    <cellStyle name="60% - Énfasis3 2" xfId="18" xr:uid="{00000000-0005-0000-0000-00000E000000}"/>
    <cellStyle name="60% - Énfasis4 2" xfId="19" xr:uid="{00000000-0005-0000-0000-00000F000000}"/>
    <cellStyle name="60% - Énfasis5 2" xfId="20" xr:uid="{00000000-0005-0000-0000-000010000000}"/>
    <cellStyle name="60% - Énfasis6 2" xfId="21" xr:uid="{00000000-0005-0000-0000-000011000000}"/>
    <cellStyle name="Bueno 2" xfId="22" xr:uid="{00000000-0005-0000-0000-000012000000}"/>
    <cellStyle name="Cálculo 2" xfId="25" xr:uid="{00000000-0005-0000-0000-000013000000}"/>
    <cellStyle name="Celda de comprobación 2" xfId="23" xr:uid="{00000000-0005-0000-0000-000014000000}"/>
    <cellStyle name="Celda vinculada 2" xfId="24" xr:uid="{00000000-0005-0000-0000-000015000000}"/>
    <cellStyle name="Encabezado 1 2" xfId="26" xr:uid="{00000000-0005-0000-0000-000016000000}"/>
    <cellStyle name="Encabezado 4 2" xfId="27" xr:uid="{00000000-0005-0000-0000-000017000000}"/>
    <cellStyle name="Énfasis1 2" xfId="67" xr:uid="{00000000-0005-0000-0000-000018000000}"/>
    <cellStyle name="Énfasis2 2" xfId="68" xr:uid="{00000000-0005-0000-0000-000019000000}"/>
    <cellStyle name="Énfasis3 2" xfId="69" xr:uid="{00000000-0005-0000-0000-00001A000000}"/>
    <cellStyle name="Énfasis4 2" xfId="70" xr:uid="{00000000-0005-0000-0000-00001B000000}"/>
    <cellStyle name="Énfasis5 2" xfId="71" xr:uid="{00000000-0005-0000-0000-00001C000000}"/>
    <cellStyle name="Énfasis6 2" xfId="72" xr:uid="{00000000-0005-0000-0000-00001D000000}"/>
    <cellStyle name="Entrada 2" xfId="28" xr:uid="{00000000-0005-0000-0000-00001E000000}"/>
    <cellStyle name="Excel Built-in Comma [0]" xfId="73" xr:uid="{00000000-0005-0000-0000-00001F000000}"/>
    <cellStyle name="Hipervínculo" xfId="3" builtinId="8"/>
    <cellStyle name="Incorrecto 2" xfId="29" xr:uid="{00000000-0005-0000-0000-000021000000}"/>
    <cellStyle name="Millares" xfId="1" builtinId="3"/>
    <cellStyle name="Millares [0] 2" xfId="39" xr:uid="{00000000-0005-0000-0000-000023000000}"/>
    <cellStyle name="Millares [0] 3" xfId="40" xr:uid="{00000000-0005-0000-0000-000024000000}"/>
    <cellStyle name="Millares 151" xfId="30" xr:uid="{00000000-0005-0000-0000-000025000000}"/>
    <cellStyle name="Millares 2" xfId="31" xr:uid="{00000000-0005-0000-0000-000026000000}"/>
    <cellStyle name="Millares 2 2" xfId="32" xr:uid="{00000000-0005-0000-0000-000027000000}"/>
    <cellStyle name="Millares 3" xfId="33" xr:uid="{00000000-0005-0000-0000-000028000000}"/>
    <cellStyle name="Millares 3 2" xfId="34" xr:uid="{00000000-0005-0000-0000-000029000000}"/>
    <cellStyle name="Millares 4" xfId="35" xr:uid="{00000000-0005-0000-0000-00002A000000}"/>
    <cellStyle name="Millares 5" xfId="36" xr:uid="{00000000-0005-0000-0000-00002B000000}"/>
    <cellStyle name="Millares 6" xfId="37" xr:uid="{00000000-0005-0000-0000-00002C000000}"/>
    <cellStyle name="Millares 7" xfId="38" xr:uid="{00000000-0005-0000-0000-00002D000000}"/>
    <cellStyle name="Moneda 4" xfId="41" xr:uid="{00000000-0005-0000-0000-00002E000000}"/>
    <cellStyle name="Neutral 2" xfId="42" xr:uid="{00000000-0005-0000-0000-00002F000000}"/>
    <cellStyle name="Normal" xfId="0" builtinId="0"/>
    <cellStyle name="Normal 10" xfId="43" xr:uid="{00000000-0005-0000-0000-000031000000}"/>
    <cellStyle name="Normal 11" xfId="44" xr:uid="{00000000-0005-0000-0000-000032000000}"/>
    <cellStyle name="Normal 11 2" xfId="45" xr:uid="{00000000-0005-0000-0000-000033000000}"/>
    <cellStyle name="Normal 12" xfId="46" xr:uid="{00000000-0005-0000-0000-000034000000}"/>
    <cellStyle name="Normal 13" xfId="47" xr:uid="{00000000-0005-0000-0000-000035000000}"/>
    <cellStyle name="Normal 14" xfId="48" xr:uid="{00000000-0005-0000-0000-000036000000}"/>
    <cellStyle name="Normal 2" xfId="49" xr:uid="{00000000-0005-0000-0000-000037000000}"/>
    <cellStyle name="Normal 2 2" xfId="50" xr:uid="{00000000-0005-0000-0000-000038000000}"/>
    <cellStyle name="Normal 22" xfId="51" xr:uid="{00000000-0005-0000-0000-000039000000}"/>
    <cellStyle name="Normal 3" xfId="52" xr:uid="{00000000-0005-0000-0000-00003A000000}"/>
    <cellStyle name="Normal 4" xfId="53" xr:uid="{00000000-0005-0000-0000-00003B000000}"/>
    <cellStyle name="Normal 5" xfId="54" xr:uid="{00000000-0005-0000-0000-00003C000000}"/>
    <cellStyle name="Normal 6" xfId="55" xr:uid="{00000000-0005-0000-0000-00003D000000}"/>
    <cellStyle name="Normal 7" xfId="56" xr:uid="{00000000-0005-0000-0000-00003E000000}"/>
    <cellStyle name="Normal 8" xfId="57" xr:uid="{00000000-0005-0000-0000-00003F000000}"/>
    <cellStyle name="Normal 9" xfId="58" xr:uid="{00000000-0005-0000-0000-000040000000}"/>
    <cellStyle name="Notas 2" xfId="59" xr:uid="{00000000-0005-0000-0000-000041000000}"/>
    <cellStyle name="Porcentaje" xfId="2" builtinId="5"/>
    <cellStyle name="Porcentual 2" xfId="60" xr:uid="{00000000-0005-0000-0000-000043000000}"/>
    <cellStyle name="Salida 2" xfId="61" xr:uid="{00000000-0005-0000-0000-000044000000}"/>
    <cellStyle name="Texto de advertencia 2" xfId="62" xr:uid="{00000000-0005-0000-0000-000045000000}"/>
    <cellStyle name="Texto explicativo 2" xfId="63" xr:uid="{00000000-0005-0000-0000-000046000000}"/>
    <cellStyle name="Título 2 2" xfId="65" xr:uid="{00000000-0005-0000-0000-000047000000}"/>
    <cellStyle name="Título 3 2" xfId="66" xr:uid="{00000000-0005-0000-0000-000048000000}"/>
    <cellStyle name="Total 2" xfId="64" xr:uid="{00000000-0005-0000-0000-000049000000}"/>
  </cellStyles>
  <dxfs count="0"/>
  <tableStyles count="0" defaultTableStyle="TableStyleMedium2" defaultPivotStyle="PivotStyleLight16"/>
  <colors>
    <indexedColors>
      <rgbColor rgb="FF000000"/>
      <rgbColor rgb="FFFFFFFF"/>
      <rgbColor rgb="FFFF0000"/>
      <rgbColor rgb="FFB7DEE8"/>
      <rgbColor rgb="FF0000FF"/>
      <rgbColor rgb="FFFCD5B5"/>
      <rgbColor rgb="FFFFC7CE"/>
      <rgbColor rgb="FF5BDFBC"/>
      <rgbColor rgb="FF691919"/>
      <rgbColor rgb="FFB3B3B3"/>
      <rgbColor rgb="FFF2F2F2"/>
      <rgbColor rgb="FF77933C"/>
      <rgbColor rgb="FFB6AAC4"/>
      <rgbColor rgb="FF0094C7"/>
      <rgbColor rgb="FFCCC1DA"/>
      <rgbColor rgb="FF7F7F7F"/>
      <rgbColor rgb="FF97B5D9"/>
      <rgbColor rgb="FF5C5C5C"/>
      <rgbColor rgb="FFFFFFCC"/>
      <rgbColor rgb="FFDBEEF4"/>
      <rgbColor rgb="FFE0E0E0"/>
      <rgbColor rgb="FFD99694"/>
      <rgbColor rgb="FFA5A5A5"/>
      <rgbColor rgb="FFB9CDE5"/>
      <rgbColor rgb="FFF3F3F3"/>
      <rgbColor rgb="FFD9D9D9"/>
      <rgbColor rgb="FFC3D69B"/>
      <rgbColor rgb="FF93CDDD"/>
      <rgbColor rgb="FFF2DCDB"/>
      <rgbColor rgb="FFE6E0EC"/>
      <rgbColor rgb="FF558ED5"/>
      <rgbColor rgb="FFFDEADA"/>
      <rgbColor rgb="FF00B0F0"/>
      <rgbColor rgb="FFDCE6F2"/>
      <rgbColor rgb="FFC6EFCE"/>
      <rgbColor rgb="FFFFEB9C"/>
      <rgbColor rgb="FF99CCFF"/>
      <rgbColor rgb="FFE6B9B8"/>
      <rgbColor rgb="FFB3A2C7"/>
      <rgbColor rgb="FFFFCC99"/>
      <rgbColor rgb="FF4F81BD"/>
      <rgbColor rgb="FF4EDABF"/>
      <rgbColor rgb="FF9BBB59"/>
      <rgbColor rgb="FFFAC090"/>
      <rgbColor rgb="FFF79646"/>
      <rgbColor rgb="FFFB7D00"/>
      <rgbColor rgb="FF8064A2"/>
      <rgbColor rgb="FF878787"/>
      <rgbColor rgb="FFD7E4BD"/>
      <rgbColor rgb="FF4BACC6"/>
      <rgbColor rgb="FFEBF1DE"/>
      <rgbColor rgb="FF35621B"/>
      <rgbColor rgb="FFB85124"/>
      <rgbColor rgb="FF818181"/>
      <rgbColor rgb="FF1F477B"/>
      <rgbColor rgb="FF252F48"/>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48939211219804E-2"/>
          <c:y val="0.194956353055286"/>
          <c:w val="0.89347447407208902"/>
          <c:h val="0.7067074535551739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AMBUL'!$F$30:$Q$30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AMBUL'!$F$33:$Q$33</c:f>
              <c:numCache>
                <c:formatCode>#,##0</c:formatCode>
                <c:ptCount val="12"/>
                <c:pt idx="0">
                  <c:v>10468</c:v>
                </c:pt>
                <c:pt idx="1">
                  <c:v>12277</c:v>
                </c:pt>
                <c:pt idx="2">
                  <c:v>12041</c:v>
                </c:pt>
                <c:pt idx="3">
                  <c:v>13674</c:v>
                </c:pt>
                <c:pt idx="4">
                  <c:v>14236</c:v>
                </c:pt>
                <c:pt idx="5">
                  <c:v>13255</c:v>
                </c:pt>
                <c:pt idx="6">
                  <c:v>12531</c:v>
                </c:pt>
                <c:pt idx="7">
                  <c:v>12436</c:v>
                </c:pt>
                <c:pt idx="8">
                  <c:v>14016</c:v>
                </c:pt>
                <c:pt idx="9">
                  <c:v>14747</c:v>
                </c:pt>
                <c:pt idx="10">
                  <c:v>13582</c:v>
                </c:pt>
                <c:pt idx="11">
                  <c:v>12746</c:v>
                </c:pt>
              </c:numCache>
            </c:numRef>
          </c:val>
          <c:smooth val="0"/>
          <c:extLst>
            <c:ext xmlns:c16="http://schemas.microsoft.com/office/drawing/2014/chart" uri="{C3380CC4-5D6E-409C-BE32-E72D297353CC}">
              <c16:uniqueId val="{00000000-5A40-406E-B39F-56B31BC72DDF}"/>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AMBUL'!$F$30:$Q$30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AMBUL'!$F$34:$Q$34</c:f>
              <c:numCache>
                <c:formatCode>#,##0</c:formatCode>
                <c:ptCount val="12"/>
                <c:pt idx="0">
                  <c:v>4613</c:v>
                </c:pt>
                <c:pt idx="1">
                  <c:v>4836</c:v>
                </c:pt>
                <c:pt idx="2">
                  <c:v>5413</c:v>
                </c:pt>
                <c:pt idx="3">
                  <c:v>5485</c:v>
                </c:pt>
                <c:pt idx="4">
                  <c:v>6696</c:v>
                </c:pt>
                <c:pt idx="5">
                  <c:v>6312</c:v>
                </c:pt>
                <c:pt idx="6">
                  <c:v>6659</c:v>
                </c:pt>
                <c:pt idx="7">
                  <c:v>7797</c:v>
                </c:pt>
                <c:pt idx="8">
                  <c:v>7572</c:v>
                </c:pt>
                <c:pt idx="9">
                  <c:v>6154</c:v>
                </c:pt>
                <c:pt idx="10">
                  <c:v>6075</c:v>
                </c:pt>
                <c:pt idx="11">
                  <c:v>5436</c:v>
                </c:pt>
              </c:numCache>
            </c:numRef>
          </c:val>
          <c:smooth val="0"/>
          <c:extLst>
            <c:ext xmlns:c16="http://schemas.microsoft.com/office/drawing/2014/chart" uri="{C3380CC4-5D6E-409C-BE32-E72D297353CC}">
              <c16:uniqueId val="{00000001-5A40-406E-B39F-56B31BC72DDF}"/>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AMBUL'!$F$30:$Q$30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AMBUL'!$F$35:$Q$35</c:f>
              <c:numCache>
                <c:formatCode>#,##0</c:formatCode>
                <c:ptCount val="12"/>
                <c:pt idx="0">
                  <c:v>15149</c:v>
                </c:pt>
                <c:pt idx="1">
                  <c:v>15149</c:v>
                </c:pt>
                <c:pt idx="2">
                  <c:v>15149</c:v>
                </c:pt>
                <c:pt idx="3">
                  <c:v>15149</c:v>
                </c:pt>
                <c:pt idx="4">
                  <c:v>15149</c:v>
                </c:pt>
                <c:pt idx="5">
                  <c:v>15149</c:v>
                </c:pt>
                <c:pt idx="6">
                  <c:v>15149</c:v>
                </c:pt>
                <c:pt idx="7">
                  <c:v>15149</c:v>
                </c:pt>
                <c:pt idx="8">
                  <c:v>15149</c:v>
                </c:pt>
                <c:pt idx="9">
                  <c:v>15149</c:v>
                </c:pt>
                <c:pt idx="10">
                  <c:v>15149</c:v>
                </c:pt>
                <c:pt idx="11">
                  <c:v>15149</c:v>
                </c:pt>
              </c:numCache>
            </c:numRef>
          </c:val>
          <c:smooth val="0"/>
          <c:extLst>
            <c:ext xmlns:c16="http://schemas.microsoft.com/office/drawing/2014/chart" uri="{C3380CC4-5D6E-409C-BE32-E72D297353CC}">
              <c16:uniqueId val="{00000002-5A40-406E-B39F-56B31BC72DDF}"/>
            </c:ext>
          </c:extLst>
        </c:ser>
        <c:dLbls>
          <c:showLegendKey val="0"/>
          <c:showVal val="0"/>
          <c:showCatName val="0"/>
          <c:showSerName val="0"/>
          <c:showPercent val="0"/>
          <c:showBubbleSize val="0"/>
        </c:dLbls>
        <c:hiLowLines>
          <c:spPr>
            <a:ln w="0">
              <a:noFill/>
            </a:ln>
          </c:spPr>
        </c:hiLowLines>
        <c:smooth val="0"/>
        <c:axId val="41506304"/>
        <c:axId val="41508864"/>
      </c:lineChart>
      <c:catAx>
        <c:axId val="4150630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896690338998"/>
              <c:y val="0.946653734238603"/>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41508864"/>
        <c:crosses val="autoZero"/>
        <c:auto val="1"/>
        <c:lblAlgn val="ctr"/>
        <c:lblOffset val="100"/>
        <c:noMultiLvlLbl val="0"/>
      </c:catAx>
      <c:valAx>
        <c:axId val="41508864"/>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41506304"/>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7.8473375885284594E-2"/>
          <c:y val="0.148498927805575"/>
          <c:w val="0.89004983824429496"/>
          <c:h val="0.730164403145104"/>
        </c:manualLayout>
      </c:layout>
      <c:lineChart>
        <c:grouping val="standard"/>
        <c:varyColors val="0"/>
        <c:ser>
          <c:idx val="0"/>
          <c:order val="0"/>
          <c:tx>
            <c:strRef>
              <c:f>'OP MED INT prim'!$D$33</c:f>
              <c:strCache>
                <c:ptCount val="1"/>
                <c:pt idx="0">
                  <c:v>VALOR 2023</c:v>
                </c:pt>
              </c:strCache>
            </c:strRef>
          </c:tx>
          <c:spPr>
            <a:ln w="47520" cap="rnd">
              <a:solidFill>
                <a:srgbClr val="558ED5"/>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MED INT prim'!$F$30:$R$30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MED INT prim'!$F$33:$R$33</c:f>
              <c:numCache>
                <c:formatCode>0.0</c:formatCode>
                <c:ptCount val="13"/>
                <c:pt idx="0">
                  <c:v>4.2702702702702702</c:v>
                </c:pt>
                <c:pt idx="1">
                  <c:v>2.4801136363636362</c:v>
                </c:pt>
                <c:pt idx="2">
                  <c:v>5.8292682926829267</c:v>
                </c:pt>
                <c:pt idx="3">
                  <c:v>9.5414012738853504</c:v>
                </c:pt>
                <c:pt idx="4">
                  <c:v>3.2355072463768115</c:v>
                </c:pt>
                <c:pt idx="5">
                  <c:v>1.8300970873786409</c:v>
                </c:pt>
                <c:pt idx="6">
                  <c:v>1.864321608040201</c:v>
                </c:pt>
                <c:pt idx="7">
                  <c:v>6.4179104477611943</c:v>
                </c:pt>
                <c:pt idx="8">
                  <c:v>5.3618090452261304</c:v>
                </c:pt>
                <c:pt idx="9">
                  <c:v>4.6183206106870225</c:v>
                </c:pt>
                <c:pt idx="10">
                  <c:v>3.8434782608695652</c:v>
                </c:pt>
                <c:pt idx="11">
                  <c:v>2.032</c:v>
                </c:pt>
                <c:pt idx="12">
                  <c:v>4.1218969988884773</c:v>
                </c:pt>
              </c:numCache>
            </c:numRef>
          </c:val>
          <c:smooth val="0"/>
          <c:extLst>
            <c:ext xmlns:c16="http://schemas.microsoft.com/office/drawing/2014/chart" uri="{C3380CC4-5D6E-409C-BE32-E72D297353CC}">
              <c16:uniqueId val="{00000000-E48E-4E85-AFBD-B34FF2B06840}"/>
            </c:ext>
          </c:extLst>
        </c:ser>
        <c:ser>
          <c:idx val="1"/>
          <c:order val="1"/>
          <c:tx>
            <c:strRef>
              <c:f>'OP MED INT prim'!$D$34</c:f>
              <c:strCache>
                <c:ptCount val="1"/>
                <c:pt idx="0">
                  <c:v>VALOR 2022</c:v>
                </c:pt>
              </c:strCache>
            </c:strRef>
          </c:tx>
          <c:spPr>
            <a:ln w="47520" cap="rnd">
              <a:solidFill>
                <a:srgbClr val="403152"/>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MED INT prim'!$F$30:$R$30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MED INT prim'!$F$34:$R$34</c:f>
              <c:numCache>
                <c:formatCode>0.0</c:formatCode>
                <c:ptCount val="13"/>
                <c:pt idx="0">
                  <c:v>8.9459459459459492</c:v>
                </c:pt>
                <c:pt idx="1">
                  <c:v>14.5054945054945</c:v>
                </c:pt>
                <c:pt idx="2">
                  <c:v>11.63125</c:v>
                </c:pt>
                <c:pt idx="3">
                  <c:v>17.648648648648599</c:v>
                </c:pt>
                <c:pt idx="4">
                  <c:v>13.7797833935018</c:v>
                </c:pt>
                <c:pt idx="5">
                  <c:v>11.4986737400531</c:v>
                </c:pt>
                <c:pt idx="6">
                  <c:v>6.8042553191489397</c:v>
                </c:pt>
                <c:pt idx="7">
                  <c:v>6.4249999999999998</c:v>
                </c:pt>
                <c:pt idx="8">
                  <c:v>11.3303964757709</c:v>
                </c:pt>
                <c:pt idx="9">
                  <c:v>8.2635658914728705</c:v>
                </c:pt>
                <c:pt idx="10">
                  <c:v>7.08928571428571</c:v>
                </c:pt>
                <c:pt idx="11">
                  <c:v>1.5</c:v>
                </c:pt>
                <c:pt idx="12">
                  <c:v>10.7</c:v>
                </c:pt>
              </c:numCache>
            </c:numRef>
          </c:val>
          <c:smooth val="0"/>
          <c:extLst>
            <c:ext xmlns:c16="http://schemas.microsoft.com/office/drawing/2014/chart" uri="{C3380CC4-5D6E-409C-BE32-E72D297353CC}">
              <c16:uniqueId val="{00000001-E48E-4E85-AFBD-B34FF2B06840}"/>
            </c:ext>
          </c:extLst>
        </c:ser>
        <c:ser>
          <c:idx val="2"/>
          <c:order val="2"/>
          <c:tx>
            <c:strRef>
              <c:f>'OP MED INT prim'!$D$35:$E$35</c:f>
              <c:strCache>
                <c:ptCount val="2"/>
                <c:pt idx="0">
                  <c:v>META</c:v>
                </c:pt>
              </c:strCache>
            </c:strRef>
          </c:tx>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MED INT prim'!$F$30:$R$30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MED INT prim'!$F$35:$Q$35</c:f>
              <c:numCache>
                <c:formatCode>General</c:formatCode>
                <c:ptCount val="12"/>
                <c:pt idx="0">
                  <c:v>15</c:v>
                </c:pt>
                <c:pt idx="1">
                  <c:v>15</c:v>
                </c:pt>
                <c:pt idx="2">
                  <c:v>15</c:v>
                </c:pt>
                <c:pt idx="3">
                  <c:v>15</c:v>
                </c:pt>
                <c:pt idx="4">
                  <c:v>15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2-E48E-4E85-AFBD-B34FF2B06840}"/>
            </c:ext>
          </c:extLst>
        </c:ser>
        <c:dLbls>
          <c:showLegendKey val="0"/>
          <c:showVal val="0"/>
          <c:showCatName val="0"/>
          <c:showSerName val="0"/>
          <c:showPercent val="0"/>
          <c:showBubbleSize val="0"/>
        </c:dLbls>
        <c:hiLowLines>
          <c:spPr>
            <a:ln w="0">
              <a:noFill/>
            </a:ln>
          </c:spPr>
        </c:hiLowLines>
        <c:smooth val="0"/>
        <c:axId val="170535168"/>
        <c:axId val="170570112"/>
      </c:lineChart>
      <c:catAx>
        <c:axId val="17053516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0988021334265998"/>
              <c:y val="0.94254824874910703"/>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170570112"/>
        <c:crosses val="autoZero"/>
        <c:auto val="1"/>
        <c:lblAlgn val="ctr"/>
        <c:lblOffset val="100"/>
        <c:noMultiLvlLbl val="0"/>
      </c:catAx>
      <c:valAx>
        <c:axId val="17057011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170535168"/>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4.39851616322205E-2"/>
          <c:y val="0.1601555091978"/>
          <c:w val="0.893481717011129"/>
          <c:h val="0.70671344585624896"/>
        </c:manualLayout>
      </c:layout>
      <c:lineChart>
        <c:grouping val="standard"/>
        <c:varyColors val="0"/>
        <c:ser>
          <c:idx val="0"/>
          <c:order val="0"/>
          <c:spPr>
            <a:ln w="47520" cap="rnd">
              <a:solidFill>
                <a:srgbClr val="FF000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RECAUDO!$F$30:$Q$30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RECAUDO!$F$33:$Q$33</c:f>
              <c:numCache>
                <c:formatCode>0.0</c:formatCode>
                <c:ptCount val="12"/>
                <c:pt idx="0">
                  <c:v>0.92962549773877756</c:v>
                </c:pt>
                <c:pt idx="1">
                  <c:v>3.8873607966749901</c:v>
                </c:pt>
                <c:pt idx="2">
                  <c:v>8.6669929845766234</c:v>
                </c:pt>
                <c:pt idx="3">
                  <c:v>24.339528729651647</c:v>
                </c:pt>
                <c:pt idx="4">
                  <c:v>17.915107969923238</c:v>
                </c:pt>
                <c:pt idx="5">
                  <c:v>31.350527146982778</c:v>
                </c:pt>
                <c:pt idx="6">
                  <c:v>29.053680986850978</c:v>
                </c:pt>
                <c:pt idx="7">
                  <c:v>26.703674622324446</c:v>
                </c:pt>
                <c:pt idx="8">
                  <c:v>63.428406046482266</c:v>
                </c:pt>
                <c:pt idx="9">
                  <c:v>30.54055746471931</c:v>
                </c:pt>
                <c:pt idx="10">
                  <c:v>24.661070206988789</c:v>
                </c:pt>
                <c:pt idx="11">
                  <c:v>51.619188085291967</c:v>
                </c:pt>
              </c:numCache>
            </c:numRef>
          </c:val>
          <c:smooth val="0"/>
          <c:extLst>
            <c:ext xmlns:c16="http://schemas.microsoft.com/office/drawing/2014/chart" uri="{C3380CC4-5D6E-409C-BE32-E72D297353CC}">
              <c16:uniqueId val="{00000000-01E2-4BFB-B943-B106CD78123D}"/>
            </c:ext>
          </c:extLst>
        </c:ser>
        <c:ser>
          <c:idx val="1"/>
          <c:order val="1"/>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RECAUDO!$F$30:$Q$30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RECAUDO!$F$34:$Q$34</c:f>
              <c:numCache>
                <c:formatCode>0.0</c:formatCode>
                <c:ptCount val="12"/>
                <c:pt idx="0">
                  <c:v>1.4172246340290899</c:v>
                </c:pt>
                <c:pt idx="1">
                  <c:v>3.9133676696537201</c:v>
                </c:pt>
                <c:pt idx="2">
                  <c:v>8.8106919856677095</c:v>
                </c:pt>
                <c:pt idx="3">
                  <c:v>20.614286097403099</c:v>
                </c:pt>
                <c:pt idx="4">
                  <c:v>16.4172235104853</c:v>
                </c:pt>
                <c:pt idx="5">
                  <c:v>20.376238649846101</c:v>
                </c:pt>
                <c:pt idx="6">
                  <c:v>32.526676929083401</c:v>
                </c:pt>
                <c:pt idx="7">
                  <c:v>50.540220397216899</c:v>
                </c:pt>
                <c:pt idx="8">
                  <c:v>48.401009476485797</c:v>
                </c:pt>
                <c:pt idx="9">
                  <c:v>26.907960860399601</c:v>
                </c:pt>
                <c:pt idx="10">
                  <c:v>71.661782622638796</c:v>
                </c:pt>
                <c:pt idx="11">
                  <c:v>50.274170412719599</c:v>
                </c:pt>
              </c:numCache>
            </c:numRef>
          </c:val>
          <c:smooth val="0"/>
          <c:extLst>
            <c:ext xmlns:c16="http://schemas.microsoft.com/office/drawing/2014/chart" uri="{C3380CC4-5D6E-409C-BE32-E72D297353CC}">
              <c16:uniqueId val="{00000001-01E2-4BFB-B943-B106CD78123D}"/>
            </c:ext>
          </c:extLst>
        </c:ser>
        <c:ser>
          <c:idx val="2"/>
          <c:order val="2"/>
          <c:spPr>
            <a:ln w="47520">
              <a:solidFill>
                <a:srgbClr val="F3F3F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RECAUDO!$F$30:$Q$30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RECAUDO!$F$35:$Q$35</c:f>
              <c:numCache>
                <c:formatCode>General</c:formatCode>
                <c:ptCount val="12"/>
                <c:pt idx="0">
                  <c:v>70</c:v>
                </c:pt>
                <c:pt idx="1">
                  <c:v>70</c:v>
                </c:pt>
                <c:pt idx="2">
                  <c:v>70</c:v>
                </c:pt>
                <c:pt idx="3">
                  <c:v>70</c:v>
                </c:pt>
                <c:pt idx="4">
                  <c:v>70</c:v>
                </c:pt>
                <c:pt idx="5">
                  <c:v>70</c:v>
                </c:pt>
                <c:pt idx="6">
                  <c:v>70</c:v>
                </c:pt>
                <c:pt idx="7">
                  <c:v>70</c:v>
                </c:pt>
                <c:pt idx="8">
                  <c:v>70</c:v>
                </c:pt>
                <c:pt idx="9">
                  <c:v>70</c:v>
                </c:pt>
                <c:pt idx="10">
                  <c:v>70</c:v>
                </c:pt>
                <c:pt idx="11">
                  <c:v>70</c:v>
                </c:pt>
              </c:numCache>
            </c:numRef>
          </c:val>
          <c:smooth val="0"/>
          <c:extLst>
            <c:ext xmlns:c16="http://schemas.microsoft.com/office/drawing/2014/chart" uri="{C3380CC4-5D6E-409C-BE32-E72D297353CC}">
              <c16:uniqueId val="{00000002-01E2-4BFB-B943-B106CD78123D}"/>
            </c:ext>
          </c:extLst>
        </c:ser>
        <c:dLbls>
          <c:showLegendKey val="0"/>
          <c:showVal val="0"/>
          <c:showCatName val="0"/>
          <c:showSerName val="0"/>
          <c:showPercent val="0"/>
          <c:showBubbleSize val="0"/>
        </c:dLbls>
        <c:hiLowLines>
          <c:spPr>
            <a:ln w="0">
              <a:noFill/>
            </a:ln>
          </c:spPr>
        </c:hiLowLines>
        <c:smooth val="0"/>
        <c:axId val="337605376"/>
        <c:axId val="337607296"/>
      </c:lineChart>
      <c:catAx>
        <c:axId val="33760537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7586494057099"/>
              <c:y val="0.94661483026740001"/>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7607296"/>
        <c:crosses val="autoZero"/>
        <c:auto val="1"/>
        <c:lblAlgn val="ctr"/>
        <c:lblOffset val="100"/>
        <c:noMultiLvlLbl val="0"/>
      </c:catAx>
      <c:valAx>
        <c:axId val="337607296"/>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7605376"/>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43676222597004E-2"/>
          <c:y val="0.19489604887181"/>
          <c:w val="0.89349704890387904"/>
          <c:h val="0.70667060794166903"/>
        </c:manualLayout>
      </c:layout>
      <c:lineChart>
        <c:grouping val="standard"/>
        <c:varyColors val="0"/>
        <c:ser>
          <c:idx val="0"/>
          <c:order val="0"/>
          <c:spPr>
            <a:ln w="47520" cap="rnd">
              <a:solidFill>
                <a:srgbClr val="953735"/>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'RADIC FACT'!$F$30:$Q$30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'RADIC FACT'!$F$33:$Q$33</c:f>
              <c:numCache>
                <c:formatCode>_-* #,##0_-;\-* #,##0_-;_-* \-_-;_-@_-</c:formatCode>
                <c:ptCount val="12"/>
                <c:pt idx="0">
                  <c:v>7</c:v>
                </c:pt>
                <c:pt idx="1">
                  <c:v>7</c:v>
                </c:pt>
                <c:pt idx="2">
                  <c:v>7</c:v>
                </c:pt>
                <c:pt idx="3">
                  <c:v>7</c:v>
                </c:pt>
                <c:pt idx="4">
                  <c:v>7</c:v>
                </c:pt>
                <c:pt idx="5">
                  <c:v>7</c:v>
                </c:pt>
                <c:pt idx="6">
                  <c:v>7</c:v>
                </c:pt>
                <c:pt idx="7">
                  <c:v>7</c:v>
                </c:pt>
                <c:pt idx="8">
                  <c:v>7</c:v>
                </c:pt>
                <c:pt idx="9">
                  <c:v>7</c:v>
                </c:pt>
                <c:pt idx="10">
                  <c:v>7</c:v>
                </c:pt>
                <c:pt idx="11">
                  <c:v>7</c:v>
                </c:pt>
              </c:numCache>
            </c:numRef>
          </c:val>
          <c:smooth val="0"/>
          <c:extLst>
            <c:ext xmlns:c16="http://schemas.microsoft.com/office/drawing/2014/chart" uri="{C3380CC4-5D6E-409C-BE32-E72D297353CC}">
              <c16:uniqueId val="{00000000-EC38-41A1-BAEB-44E8F0D90BB5}"/>
            </c:ext>
          </c:extLst>
        </c:ser>
        <c:ser>
          <c:idx val="1"/>
          <c:order val="1"/>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'RADIC FACT'!$F$30:$Q$30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'RADIC FACT'!$F$34:$Q$34</c:f>
              <c:numCache>
                <c:formatCode>0.0</c:formatCode>
                <c:ptCount val="12"/>
                <c:pt idx="0">
                  <c:v>15</c:v>
                </c:pt>
                <c:pt idx="1">
                  <c:v>8</c:v>
                </c:pt>
                <c:pt idx="2">
                  <c:v>15</c:v>
                </c:pt>
                <c:pt idx="3">
                  <c:v>19</c:v>
                </c:pt>
                <c:pt idx="4">
                  <c:v>16</c:v>
                </c:pt>
                <c:pt idx="5">
                  <c:v>15</c:v>
                </c:pt>
                <c:pt idx="6">
                  <c:v>18</c:v>
                </c:pt>
                <c:pt idx="7">
                  <c:v>18</c:v>
                </c:pt>
                <c:pt idx="8">
                  <c:v>20</c:v>
                </c:pt>
                <c:pt idx="9">
                  <c:v>15</c:v>
                </c:pt>
                <c:pt idx="10">
                  <c:v>15</c:v>
                </c:pt>
                <c:pt idx="11">
                  <c:v>11</c:v>
                </c:pt>
              </c:numCache>
            </c:numRef>
          </c:val>
          <c:smooth val="0"/>
          <c:extLst>
            <c:ext xmlns:c16="http://schemas.microsoft.com/office/drawing/2014/chart" uri="{C3380CC4-5D6E-409C-BE32-E72D297353CC}">
              <c16:uniqueId val="{00000001-EC38-41A1-BAEB-44E8F0D90BB5}"/>
            </c:ext>
          </c:extLst>
        </c:ser>
        <c:ser>
          <c:idx val="2"/>
          <c:order val="2"/>
          <c:spPr>
            <a:ln w="47520">
              <a:solidFill>
                <a:srgbClr val="F3F3F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'RADIC FACT'!$F$30:$Q$30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'RADIC FACT'!$F$35:$Q$35</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smooth val="0"/>
          <c:extLst>
            <c:ext xmlns:c16="http://schemas.microsoft.com/office/drawing/2014/chart" uri="{C3380CC4-5D6E-409C-BE32-E72D297353CC}">
              <c16:uniqueId val="{00000002-EC38-41A1-BAEB-44E8F0D90BB5}"/>
            </c:ext>
          </c:extLst>
        </c:ser>
        <c:dLbls>
          <c:showLegendKey val="0"/>
          <c:showVal val="0"/>
          <c:showCatName val="0"/>
          <c:showSerName val="0"/>
          <c:showPercent val="0"/>
          <c:showBubbleSize val="0"/>
        </c:dLbls>
        <c:hiLowLines>
          <c:spPr>
            <a:ln w="0">
              <a:noFill/>
            </a:ln>
          </c:spPr>
        </c:hiLowLines>
        <c:smooth val="0"/>
        <c:axId val="338021760"/>
        <c:axId val="337647104"/>
      </c:lineChart>
      <c:catAx>
        <c:axId val="33802176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5134907251298"/>
              <c:y val="0.9465957237166220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7647104"/>
        <c:crosses val="autoZero"/>
        <c:auto val="1"/>
        <c:lblAlgn val="ctr"/>
        <c:lblOffset val="100"/>
        <c:noMultiLvlLbl val="0"/>
      </c:catAx>
      <c:valAx>
        <c:axId val="33764710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8021760"/>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58506135133697E-2"/>
          <c:y val="0.194973615955639"/>
          <c:w val="0.893505867223919"/>
          <c:h val="0.7067346391199359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'REC VIG ANT'!$F$29:$Q$29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'REC VIG ANT'!$F$32:$P$32</c:f>
              <c:numCache>
                <c:formatCode>0.00\ %</c:formatCode>
                <c:ptCount val="11"/>
                <c:pt idx="0">
                  <c:v>7.990453262024716E-2</c:v>
                </c:pt>
                <c:pt idx="1">
                  <c:v>7.450529944757249E-2</c:v>
                </c:pt>
                <c:pt idx="2">
                  <c:v>7.0227360153191365E-2</c:v>
                </c:pt>
                <c:pt idx="3">
                  <c:v>5.5054165049653957E-2</c:v>
                </c:pt>
                <c:pt idx="4">
                  <c:v>0.11627044013195641</c:v>
                </c:pt>
                <c:pt idx="5">
                  <c:v>4.6740169353995685E-2</c:v>
                </c:pt>
                <c:pt idx="6">
                  <c:v>7.8539221029483963E-2</c:v>
                </c:pt>
                <c:pt idx="7">
                  <c:v>6.2812449338289042E-2</c:v>
                </c:pt>
                <c:pt idx="8">
                  <c:v>2.6325093983642626E-2</c:v>
                </c:pt>
                <c:pt idx="9">
                  <c:v>6.52506386013154E-2</c:v>
                </c:pt>
                <c:pt idx="10">
                  <c:v>2.9269665499308161E-2</c:v>
                </c:pt>
              </c:numCache>
            </c:numRef>
          </c:val>
          <c:smooth val="0"/>
          <c:extLst>
            <c:ext xmlns:c16="http://schemas.microsoft.com/office/drawing/2014/chart" uri="{C3380CC4-5D6E-409C-BE32-E72D297353CC}">
              <c16:uniqueId val="{00000000-B67E-42CB-9A7D-10343C94BDF5}"/>
            </c:ext>
          </c:extLst>
        </c:ser>
        <c:ser>
          <c:idx val="1"/>
          <c:order val="1"/>
          <c:spPr>
            <a:ln w="47520" cap="rnd">
              <a:solidFill>
                <a:srgbClr val="403152"/>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'REC VIG ANT'!$F$29:$Q$29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'REC VIG ANT'!$F$33:$P$33</c:f>
              <c:numCache>
                <c:formatCode>0.00\ %</c:formatCode>
                <c:ptCount val="11"/>
                <c:pt idx="0">
                  <c:v>1.0989620411181299E-2</c:v>
                </c:pt>
                <c:pt idx="1">
                  <c:v>7.4315999845592104E-2</c:v>
                </c:pt>
                <c:pt idx="2">
                  <c:v>1.27144905050431E-2</c:v>
                </c:pt>
                <c:pt idx="3">
                  <c:v>3.8637530131113498E-2</c:v>
                </c:pt>
                <c:pt idx="4">
                  <c:v>0.13738743077135501</c:v>
                </c:pt>
                <c:pt idx="5">
                  <c:v>8.1876329106631202E-2</c:v>
                </c:pt>
                <c:pt idx="6">
                  <c:v>3.07538677812185E-2</c:v>
                </c:pt>
                <c:pt idx="7">
                  <c:v>2.06346916503404E-2</c:v>
                </c:pt>
                <c:pt idx="8">
                  <c:v>4.5353027745619397E-2</c:v>
                </c:pt>
                <c:pt idx="9">
                  <c:v>4.9204614729329701E-2</c:v>
                </c:pt>
                <c:pt idx="10">
                  <c:v>1.05885712988211E-2</c:v>
                </c:pt>
              </c:numCache>
            </c:numRef>
          </c:val>
          <c:smooth val="0"/>
          <c:extLst>
            <c:ext xmlns:c16="http://schemas.microsoft.com/office/drawing/2014/chart" uri="{C3380CC4-5D6E-409C-BE32-E72D297353CC}">
              <c16:uniqueId val="{00000001-B67E-42CB-9A7D-10343C94BDF5}"/>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'REC VIG ANT'!$F$29:$Q$29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'REC VIG ANT'!$F$34:$P$34</c:f>
              <c:numCache>
                <c:formatCode>0.00\ %</c:formatCode>
                <c:ptCount val="11"/>
                <c:pt idx="0">
                  <c:v>0.1</c:v>
                </c:pt>
                <c:pt idx="1">
                  <c:v>0.1</c:v>
                </c:pt>
                <c:pt idx="2">
                  <c:v>0.1</c:v>
                </c:pt>
                <c:pt idx="3">
                  <c:v>0.1</c:v>
                </c:pt>
                <c:pt idx="4">
                  <c:v>0.1</c:v>
                </c:pt>
                <c:pt idx="5">
                  <c:v>0.1</c:v>
                </c:pt>
                <c:pt idx="6">
                  <c:v>0.1</c:v>
                </c:pt>
                <c:pt idx="7">
                  <c:v>0.1</c:v>
                </c:pt>
                <c:pt idx="8">
                  <c:v>0.1</c:v>
                </c:pt>
                <c:pt idx="9">
                  <c:v>0.1</c:v>
                </c:pt>
              </c:numCache>
            </c:numRef>
          </c:val>
          <c:smooth val="0"/>
          <c:extLst>
            <c:ext xmlns:c16="http://schemas.microsoft.com/office/drawing/2014/chart" uri="{C3380CC4-5D6E-409C-BE32-E72D297353CC}">
              <c16:uniqueId val="{00000002-B67E-42CB-9A7D-10343C94BDF5}"/>
            </c:ext>
          </c:extLst>
        </c:ser>
        <c:dLbls>
          <c:showLegendKey val="0"/>
          <c:showVal val="0"/>
          <c:showCatName val="0"/>
          <c:showSerName val="0"/>
          <c:showPercent val="0"/>
          <c:showBubbleSize val="0"/>
        </c:dLbls>
        <c:hiLowLines>
          <c:spPr>
            <a:ln w="0">
              <a:noFill/>
            </a:ln>
          </c:spPr>
        </c:hiLowLines>
        <c:smooth val="0"/>
        <c:axId val="338073856"/>
        <c:axId val="338088320"/>
      </c:lineChart>
      <c:catAx>
        <c:axId val="33807385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937255532302"/>
              <c:y val="0.94660584920847901"/>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8088320"/>
        <c:crosses val="autoZero"/>
        <c:auto val="1"/>
        <c:lblAlgn val="ctr"/>
        <c:lblOffset val="100"/>
        <c:noMultiLvlLbl val="0"/>
      </c:catAx>
      <c:valAx>
        <c:axId val="338088320"/>
        <c:scaling>
          <c:orientation val="minMax"/>
        </c:scaling>
        <c:delete val="0"/>
        <c:axPos val="l"/>
        <c:majorGridlines>
          <c:spPr>
            <a:ln w="9360">
              <a:solidFill>
                <a:srgbClr val="878787"/>
              </a:solidFill>
              <a:round/>
            </a:ln>
          </c:spPr>
        </c:majorGridlines>
        <c:numFmt formatCode="0.0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8073856"/>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51317888135006E-2"/>
          <c:y val="0.194909344490934"/>
          <c:w val="0.89351463869589898"/>
          <c:h val="0.70667712691771301"/>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'CARTERA TOTAL'!$F$29:$Q$29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'CARTERA TOTAL'!$F$32:$Q$32</c:f>
              <c:numCache>
                <c:formatCode>#,##0</c:formatCode>
                <c:ptCount val="12"/>
                <c:pt idx="0">
                  <c:v>45139574916.091904</c:v>
                </c:pt>
                <c:pt idx="1">
                  <c:v>47758576213.091904</c:v>
                </c:pt>
                <c:pt idx="2">
                  <c:v>50990898742.891899</c:v>
                </c:pt>
                <c:pt idx="3">
                  <c:v>53924530395.760002</c:v>
                </c:pt>
                <c:pt idx="4">
                  <c:v>54516866117.790001</c:v>
                </c:pt>
                <c:pt idx="5">
                  <c:v>56232362715.489998</c:v>
                </c:pt>
                <c:pt idx="6">
                  <c:v>57452108511.5</c:v>
                </c:pt>
                <c:pt idx="7">
                  <c:v>60076543316.5</c:v>
                </c:pt>
                <c:pt idx="8">
                  <c:v>60993053931.879997</c:v>
                </c:pt>
                <c:pt idx="9">
                  <c:v>62074225204.497002</c:v>
                </c:pt>
                <c:pt idx="10">
                  <c:v>67305125600</c:v>
                </c:pt>
                <c:pt idx="11">
                  <c:v>72085961047</c:v>
                </c:pt>
              </c:numCache>
            </c:numRef>
          </c:val>
          <c:smooth val="0"/>
          <c:extLst>
            <c:ext xmlns:c16="http://schemas.microsoft.com/office/drawing/2014/chart" uri="{C3380CC4-5D6E-409C-BE32-E72D297353CC}">
              <c16:uniqueId val="{00000000-2AC1-4B9D-A1DC-58261AFC4919}"/>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'CARTERA TOTAL'!$F$29:$Q$29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'CARTERA TOTAL'!$F$33:$Q$33</c:f>
              <c:numCache>
                <c:formatCode>_-* #,##0_-;\-* #,##0_-;_-* \-_-;_-@_-</c:formatCode>
                <c:ptCount val="12"/>
                <c:pt idx="0">
                  <c:v>30730143081.82</c:v>
                </c:pt>
                <c:pt idx="1">
                  <c:v>32297998784.52</c:v>
                </c:pt>
                <c:pt idx="2">
                  <c:v>32909826067</c:v>
                </c:pt>
                <c:pt idx="3">
                  <c:v>34220124099.810001</c:v>
                </c:pt>
                <c:pt idx="4">
                  <c:v>35587504529</c:v>
                </c:pt>
                <c:pt idx="5">
                  <c:v>37909572992</c:v>
                </c:pt>
                <c:pt idx="6">
                  <c:v>40428695214.190002</c:v>
                </c:pt>
                <c:pt idx="7">
                  <c:v>42516626773.860001</c:v>
                </c:pt>
                <c:pt idx="8">
                  <c:v>43592827442.099998</c:v>
                </c:pt>
                <c:pt idx="9">
                  <c:v>45653519105.425003</c:v>
                </c:pt>
                <c:pt idx="10">
                  <c:v>46928348138.794998</c:v>
                </c:pt>
                <c:pt idx="11">
                  <c:v>46563998612.355003</c:v>
                </c:pt>
              </c:numCache>
            </c:numRef>
          </c:val>
          <c:smooth val="0"/>
          <c:extLst>
            <c:ext xmlns:c16="http://schemas.microsoft.com/office/drawing/2014/chart" uri="{C3380CC4-5D6E-409C-BE32-E72D297353CC}">
              <c16:uniqueId val="{00000001-2AC1-4B9D-A1DC-58261AFC4919}"/>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'CARTERA TOTAL'!$F$29:$Q$29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'CARTERA TOTAL'!$F$34:$Q$34</c:f>
              <c:numCache>
                <c:formatCode>_-* #,##0_-;\-* #,##0_-;_-* \-_-;_-@_-</c:formatCode>
                <c:ptCount val="12"/>
                <c:pt idx="0">
                  <c:v>30000000000</c:v>
                </c:pt>
                <c:pt idx="1">
                  <c:v>30000000000</c:v>
                </c:pt>
                <c:pt idx="2">
                  <c:v>30000000000</c:v>
                </c:pt>
                <c:pt idx="3">
                  <c:v>30000000000</c:v>
                </c:pt>
                <c:pt idx="4">
                  <c:v>30000000000</c:v>
                </c:pt>
                <c:pt idx="5">
                  <c:v>30000000000</c:v>
                </c:pt>
                <c:pt idx="6">
                  <c:v>30000000000</c:v>
                </c:pt>
                <c:pt idx="7">
                  <c:v>30000000000</c:v>
                </c:pt>
                <c:pt idx="8">
                  <c:v>30000000000</c:v>
                </c:pt>
                <c:pt idx="9">
                  <c:v>30000000000</c:v>
                </c:pt>
                <c:pt idx="10">
                  <c:v>30000000000</c:v>
                </c:pt>
                <c:pt idx="11">
                  <c:v>30000000000</c:v>
                </c:pt>
              </c:numCache>
            </c:numRef>
          </c:val>
          <c:smooth val="0"/>
          <c:extLst>
            <c:ext xmlns:c16="http://schemas.microsoft.com/office/drawing/2014/chart" uri="{C3380CC4-5D6E-409C-BE32-E72D297353CC}">
              <c16:uniqueId val="{00000002-2AC1-4B9D-A1DC-58261AFC4919}"/>
            </c:ext>
          </c:extLst>
        </c:ser>
        <c:dLbls>
          <c:showLegendKey val="0"/>
          <c:showVal val="0"/>
          <c:showCatName val="0"/>
          <c:showSerName val="0"/>
          <c:showPercent val="0"/>
          <c:showBubbleSize val="0"/>
        </c:dLbls>
        <c:hiLowLines>
          <c:spPr>
            <a:ln w="0">
              <a:noFill/>
            </a:ln>
          </c:spPr>
        </c:hiLowLines>
        <c:smooth val="0"/>
        <c:axId val="340653184"/>
        <c:axId val="340655104"/>
      </c:lineChart>
      <c:catAx>
        <c:axId val="34065318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428320402302"/>
              <c:y val="0.946652719665271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40655104"/>
        <c:crosses val="autoZero"/>
        <c:auto val="1"/>
        <c:lblAlgn val="ctr"/>
        <c:lblOffset val="100"/>
        <c:noMultiLvlLbl val="0"/>
      </c:catAx>
      <c:valAx>
        <c:axId val="340655104"/>
        <c:scaling>
          <c:orientation val="minMax"/>
        </c:scaling>
        <c:delete val="0"/>
        <c:axPos val="l"/>
        <c:majorGridlines>
          <c:spPr>
            <a:ln w="9360">
              <a:solidFill>
                <a:srgbClr val="878787"/>
              </a:solidFill>
              <a:round/>
            </a:ln>
          </c:spPr>
        </c:majorGridlines>
        <c:numFmt formatCode="#,##0.0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40653184"/>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41512711195306E-2"/>
          <c:y val="0.19492868462757501"/>
          <c:w val="0.893494394441813"/>
          <c:h val="0.7067155309033279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22320" cap="rnd">
                <a:solidFill>
                  <a:srgbClr val="10243E"/>
                </a:solidFill>
                <a:round/>
              </a:ln>
            </c:spPr>
            <c:trendlineType val="linear"/>
            <c:dispRSqr val="0"/>
            <c:dispEq val="0"/>
          </c:trendline>
          <c:cat>
            <c:strRef>
              <c:f>'EQUILIB. PPTAL RECAUDOS'!$F$29:$Q$29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'EQUILIB. PPTAL RECAUDOS'!$F$32:$Q$32</c:f>
              <c:numCache>
                <c:formatCode>0.00\ %</c:formatCode>
                <c:ptCount val="12"/>
                <c:pt idx="0">
                  <c:v>1.2090152069486109</c:v>
                </c:pt>
                <c:pt idx="1">
                  <c:v>0.98775514462347069</c:v>
                </c:pt>
                <c:pt idx="2">
                  <c:v>0.97957285998317289</c:v>
                </c:pt>
                <c:pt idx="3">
                  <c:v>1.1037154525307979</c:v>
                </c:pt>
                <c:pt idx="4">
                  <c:v>1.2228819982705259</c:v>
                </c:pt>
                <c:pt idx="5">
                  <c:v>0.98699553953725283</c:v>
                </c:pt>
                <c:pt idx="6">
                  <c:v>0</c:v>
                </c:pt>
                <c:pt idx="7">
                  <c:v>1.0907394733587734</c:v>
                </c:pt>
                <c:pt idx="8">
                  <c:v>1.3007089704206958</c:v>
                </c:pt>
                <c:pt idx="9">
                  <c:v>0.93865595803555368</c:v>
                </c:pt>
                <c:pt idx="10">
                  <c:v>0.64319600432088486</c:v>
                </c:pt>
                <c:pt idx="11">
                  <c:v>0.41576664773780436</c:v>
                </c:pt>
              </c:numCache>
            </c:numRef>
          </c:val>
          <c:smooth val="0"/>
          <c:extLst>
            <c:ext xmlns:c16="http://schemas.microsoft.com/office/drawing/2014/chart" uri="{C3380CC4-5D6E-409C-BE32-E72D297353CC}">
              <c16:uniqueId val="{00000001-AC4C-4993-9435-D399D904A8D2}"/>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'EQUILIB. PPTAL RECAUDOS'!$F$29:$Q$29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'EQUILIB. PPTAL RECAUDOS'!$F$33:$Q$33</c:f>
              <c:numCache>
                <c:formatCode>0.00\ %</c:formatCode>
                <c:ptCount val="12"/>
                <c:pt idx="0">
                  <c:v>0.34190067762968201</c:v>
                </c:pt>
                <c:pt idx="1">
                  <c:v>0.80176200358077498</c:v>
                </c:pt>
                <c:pt idx="2">
                  <c:v>0.18627684403094799</c:v>
                </c:pt>
                <c:pt idx="3">
                  <c:v>0.75395777629993099</c:v>
                </c:pt>
                <c:pt idx="4">
                  <c:v>1.38379380692527</c:v>
                </c:pt>
                <c:pt idx="5">
                  <c:v>1.6563241482369</c:v>
                </c:pt>
                <c:pt idx="6">
                  <c:v>0.68099285831683498</c:v>
                </c:pt>
                <c:pt idx="7">
                  <c:v>1.00872386403982</c:v>
                </c:pt>
                <c:pt idx="8">
                  <c:v>0.88018487144989899</c:v>
                </c:pt>
                <c:pt idx="9">
                  <c:v>0.68989845386279502</c:v>
                </c:pt>
                <c:pt idx="10">
                  <c:v>1.4272829359208801</c:v>
                </c:pt>
                <c:pt idx="11">
                  <c:v>1.1600315136013499</c:v>
                </c:pt>
              </c:numCache>
            </c:numRef>
          </c:val>
          <c:smooth val="0"/>
          <c:extLst>
            <c:ext xmlns:c16="http://schemas.microsoft.com/office/drawing/2014/chart" uri="{C3380CC4-5D6E-409C-BE32-E72D297353CC}">
              <c16:uniqueId val="{00000002-AC4C-4993-9435-D399D904A8D2}"/>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'EQUILIB. PPTAL RECAUDOS'!$F$29:$Q$29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'EQUILIB. PPTAL RECAUDOS'!$F$34:$Q$34</c:f>
              <c:numCache>
                <c:formatCode>0.00\ %</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3-AC4C-4993-9435-D399D904A8D2}"/>
            </c:ext>
          </c:extLst>
        </c:ser>
        <c:dLbls>
          <c:showLegendKey val="0"/>
          <c:showVal val="0"/>
          <c:showCatName val="0"/>
          <c:showSerName val="0"/>
          <c:showPercent val="0"/>
          <c:showBubbleSize val="0"/>
        </c:dLbls>
        <c:hiLowLines>
          <c:spPr>
            <a:ln w="0">
              <a:noFill/>
            </a:ln>
          </c:spPr>
        </c:hiLowLines>
        <c:smooth val="0"/>
        <c:axId val="340574976"/>
        <c:axId val="340576896"/>
      </c:lineChart>
      <c:catAx>
        <c:axId val="34057497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5542923311802"/>
              <c:y val="0.94661251980982597"/>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40576896"/>
        <c:crosses val="autoZero"/>
        <c:auto val="1"/>
        <c:lblAlgn val="ctr"/>
        <c:lblOffset val="100"/>
        <c:noMultiLvlLbl val="0"/>
      </c:catAx>
      <c:valAx>
        <c:axId val="340576896"/>
        <c:scaling>
          <c:orientation val="minMax"/>
        </c:scaling>
        <c:delete val="0"/>
        <c:axPos val="l"/>
        <c:majorGridlines>
          <c:spPr>
            <a:ln w="9360">
              <a:solidFill>
                <a:srgbClr val="878787"/>
              </a:solidFill>
              <a:round/>
            </a:ln>
          </c:spPr>
        </c:majorGridlines>
        <c:numFmt formatCode="0.0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40574976"/>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4.39851616322205E-2"/>
          <c:y val="0.1601555091978"/>
          <c:w val="0.893481717011129"/>
          <c:h val="0.70671344585624896"/>
        </c:manualLayout>
      </c:layout>
      <c:lineChart>
        <c:grouping val="standard"/>
        <c:varyColors val="0"/>
        <c:ser>
          <c:idx val="0"/>
          <c:order val="0"/>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'COMPRAS INSUMOS'!$F$30:$Q$30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'COMPRAS INSUMOS'!$F$33:$Q$33</c:f>
              <c:numCache>
                <c:formatCode>0.0</c:formatCode>
                <c:ptCount val="12"/>
                <c:pt idx="0">
                  <c:v>0</c:v>
                </c:pt>
                <c:pt idx="1">
                  <c:v>3.3542767402414442</c:v>
                </c:pt>
                <c:pt idx="2">
                  <c:v>33.101973000072086</c:v>
                </c:pt>
                <c:pt idx="3">
                  <c:v>70.788549784905541</c:v>
                </c:pt>
                <c:pt idx="4">
                  <c:v>77.951239235028581</c:v>
                </c:pt>
                <c:pt idx="5">
                  <c:v>80.972364273287212</c:v>
                </c:pt>
                <c:pt idx="6">
                  <c:v>83.38614791548062</c:v>
                </c:pt>
                <c:pt idx="7">
                  <c:v>90.200732627710877</c:v>
                </c:pt>
                <c:pt idx="8">
                  <c:v>88.592258116733618</c:v>
                </c:pt>
                <c:pt idx="9">
                  <c:v>85.8348030587332</c:v>
                </c:pt>
                <c:pt idx="10">
                  <c:v>87.425148066938419</c:v>
                </c:pt>
                <c:pt idx="11">
                  <c:v>98.260837469130536</c:v>
                </c:pt>
              </c:numCache>
            </c:numRef>
          </c:val>
          <c:smooth val="0"/>
          <c:extLst>
            <c:ext xmlns:c16="http://schemas.microsoft.com/office/drawing/2014/chart" uri="{C3380CC4-5D6E-409C-BE32-E72D297353CC}">
              <c16:uniqueId val="{00000000-83A4-461F-9A8E-537D5C2358E6}"/>
            </c:ext>
          </c:extLst>
        </c:ser>
        <c:ser>
          <c:idx val="1"/>
          <c:order val="1"/>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'COMPRAS INSUMOS'!$F$30:$Q$30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'COMPRAS INSUMOS'!$F$34:$Q$34</c:f>
              <c:numCache>
                <c:formatCode>0.0</c:formatCode>
                <c:ptCount val="12"/>
                <c:pt idx="0">
                  <c:v>94.655074370882105</c:v>
                </c:pt>
                <c:pt idx="1">
                  <c:v>99.6050970645897</c:v>
                </c:pt>
                <c:pt idx="2">
                  <c:v>99.003362636650706</c:v>
                </c:pt>
                <c:pt idx="3">
                  <c:v>94.198526168726204</c:v>
                </c:pt>
                <c:pt idx="4">
                  <c:v>92.022983553532896</c:v>
                </c:pt>
                <c:pt idx="5">
                  <c:v>94.193463964302694</c:v>
                </c:pt>
                <c:pt idx="6">
                  <c:v>95.846985541317693</c:v>
                </c:pt>
                <c:pt idx="7">
                  <c:v>90.692230868241694</c:v>
                </c:pt>
                <c:pt idx="8">
                  <c:v>95.382139434842998</c:v>
                </c:pt>
                <c:pt idx="9">
                  <c:v>90.560688636943098</c:v>
                </c:pt>
                <c:pt idx="10">
                  <c:v>96.259693419764801</c:v>
                </c:pt>
                <c:pt idx="11">
                  <c:v>94.993898500663903</c:v>
                </c:pt>
              </c:numCache>
            </c:numRef>
          </c:val>
          <c:smooth val="0"/>
          <c:extLst>
            <c:ext xmlns:c16="http://schemas.microsoft.com/office/drawing/2014/chart" uri="{C3380CC4-5D6E-409C-BE32-E72D297353CC}">
              <c16:uniqueId val="{00000001-83A4-461F-9A8E-537D5C2358E6}"/>
            </c:ext>
          </c:extLst>
        </c:ser>
        <c:ser>
          <c:idx val="2"/>
          <c:order val="2"/>
          <c:spPr>
            <a:ln w="47520">
              <a:solidFill>
                <a:srgbClr val="F3F3F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'COMPRAS INSUMOS'!$F$30:$Q$30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'COMPRAS INSUMOS'!$F$35:$Q$35</c:f>
              <c:numCache>
                <c:formatCode>General</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smooth val="0"/>
          <c:extLst>
            <c:ext xmlns:c16="http://schemas.microsoft.com/office/drawing/2014/chart" uri="{C3380CC4-5D6E-409C-BE32-E72D297353CC}">
              <c16:uniqueId val="{00000002-83A4-461F-9A8E-537D5C2358E6}"/>
            </c:ext>
          </c:extLst>
        </c:ser>
        <c:dLbls>
          <c:showLegendKey val="0"/>
          <c:showVal val="0"/>
          <c:showCatName val="0"/>
          <c:showSerName val="0"/>
          <c:showPercent val="0"/>
          <c:showBubbleSize val="0"/>
        </c:dLbls>
        <c:hiLowLines>
          <c:spPr>
            <a:ln w="0">
              <a:noFill/>
            </a:ln>
          </c:spPr>
        </c:hiLowLines>
        <c:smooth val="0"/>
        <c:axId val="340270464"/>
        <c:axId val="340297216"/>
      </c:lineChart>
      <c:catAx>
        <c:axId val="34027046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7586494057099"/>
              <c:y val="0.94661483026740001"/>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40297216"/>
        <c:crosses val="autoZero"/>
        <c:auto val="1"/>
        <c:lblAlgn val="ctr"/>
        <c:lblOffset val="100"/>
        <c:noMultiLvlLbl val="0"/>
      </c:catAx>
      <c:valAx>
        <c:axId val="340297216"/>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40270464"/>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1512260182620297E-2"/>
          <c:y val="0.137311487618693"/>
          <c:w val="0.89766081871345005"/>
          <c:h val="0.74343697635449602"/>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5840" cap="rnd">
                <a:solidFill>
                  <a:srgbClr val="376092"/>
                </a:solidFill>
                <a:round/>
              </a:ln>
            </c:spPr>
            <c:trendlineType val="linear"/>
            <c:dispRSqr val="0"/>
            <c:dispEq val="0"/>
          </c:trendline>
          <c:cat>
            <c:strRef>
              <c:f>'OP ODONT'!$G$30:$R$30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ODONT'!$G$33:$R$33</c:f>
              <c:numCache>
                <c:formatCode>0.00</c:formatCode>
                <c:ptCount val="12"/>
                <c:pt idx="0" formatCode="0.0">
                  <c:v>3.5</c:v>
                </c:pt>
                <c:pt idx="1">
                  <c:v>3.3739061256961018</c:v>
                </c:pt>
                <c:pt idx="2" formatCode="0.0">
                  <c:v>3.5464852607709751</c:v>
                </c:pt>
                <c:pt idx="3" formatCode="0.0">
                  <c:v>3.700877192982456</c:v>
                </c:pt>
                <c:pt idx="4" formatCode="0.0">
                  <c:v>3.2444633730834753</c:v>
                </c:pt>
                <c:pt idx="5" formatCode="0.0">
                  <c:v>4.4987373737373737</c:v>
                </c:pt>
                <c:pt idx="6" formatCode="0.0">
                  <c:v>4.5070290534208057</c:v>
                </c:pt>
                <c:pt idx="7" formatCode="0.0">
                  <c:v>5.8129999999999997</c:v>
                </c:pt>
                <c:pt idx="8" formatCode="0.0">
                  <c:v>5.5821596244131459</c:v>
                </c:pt>
                <c:pt idx="9" formatCode="0.0">
                  <c:v>11.220623501199041</c:v>
                </c:pt>
                <c:pt idx="10" formatCode="0.0">
                  <c:v>9.5603448275862064</c:v>
                </c:pt>
                <c:pt idx="11" formatCode="0.0">
                  <c:v>7.92972972972973</c:v>
                </c:pt>
              </c:numCache>
            </c:numRef>
          </c:val>
          <c:smooth val="0"/>
          <c:extLst>
            <c:ext xmlns:c16="http://schemas.microsoft.com/office/drawing/2014/chart" uri="{C3380CC4-5D6E-409C-BE32-E72D297353CC}">
              <c16:uniqueId val="{00000001-47D7-4372-9835-49E1BFA081D5}"/>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ODONT'!$G$30:$R$30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ODONT'!$G$34:$R$34</c:f>
              <c:numCache>
                <c:formatCode>0.0</c:formatCode>
                <c:ptCount val="12"/>
                <c:pt idx="0">
                  <c:v>7.3893510815307799</c:v>
                </c:pt>
                <c:pt idx="1">
                  <c:v>11.3248945147679</c:v>
                </c:pt>
                <c:pt idx="2">
                  <c:v>12.9219330855019</c:v>
                </c:pt>
                <c:pt idx="3">
                  <c:v>12.227642276422801</c:v>
                </c:pt>
                <c:pt idx="4">
                  <c:v>10.220168067226901</c:v>
                </c:pt>
                <c:pt idx="5">
                  <c:v>22.2361111111111</c:v>
                </c:pt>
                <c:pt idx="6">
                  <c:v>27.751295336787599</c:v>
                </c:pt>
                <c:pt idx="7">
                  <c:v>26.2481203007519</c:v>
                </c:pt>
                <c:pt idx="8">
                  <c:v>15.757763975155299</c:v>
                </c:pt>
                <c:pt idx="9">
                  <c:v>2.4108618654073202</c:v>
                </c:pt>
                <c:pt idx="10">
                  <c:v>2.2496940024479799</c:v>
                </c:pt>
                <c:pt idx="11">
                  <c:v>2.7</c:v>
                </c:pt>
              </c:numCache>
            </c:numRef>
          </c:val>
          <c:smooth val="0"/>
          <c:extLst>
            <c:ext xmlns:c16="http://schemas.microsoft.com/office/drawing/2014/chart" uri="{C3380CC4-5D6E-409C-BE32-E72D297353CC}">
              <c16:uniqueId val="{00000002-47D7-4372-9835-49E1BFA081D5}"/>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ODONT'!$G$30:$R$30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ODONT'!$G$35:$R$35</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3-47D7-4372-9835-49E1BFA081D5}"/>
            </c:ext>
          </c:extLst>
        </c:ser>
        <c:dLbls>
          <c:showLegendKey val="0"/>
          <c:showVal val="0"/>
          <c:showCatName val="0"/>
          <c:showSerName val="0"/>
          <c:showPercent val="0"/>
          <c:showBubbleSize val="0"/>
        </c:dLbls>
        <c:hiLowLines>
          <c:spPr>
            <a:ln w="0">
              <a:noFill/>
            </a:ln>
          </c:spPr>
        </c:hiLowLines>
        <c:smooth val="0"/>
        <c:axId val="172357504"/>
        <c:axId val="172408832"/>
      </c:lineChart>
      <c:catAx>
        <c:axId val="17235750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2600800246229595"/>
              <c:y val="0.943306646806926"/>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172408832"/>
        <c:crosses val="autoZero"/>
        <c:auto val="1"/>
        <c:lblAlgn val="ctr"/>
        <c:lblOffset val="100"/>
        <c:noMultiLvlLbl val="0"/>
      </c:catAx>
      <c:valAx>
        <c:axId val="17240883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172357504"/>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1493136563398599E-2"/>
          <c:y val="0.137311487618693"/>
          <c:w val="0.897672399761272"/>
          <c:h val="0.74343697635449602"/>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5840" cap="rnd">
                <a:solidFill>
                  <a:srgbClr val="376092"/>
                </a:solidFill>
                <a:round/>
              </a:ln>
            </c:spPr>
            <c:trendlineType val="linear"/>
            <c:dispRSqr val="0"/>
            <c:dispEq val="0"/>
          </c:trendline>
          <c:cat>
            <c:strRef>
              <c:f>'OP ODONT prim'!$G$30:$R$30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ODONT prim'!$G$33:$R$33</c:f>
              <c:numCache>
                <c:formatCode>0.00</c:formatCode>
                <c:ptCount val="12"/>
                <c:pt idx="0" formatCode="0.0">
                  <c:v>2.5117903930131003</c:v>
                </c:pt>
                <c:pt idx="1">
                  <c:v>2.8335435056746534</c:v>
                </c:pt>
                <c:pt idx="2" formatCode="0.0">
                  <c:v>2.1539708265802271</c:v>
                </c:pt>
                <c:pt idx="3" formatCode="0.0">
                  <c:v>1.9867924528301886</c:v>
                </c:pt>
                <c:pt idx="4" formatCode="0.0">
                  <c:v>1.5033898305084745</c:v>
                </c:pt>
                <c:pt idx="5" formatCode="0.0">
                  <c:v>1.7318295739348371</c:v>
                </c:pt>
                <c:pt idx="6" formatCode="0.0">
                  <c:v>1.8943661971830985</c:v>
                </c:pt>
                <c:pt idx="7" formatCode="0.0">
                  <c:v>2.6666666666666665</c:v>
                </c:pt>
                <c:pt idx="8" formatCode="0.0">
                  <c:v>2.0537428023032631</c:v>
                </c:pt>
                <c:pt idx="9" formatCode="0.0">
                  <c:v>2.274826789838337</c:v>
                </c:pt>
                <c:pt idx="10" formatCode="0.0">
                  <c:v>2.2524271844660193</c:v>
                </c:pt>
                <c:pt idx="11" formatCode="0.0">
                  <c:v>1.7857142857142858</c:v>
                </c:pt>
              </c:numCache>
            </c:numRef>
          </c:val>
          <c:smooth val="0"/>
          <c:extLst>
            <c:ext xmlns:c16="http://schemas.microsoft.com/office/drawing/2014/chart" uri="{C3380CC4-5D6E-409C-BE32-E72D297353CC}">
              <c16:uniqueId val="{00000001-95CF-4B20-8090-DE5C8ADA34D5}"/>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ODONT prim'!$G$30:$R$30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ODONT prim'!$G$34:$R$34</c:f>
              <c:numCache>
                <c:formatCode>0.0</c:formatCode>
                <c:ptCount val="12"/>
                <c:pt idx="0">
                  <c:v>12.03125</c:v>
                </c:pt>
                <c:pt idx="1">
                  <c:v>16.009925558312698</c:v>
                </c:pt>
                <c:pt idx="2">
                  <c:v>13.376528117359401</c:v>
                </c:pt>
                <c:pt idx="3">
                  <c:v>14.409470752089099</c:v>
                </c:pt>
                <c:pt idx="4">
                  <c:v>11.7994722955145</c:v>
                </c:pt>
                <c:pt idx="5">
                  <c:v>17.6057866184448</c:v>
                </c:pt>
                <c:pt idx="6">
                  <c:v>18.115384615384599</c:v>
                </c:pt>
                <c:pt idx="7">
                  <c:v>11.5138282387191</c:v>
                </c:pt>
                <c:pt idx="8">
                  <c:v>3.73590096286107</c:v>
                </c:pt>
                <c:pt idx="9">
                  <c:v>0.93198529411764697</c:v>
                </c:pt>
                <c:pt idx="10">
                  <c:v>1.5837696335078499</c:v>
                </c:pt>
                <c:pt idx="11">
                  <c:v>2.1</c:v>
                </c:pt>
              </c:numCache>
            </c:numRef>
          </c:val>
          <c:smooth val="0"/>
          <c:extLst>
            <c:ext xmlns:c16="http://schemas.microsoft.com/office/drawing/2014/chart" uri="{C3380CC4-5D6E-409C-BE32-E72D297353CC}">
              <c16:uniqueId val="{00000002-95CF-4B20-8090-DE5C8ADA34D5}"/>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ODONT prim'!$G$30:$R$30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ODONT prim'!$G$35:$R$35</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3-95CF-4B20-8090-DE5C8ADA34D5}"/>
            </c:ext>
          </c:extLst>
        </c:ser>
        <c:dLbls>
          <c:showLegendKey val="0"/>
          <c:showVal val="0"/>
          <c:showCatName val="0"/>
          <c:showSerName val="0"/>
          <c:showPercent val="0"/>
          <c:showBubbleSize val="0"/>
        </c:dLbls>
        <c:hiLowLines>
          <c:spPr>
            <a:ln w="0">
              <a:noFill/>
            </a:ln>
          </c:spPr>
        </c:hiLowLines>
        <c:smooth val="0"/>
        <c:axId val="194770816"/>
        <c:axId val="194781184"/>
      </c:lineChart>
      <c:catAx>
        <c:axId val="19477081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2596169497042999"/>
              <c:y val="0.943306646806926"/>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194781184"/>
        <c:crosses val="autoZero"/>
        <c:auto val="1"/>
        <c:lblAlgn val="ctr"/>
        <c:lblOffset val="100"/>
        <c:noMultiLvlLbl val="0"/>
      </c:catAx>
      <c:valAx>
        <c:axId val="19478118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194770816"/>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1867856147198"/>
          <c:y val="0.14027830011282399"/>
          <c:w val="0.877334820183998"/>
          <c:h val="0.74050394885295201"/>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22320" cap="rnd">
                <a:solidFill>
                  <a:srgbClr val="632523"/>
                </a:solidFill>
                <a:round/>
              </a:ln>
            </c:spPr>
            <c:trendlineType val="linear"/>
            <c:dispRSqr val="0"/>
            <c:dispEq val="0"/>
          </c:trendline>
          <c:cat>
            <c:strRef>
              <c:f>'OP PEDIAT'!$F$30:$Q$30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PEDIAT'!$F$33:$Q$33</c:f>
              <c:numCache>
                <c:formatCode>0.0</c:formatCode>
                <c:ptCount val="12"/>
                <c:pt idx="0">
                  <c:v>2.1768172888015718</c:v>
                </c:pt>
                <c:pt idx="1">
                  <c:v>2.8976234003656307</c:v>
                </c:pt>
                <c:pt idx="2">
                  <c:v>4.8220946915351508</c:v>
                </c:pt>
                <c:pt idx="3">
                  <c:v>8.1124780316344456</c:v>
                </c:pt>
                <c:pt idx="4">
                  <c:v>5.4267515923566876</c:v>
                </c:pt>
                <c:pt idx="5">
                  <c:v>4.229007633587786</c:v>
                </c:pt>
                <c:pt idx="6">
                  <c:v>4.3549618320610683</c:v>
                </c:pt>
                <c:pt idx="7">
                  <c:v>7.4467213114754101</c:v>
                </c:pt>
                <c:pt idx="8">
                  <c:v>7.2609489051094886</c:v>
                </c:pt>
                <c:pt idx="9">
                  <c:v>11.496960486322189</c:v>
                </c:pt>
                <c:pt idx="10">
                  <c:v>12.974958263772955</c:v>
                </c:pt>
                <c:pt idx="11">
                  <c:v>17.5</c:v>
                </c:pt>
              </c:numCache>
            </c:numRef>
          </c:val>
          <c:smooth val="0"/>
          <c:extLst>
            <c:ext xmlns:c16="http://schemas.microsoft.com/office/drawing/2014/chart" uri="{C3380CC4-5D6E-409C-BE32-E72D297353CC}">
              <c16:uniqueId val="{00000001-A205-42C3-8A7A-9204CD433323}"/>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PEDIAT'!$F$30:$Q$30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PEDIAT'!$F$34:$Q$34</c:f>
              <c:numCache>
                <c:formatCode>0.0</c:formatCode>
                <c:ptCount val="12"/>
                <c:pt idx="0">
                  <c:v>4.7116104868913897</c:v>
                </c:pt>
                <c:pt idx="1">
                  <c:v>4.7045454545454497</c:v>
                </c:pt>
                <c:pt idx="2">
                  <c:v>9.3343373493975896</c:v>
                </c:pt>
                <c:pt idx="3">
                  <c:v>6.9168975069252099</c:v>
                </c:pt>
                <c:pt idx="4">
                  <c:v>8.0177383592017701</c:v>
                </c:pt>
                <c:pt idx="5">
                  <c:v>9.0796703296703303</c:v>
                </c:pt>
                <c:pt idx="6">
                  <c:v>4.3141025641025603</c:v>
                </c:pt>
                <c:pt idx="7">
                  <c:v>4.1675824175824197</c:v>
                </c:pt>
                <c:pt idx="8">
                  <c:v>3.5045871559632999</c:v>
                </c:pt>
                <c:pt idx="9">
                  <c:v>4.0295857988165702</c:v>
                </c:pt>
                <c:pt idx="10">
                  <c:v>4.2691358024691404</c:v>
                </c:pt>
                <c:pt idx="11">
                  <c:v>3.8</c:v>
                </c:pt>
              </c:numCache>
            </c:numRef>
          </c:val>
          <c:smooth val="0"/>
          <c:extLst>
            <c:ext xmlns:c16="http://schemas.microsoft.com/office/drawing/2014/chart" uri="{C3380CC4-5D6E-409C-BE32-E72D297353CC}">
              <c16:uniqueId val="{00000002-A205-42C3-8A7A-9204CD433323}"/>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PEDIAT'!$F$30:$Q$30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PEDIAT'!$F$35:$Q$35</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3-A205-42C3-8A7A-9204CD433323}"/>
            </c:ext>
          </c:extLst>
        </c:ser>
        <c:dLbls>
          <c:showLegendKey val="0"/>
          <c:showVal val="0"/>
          <c:showCatName val="0"/>
          <c:showSerName val="0"/>
          <c:showPercent val="0"/>
          <c:showBubbleSize val="0"/>
        </c:dLbls>
        <c:hiLowLines>
          <c:spPr>
            <a:ln w="0">
              <a:noFill/>
            </a:ln>
          </c:spPr>
        </c:hiLowLines>
        <c:smooth val="0"/>
        <c:axId val="211601664"/>
        <c:axId val="211607936"/>
      </c:lineChart>
      <c:catAx>
        <c:axId val="21160166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2595483691106804"/>
              <c:y val="0.94227153065062097"/>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211607936"/>
        <c:crosses val="autoZero"/>
        <c:auto val="1"/>
        <c:lblAlgn val="ctr"/>
        <c:lblOffset val="100"/>
        <c:noMultiLvlLbl val="0"/>
      </c:catAx>
      <c:valAx>
        <c:axId val="211607936"/>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211601664"/>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182562165565"/>
          <c:y val="0.14027830011282399"/>
          <c:w val="0.87734760256006705"/>
          <c:h val="0.74050394885295201"/>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28440" cap="rnd">
                <a:solidFill>
                  <a:srgbClr val="254061"/>
                </a:solidFill>
                <a:round/>
              </a:ln>
            </c:spPr>
            <c:trendlineType val="linear"/>
            <c:dispRSqr val="0"/>
            <c:dispEq val="0"/>
          </c:trendline>
          <c:cat>
            <c:strRef>
              <c:f>'OP PEDIAT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PEDIAT prim'!$F$33:$Q$33</c:f>
              <c:numCache>
                <c:formatCode>0.0</c:formatCode>
                <c:ptCount val="12"/>
                <c:pt idx="0">
                  <c:v>1.9131355932203389</c:v>
                </c:pt>
                <c:pt idx="1">
                  <c:v>2.2643051771117166</c:v>
                </c:pt>
                <c:pt idx="2">
                  <c:v>4.3352435530085964</c:v>
                </c:pt>
                <c:pt idx="3">
                  <c:v>7.5740740740740744</c:v>
                </c:pt>
                <c:pt idx="4">
                  <c:v>2.3258426966292136</c:v>
                </c:pt>
                <c:pt idx="5">
                  <c:v>2.420689655172414</c:v>
                </c:pt>
                <c:pt idx="6">
                  <c:v>2.3458646616541352</c:v>
                </c:pt>
                <c:pt idx="7">
                  <c:v>4.3983739837398375</c:v>
                </c:pt>
                <c:pt idx="8">
                  <c:v>3.6153846153846154</c:v>
                </c:pt>
                <c:pt idx="9">
                  <c:v>3.1153846153846154</c:v>
                </c:pt>
                <c:pt idx="10">
                  <c:v>4.4378109452736316</c:v>
                </c:pt>
                <c:pt idx="11">
                  <c:v>2.625</c:v>
                </c:pt>
              </c:numCache>
            </c:numRef>
          </c:val>
          <c:smooth val="0"/>
          <c:extLst>
            <c:ext xmlns:c16="http://schemas.microsoft.com/office/drawing/2014/chart" uri="{C3380CC4-5D6E-409C-BE32-E72D297353CC}">
              <c16:uniqueId val="{00000001-2437-4913-83D1-8A1DAC8E3729}"/>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PEDIAT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PEDIAT prim'!$F$34:$Q$34</c:f>
              <c:numCache>
                <c:formatCode>0.0</c:formatCode>
                <c:ptCount val="12"/>
                <c:pt idx="0">
                  <c:v>4.75</c:v>
                </c:pt>
                <c:pt idx="1">
                  <c:v>4.0986842105263204</c:v>
                </c:pt>
                <c:pt idx="2">
                  <c:v>8.6842105263157894</c:v>
                </c:pt>
                <c:pt idx="3">
                  <c:v>8.5684210526315798</c:v>
                </c:pt>
                <c:pt idx="4">
                  <c:v>7.48780487804878</c:v>
                </c:pt>
                <c:pt idx="5">
                  <c:v>7.0883534136546196</c:v>
                </c:pt>
                <c:pt idx="6">
                  <c:v>2.26993865030675</c:v>
                </c:pt>
                <c:pt idx="7">
                  <c:v>2.2969432314410501</c:v>
                </c:pt>
                <c:pt idx="8">
                  <c:v>1.4327731092436999</c:v>
                </c:pt>
                <c:pt idx="9">
                  <c:v>2.7050359712230199</c:v>
                </c:pt>
                <c:pt idx="10">
                  <c:v>2.7083333333333299</c:v>
                </c:pt>
                <c:pt idx="11">
                  <c:v>2</c:v>
                </c:pt>
              </c:numCache>
            </c:numRef>
          </c:val>
          <c:smooth val="0"/>
          <c:extLst>
            <c:ext xmlns:c16="http://schemas.microsoft.com/office/drawing/2014/chart" uri="{C3380CC4-5D6E-409C-BE32-E72D297353CC}">
              <c16:uniqueId val="{00000002-2437-4913-83D1-8A1DAC8E3729}"/>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PEDIAT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PEDIAT prim'!$F$35:$Q$35</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3-2437-4913-83D1-8A1DAC8E3729}"/>
            </c:ext>
          </c:extLst>
        </c:ser>
        <c:dLbls>
          <c:showLegendKey val="0"/>
          <c:showVal val="0"/>
          <c:showCatName val="0"/>
          <c:showSerName val="0"/>
          <c:showPercent val="0"/>
          <c:showBubbleSize val="0"/>
        </c:dLbls>
        <c:hiLowLines>
          <c:spPr>
            <a:ln w="0">
              <a:noFill/>
            </a:ln>
          </c:spPr>
        </c:hiLowLines>
        <c:smooth val="0"/>
        <c:axId val="224724864"/>
        <c:axId val="224743424"/>
      </c:lineChart>
      <c:catAx>
        <c:axId val="22472486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2596789423984902"/>
              <c:y val="0.94227153065062097"/>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224743424"/>
        <c:crosses val="autoZero"/>
        <c:auto val="1"/>
        <c:lblAlgn val="ctr"/>
        <c:lblOffset val="100"/>
        <c:noMultiLvlLbl val="0"/>
      </c:catAx>
      <c:valAx>
        <c:axId val="22474342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224724864"/>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4490313528681702E-2"/>
          <c:y val="0.127620504973221"/>
          <c:w val="0.88467972586476695"/>
          <c:h val="0.7531752104055090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9080" cap="rnd">
                <a:solidFill>
                  <a:srgbClr val="10243E"/>
                </a:solidFill>
                <a:round/>
              </a:ln>
            </c:spPr>
            <c:trendlineType val="linear"/>
            <c:dispRSqr val="0"/>
            <c:dispEq val="0"/>
          </c:trendline>
          <c:cat>
            <c:strRef>
              <c:f>'OP CX'!$F$30:$Q$30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CX'!$F$33:$Q$33</c:f>
              <c:numCache>
                <c:formatCode>0.0</c:formatCode>
                <c:ptCount val="12"/>
                <c:pt idx="0">
                  <c:v>3.9269662921348316</c:v>
                </c:pt>
                <c:pt idx="1">
                  <c:v>5.9120370370370372</c:v>
                </c:pt>
                <c:pt idx="2">
                  <c:v>14.25</c:v>
                </c:pt>
                <c:pt idx="3">
                  <c:v>18.336363636363636</c:v>
                </c:pt>
                <c:pt idx="4">
                  <c:v>6.762096774193548</c:v>
                </c:pt>
                <c:pt idx="5">
                  <c:v>4.2895927601809953</c:v>
                </c:pt>
                <c:pt idx="6">
                  <c:v>3.9585492227979273</c:v>
                </c:pt>
                <c:pt idx="7">
                  <c:v>5.4594594594594597</c:v>
                </c:pt>
                <c:pt idx="8">
                  <c:v>8.1764705882352935</c:v>
                </c:pt>
                <c:pt idx="9">
                  <c:v>10.570621468926554</c:v>
                </c:pt>
                <c:pt idx="10">
                  <c:v>12.485477178423237</c:v>
                </c:pt>
                <c:pt idx="11">
                  <c:v>9.6025641025641022</c:v>
                </c:pt>
              </c:numCache>
            </c:numRef>
          </c:val>
          <c:smooth val="0"/>
          <c:extLst>
            <c:ext xmlns:c16="http://schemas.microsoft.com/office/drawing/2014/chart" uri="{C3380CC4-5D6E-409C-BE32-E72D297353CC}">
              <c16:uniqueId val="{00000001-B041-467C-BE35-E3491DE2F6FC}"/>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CX'!$F$30:$Q$30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CX'!$F$34:$Q$34</c:f>
              <c:numCache>
                <c:formatCode>0.0</c:formatCode>
                <c:ptCount val="12"/>
                <c:pt idx="0">
                  <c:v>5.3356643356643403</c:v>
                </c:pt>
                <c:pt idx="1">
                  <c:v>5.8461538461538503</c:v>
                </c:pt>
                <c:pt idx="2">
                  <c:v>7.14150943396226</c:v>
                </c:pt>
                <c:pt idx="3">
                  <c:v>12.536231884057999</c:v>
                </c:pt>
                <c:pt idx="4">
                  <c:v>10.530434782608699</c:v>
                </c:pt>
                <c:pt idx="5">
                  <c:v>12.3166666666667</c:v>
                </c:pt>
                <c:pt idx="6">
                  <c:v>13.218543046357601</c:v>
                </c:pt>
                <c:pt idx="7">
                  <c:v>11.3571428571429</c:v>
                </c:pt>
                <c:pt idx="8">
                  <c:v>8.7333333333333307</c:v>
                </c:pt>
                <c:pt idx="9">
                  <c:v>10.449612403100801</c:v>
                </c:pt>
                <c:pt idx="10">
                  <c:v>11.5664335664336</c:v>
                </c:pt>
                <c:pt idx="11">
                  <c:v>7.5</c:v>
                </c:pt>
              </c:numCache>
            </c:numRef>
          </c:val>
          <c:smooth val="0"/>
          <c:extLst>
            <c:ext xmlns:c16="http://schemas.microsoft.com/office/drawing/2014/chart" uri="{C3380CC4-5D6E-409C-BE32-E72D297353CC}">
              <c16:uniqueId val="{00000002-B041-467C-BE35-E3491DE2F6FC}"/>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CX'!$F$30:$Q$30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CX'!$F$35:$Q$35</c:f>
              <c:numCache>
                <c:formatCode>General</c:formatCode>
                <c:ptCount val="12"/>
                <c:pt idx="0">
                  <c:v>8</c:v>
                </c:pt>
                <c:pt idx="1">
                  <c:v>8</c:v>
                </c:pt>
                <c:pt idx="2">
                  <c:v>8</c:v>
                </c:pt>
                <c:pt idx="3">
                  <c:v>8</c:v>
                </c:pt>
                <c:pt idx="4">
                  <c:v>8</c:v>
                </c:pt>
                <c:pt idx="5">
                  <c:v>8</c:v>
                </c:pt>
                <c:pt idx="6">
                  <c:v>8</c:v>
                </c:pt>
                <c:pt idx="7">
                  <c:v>8</c:v>
                </c:pt>
                <c:pt idx="8">
                  <c:v>8</c:v>
                </c:pt>
                <c:pt idx="9">
                  <c:v>8</c:v>
                </c:pt>
                <c:pt idx="10">
                  <c:v>8</c:v>
                </c:pt>
                <c:pt idx="11">
                  <c:v>8</c:v>
                </c:pt>
              </c:numCache>
            </c:numRef>
          </c:val>
          <c:smooth val="0"/>
          <c:extLst>
            <c:ext xmlns:c16="http://schemas.microsoft.com/office/drawing/2014/chart" uri="{C3380CC4-5D6E-409C-BE32-E72D297353CC}">
              <c16:uniqueId val="{00000003-B041-467C-BE35-E3491DE2F6FC}"/>
            </c:ext>
          </c:extLst>
        </c:ser>
        <c:dLbls>
          <c:showLegendKey val="0"/>
          <c:showVal val="0"/>
          <c:showCatName val="0"/>
          <c:showSerName val="0"/>
          <c:showPercent val="0"/>
          <c:showBubbleSize val="0"/>
        </c:dLbls>
        <c:hiLowLines>
          <c:spPr>
            <a:ln w="0">
              <a:noFill/>
            </a:ln>
          </c:spPr>
        </c:hiLowLines>
        <c:smooth val="0"/>
        <c:axId val="225605120"/>
        <c:axId val="225607040"/>
      </c:lineChart>
      <c:catAx>
        <c:axId val="22560512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2420268738870002"/>
              <c:y val="0.93749043611323701"/>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225607040"/>
        <c:crosses val="autoZero"/>
        <c:auto val="1"/>
        <c:lblAlgn val="ctr"/>
        <c:lblOffset val="100"/>
        <c:noMultiLvlLbl val="0"/>
      </c:catAx>
      <c:valAx>
        <c:axId val="225607040"/>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225605120"/>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4489994839745406E-2"/>
          <c:y val="0.127620504973221"/>
          <c:w val="0.88469697838426697"/>
          <c:h val="0.7531752104055090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25560" cap="rnd">
                <a:solidFill>
                  <a:srgbClr val="10243E"/>
                </a:solidFill>
                <a:round/>
              </a:ln>
            </c:spPr>
            <c:trendlineType val="linear"/>
            <c:dispRSqr val="0"/>
            <c:dispEq val="0"/>
          </c:trendline>
          <c:cat>
            <c:strRef>
              <c:f>'OP CX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CX prim'!$F$33:$Q$33</c:f>
              <c:numCache>
                <c:formatCode>_-* #,##0.0_-;\-* #,##0.0_-;_-* \-??_-;_-@_-</c:formatCode>
                <c:ptCount val="12"/>
                <c:pt idx="0">
                  <c:v>3.5493827160493829</c:v>
                </c:pt>
                <c:pt idx="1">
                  <c:v>4.7908496732026142</c:v>
                </c:pt>
                <c:pt idx="2">
                  <c:v>13.6</c:v>
                </c:pt>
                <c:pt idx="3">
                  <c:v>16.357142857142858</c:v>
                </c:pt>
                <c:pt idx="4">
                  <c:v>3.7641509433962264</c:v>
                </c:pt>
                <c:pt idx="5">
                  <c:v>2.0495049504950495</c:v>
                </c:pt>
                <c:pt idx="6">
                  <c:v>2.6716417910447761</c:v>
                </c:pt>
                <c:pt idx="7">
                  <c:v>4.8414634146341466</c:v>
                </c:pt>
                <c:pt idx="8">
                  <c:v>5.3048780487804876</c:v>
                </c:pt>
                <c:pt idx="9">
                  <c:v>3.8095238095238093</c:v>
                </c:pt>
                <c:pt idx="10">
                  <c:v>4.790322580645161</c:v>
                </c:pt>
                <c:pt idx="11">
                  <c:v>1.5066666666666666</c:v>
                </c:pt>
              </c:numCache>
            </c:numRef>
          </c:val>
          <c:smooth val="0"/>
          <c:extLst>
            <c:ext xmlns:c16="http://schemas.microsoft.com/office/drawing/2014/chart" uri="{C3380CC4-5D6E-409C-BE32-E72D297353CC}">
              <c16:uniqueId val="{00000001-6B81-4EC2-ABE4-81664BDC61C9}"/>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CX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CX prim'!$F$34:$Q$34</c:f>
              <c:numCache>
                <c:formatCode>0.00</c:formatCode>
                <c:ptCount val="12"/>
                <c:pt idx="0">
                  <c:v>5.46428571428571</c:v>
                </c:pt>
                <c:pt idx="1">
                  <c:v>6.1495327102803703</c:v>
                </c:pt>
                <c:pt idx="2">
                  <c:v>7.9098360655737698</c:v>
                </c:pt>
                <c:pt idx="3">
                  <c:v>10.371794871794901</c:v>
                </c:pt>
                <c:pt idx="4">
                  <c:v>8.1056338028169002</c:v>
                </c:pt>
                <c:pt idx="5">
                  <c:v>8.4610389610389607</c:v>
                </c:pt>
                <c:pt idx="6">
                  <c:v>7.1585365853658498</c:v>
                </c:pt>
                <c:pt idx="7">
                  <c:v>8.6764705882352899</c:v>
                </c:pt>
                <c:pt idx="8">
                  <c:v>5.4080000000000004</c:v>
                </c:pt>
                <c:pt idx="9">
                  <c:v>7.98</c:v>
                </c:pt>
                <c:pt idx="10">
                  <c:v>7.74789915966387</c:v>
                </c:pt>
                <c:pt idx="11">
                  <c:v>4.38</c:v>
                </c:pt>
              </c:numCache>
            </c:numRef>
          </c:val>
          <c:smooth val="0"/>
          <c:extLst>
            <c:ext xmlns:c16="http://schemas.microsoft.com/office/drawing/2014/chart" uri="{C3380CC4-5D6E-409C-BE32-E72D297353CC}">
              <c16:uniqueId val="{00000002-6B81-4EC2-ABE4-81664BDC61C9}"/>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CX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CX prim'!$F$35:$Q$35</c:f>
              <c:numCache>
                <c:formatCode>General</c:formatCode>
                <c:ptCount val="12"/>
                <c:pt idx="0">
                  <c:v>8</c:v>
                </c:pt>
                <c:pt idx="1">
                  <c:v>8</c:v>
                </c:pt>
                <c:pt idx="2">
                  <c:v>8</c:v>
                </c:pt>
                <c:pt idx="3">
                  <c:v>8</c:v>
                </c:pt>
                <c:pt idx="4">
                  <c:v>8</c:v>
                </c:pt>
                <c:pt idx="5">
                  <c:v>8</c:v>
                </c:pt>
                <c:pt idx="6">
                  <c:v>8</c:v>
                </c:pt>
                <c:pt idx="7">
                  <c:v>8</c:v>
                </c:pt>
                <c:pt idx="8">
                  <c:v>8</c:v>
                </c:pt>
                <c:pt idx="9">
                  <c:v>8</c:v>
                </c:pt>
                <c:pt idx="10">
                  <c:v>8</c:v>
                </c:pt>
                <c:pt idx="11">
                  <c:v>8</c:v>
                </c:pt>
              </c:numCache>
            </c:numRef>
          </c:val>
          <c:smooth val="0"/>
          <c:extLst>
            <c:ext xmlns:c16="http://schemas.microsoft.com/office/drawing/2014/chart" uri="{C3380CC4-5D6E-409C-BE32-E72D297353CC}">
              <c16:uniqueId val="{00000003-6B81-4EC2-ABE4-81664BDC61C9}"/>
            </c:ext>
          </c:extLst>
        </c:ser>
        <c:dLbls>
          <c:showLegendKey val="0"/>
          <c:showVal val="0"/>
          <c:showCatName val="0"/>
          <c:showSerName val="0"/>
          <c:showPercent val="0"/>
          <c:showBubbleSize val="0"/>
        </c:dLbls>
        <c:hiLowLines>
          <c:spPr>
            <a:ln w="0">
              <a:noFill/>
            </a:ln>
          </c:spPr>
        </c:hiLowLines>
        <c:smooth val="0"/>
        <c:axId val="225777152"/>
        <c:axId val="225779072"/>
      </c:lineChart>
      <c:catAx>
        <c:axId val="225777152"/>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24167192248151"/>
              <c:y val="0.93749043611323701"/>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225779072"/>
        <c:crosses val="autoZero"/>
        <c:auto val="1"/>
        <c:lblAlgn val="ctr"/>
        <c:lblOffset val="100"/>
        <c:noMultiLvlLbl val="0"/>
      </c:catAx>
      <c:valAx>
        <c:axId val="22577907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225777152"/>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2927030369658"/>
          <c:y val="0.10739821975777"/>
          <c:w val="0.88470523567404202"/>
          <c:h val="0.75317379249963501"/>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GINEC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GINEC PRIM'!$F$33:$Q$33</c:f>
              <c:numCache>
                <c:formatCode>0.0</c:formatCode>
                <c:ptCount val="12"/>
                <c:pt idx="0">
                  <c:v>3.9953917050691246</c:v>
                </c:pt>
                <c:pt idx="1">
                  <c:v>8.4939271255060724</c:v>
                </c:pt>
                <c:pt idx="2">
                  <c:v>5.2325581395348841</c:v>
                </c:pt>
                <c:pt idx="3">
                  <c:v>3</c:v>
                </c:pt>
                <c:pt idx="4">
                  <c:v>1.8834355828220859</c:v>
                </c:pt>
                <c:pt idx="5">
                  <c:v>1.6608695652173913</c:v>
                </c:pt>
                <c:pt idx="6">
                  <c:v>2.1984126984126986</c:v>
                </c:pt>
                <c:pt idx="7">
                  <c:v>3.3365384615384617</c:v>
                </c:pt>
                <c:pt idx="8">
                  <c:v>2.8481012658227849</c:v>
                </c:pt>
                <c:pt idx="9">
                  <c:v>3.2176470588235295</c:v>
                </c:pt>
                <c:pt idx="10">
                  <c:v>3.393939393939394</c:v>
                </c:pt>
                <c:pt idx="11">
                  <c:v>2.8898305084745761</c:v>
                </c:pt>
              </c:numCache>
            </c:numRef>
          </c:val>
          <c:smooth val="0"/>
          <c:extLst>
            <c:ext xmlns:c16="http://schemas.microsoft.com/office/drawing/2014/chart" uri="{C3380CC4-5D6E-409C-BE32-E72D297353CC}">
              <c16:uniqueId val="{00000000-0279-4674-9487-E1FB8D703813}"/>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GINEC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GINEC PRIM'!$F$34:$Q$34</c:f>
              <c:numCache>
                <c:formatCode>0.0</c:formatCode>
                <c:ptCount val="12"/>
                <c:pt idx="0">
                  <c:v>9.6288659793814393</c:v>
                </c:pt>
                <c:pt idx="1">
                  <c:v>13.615384615384601</c:v>
                </c:pt>
                <c:pt idx="2">
                  <c:v>16.158620689655201</c:v>
                </c:pt>
                <c:pt idx="3">
                  <c:v>21.714285714285701</c:v>
                </c:pt>
                <c:pt idx="4">
                  <c:v>8.5840336134453796</c:v>
                </c:pt>
                <c:pt idx="5">
                  <c:v>9.4</c:v>
                </c:pt>
                <c:pt idx="6">
                  <c:v>3.64245810055866</c:v>
                </c:pt>
                <c:pt idx="7">
                  <c:v>5.1025641025641004</c:v>
                </c:pt>
                <c:pt idx="8">
                  <c:v>8.3680000000000003</c:v>
                </c:pt>
                <c:pt idx="9">
                  <c:v>2.8405797101449299</c:v>
                </c:pt>
                <c:pt idx="10">
                  <c:v>2.7619047619047601</c:v>
                </c:pt>
                <c:pt idx="11">
                  <c:v>2.45299145299145</c:v>
                </c:pt>
              </c:numCache>
            </c:numRef>
          </c:val>
          <c:smooth val="0"/>
          <c:extLst>
            <c:ext xmlns:c16="http://schemas.microsoft.com/office/drawing/2014/chart" uri="{C3380CC4-5D6E-409C-BE32-E72D297353CC}">
              <c16:uniqueId val="{00000001-0279-4674-9487-E1FB8D703813}"/>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GINEC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GINEC PRIM'!$F$35:$Q$35</c:f>
              <c:numCache>
                <c:formatCode>General</c:formatCode>
                <c:ptCount val="12"/>
                <c:pt idx="0">
                  <c:v>8</c:v>
                </c:pt>
                <c:pt idx="1">
                  <c:v>8</c:v>
                </c:pt>
                <c:pt idx="2">
                  <c:v>8</c:v>
                </c:pt>
                <c:pt idx="3">
                  <c:v>8</c:v>
                </c:pt>
                <c:pt idx="4">
                  <c:v>8</c:v>
                </c:pt>
                <c:pt idx="5">
                  <c:v>8</c:v>
                </c:pt>
                <c:pt idx="6">
                  <c:v>8</c:v>
                </c:pt>
                <c:pt idx="7">
                  <c:v>8</c:v>
                </c:pt>
                <c:pt idx="8">
                  <c:v>8</c:v>
                </c:pt>
                <c:pt idx="9">
                  <c:v>8</c:v>
                </c:pt>
                <c:pt idx="10">
                  <c:v>8</c:v>
                </c:pt>
                <c:pt idx="11">
                  <c:v>8</c:v>
                </c:pt>
              </c:numCache>
            </c:numRef>
          </c:val>
          <c:smooth val="0"/>
          <c:extLst>
            <c:ext xmlns:c16="http://schemas.microsoft.com/office/drawing/2014/chart" uri="{C3380CC4-5D6E-409C-BE32-E72D297353CC}">
              <c16:uniqueId val="{00000002-0279-4674-9487-E1FB8D703813}"/>
            </c:ext>
          </c:extLst>
        </c:ser>
        <c:dLbls>
          <c:showLegendKey val="0"/>
          <c:showVal val="0"/>
          <c:showCatName val="0"/>
          <c:showSerName val="0"/>
          <c:showPercent val="0"/>
          <c:showBubbleSize val="0"/>
        </c:dLbls>
        <c:hiLowLines>
          <c:spPr>
            <a:ln w="0">
              <a:noFill/>
            </a:ln>
          </c:spPr>
        </c:hiLowLines>
        <c:smooth val="0"/>
        <c:axId val="226247424"/>
        <c:axId val="226249344"/>
      </c:lineChart>
      <c:catAx>
        <c:axId val="22624742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2416288763684704"/>
              <c:y val="0.93747263971983097"/>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226249344"/>
        <c:crosses val="autoZero"/>
        <c:auto val="1"/>
        <c:lblAlgn val="ctr"/>
        <c:lblOffset val="100"/>
        <c:noMultiLvlLbl val="0"/>
      </c:catAx>
      <c:valAx>
        <c:axId val="22624934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226247424"/>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2927030369658"/>
          <c:y val="0.10739821975777"/>
          <c:w val="0.88470523567404202"/>
          <c:h val="0.75317379249963501"/>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GINEC'!$F$30:$Q$30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GINEC'!$F$33:$Q$33</c:f>
              <c:numCache>
                <c:formatCode>0.0</c:formatCode>
                <c:ptCount val="12"/>
                <c:pt idx="0">
                  <c:v>4.7089552238805972</c:v>
                </c:pt>
                <c:pt idx="1">
                  <c:v>8.846534653465346</c:v>
                </c:pt>
                <c:pt idx="2">
                  <c:v>9.9152892561983474</c:v>
                </c:pt>
                <c:pt idx="3">
                  <c:v>6.6685606060606064</c:v>
                </c:pt>
                <c:pt idx="4">
                  <c:v>5.1763341067285387</c:v>
                </c:pt>
                <c:pt idx="5">
                  <c:v>3.0243243243243243</c:v>
                </c:pt>
                <c:pt idx="6">
                  <c:v>5.0303738317757007</c:v>
                </c:pt>
                <c:pt idx="7">
                  <c:v>6.2133676092544992</c:v>
                </c:pt>
                <c:pt idx="8">
                  <c:v>6.5571030640668519</c:v>
                </c:pt>
                <c:pt idx="9">
                  <c:v>12.763565891472869</c:v>
                </c:pt>
                <c:pt idx="10">
                  <c:v>12.991596638655462</c:v>
                </c:pt>
                <c:pt idx="11">
                  <c:v>7.9515306122448983</c:v>
                </c:pt>
              </c:numCache>
            </c:numRef>
          </c:val>
          <c:smooth val="0"/>
          <c:extLst>
            <c:ext xmlns:c16="http://schemas.microsoft.com/office/drawing/2014/chart" uri="{C3380CC4-5D6E-409C-BE32-E72D297353CC}">
              <c16:uniqueId val="{00000000-DD30-4C3B-9FFC-AE17BEC55801}"/>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GINEC'!$F$30:$Q$30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GINEC'!$F$34:$Q$34</c:f>
              <c:numCache>
                <c:formatCode>0.0</c:formatCode>
                <c:ptCount val="12"/>
                <c:pt idx="0">
                  <c:v>7.6844919786096302</c:v>
                </c:pt>
                <c:pt idx="1">
                  <c:v>8.1182795698924703</c:v>
                </c:pt>
                <c:pt idx="2">
                  <c:v>15.552380952381</c:v>
                </c:pt>
                <c:pt idx="3">
                  <c:v>20.09375</c:v>
                </c:pt>
                <c:pt idx="4">
                  <c:v>9.3536585365853693</c:v>
                </c:pt>
                <c:pt idx="5">
                  <c:v>11.2186495176849</c:v>
                </c:pt>
                <c:pt idx="6">
                  <c:v>10.6971428571429</c:v>
                </c:pt>
                <c:pt idx="7">
                  <c:v>7.6216216216216202</c:v>
                </c:pt>
                <c:pt idx="8">
                  <c:v>10.345098039215699</c:v>
                </c:pt>
                <c:pt idx="9">
                  <c:v>8.1976744186046506</c:v>
                </c:pt>
                <c:pt idx="10">
                  <c:v>9.3214285714285694</c:v>
                </c:pt>
                <c:pt idx="11">
                  <c:v>8.4105960264900705</c:v>
                </c:pt>
              </c:numCache>
            </c:numRef>
          </c:val>
          <c:smooth val="0"/>
          <c:extLst>
            <c:ext xmlns:c16="http://schemas.microsoft.com/office/drawing/2014/chart" uri="{C3380CC4-5D6E-409C-BE32-E72D297353CC}">
              <c16:uniqueId val="{00000001-DD30-4C3B-9FFC-AE17BEC55801}"/>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GINEC'!$F$30:$Q$30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GINEC'!$F$35:$Q$35</c:f>
              <c:numCache>
                <c:formatCode>General</c:formatCode>
                <c:ptCount val="12"/>
                <c:pt idx="0">
                  <c:v>8</c:v>
                </c:pt>
                <c:pt idx="1">
                  <c:v>8</c:v>
                </c:pt>
                <c:pt idx="2">
                  <c:v>8</c:v>
                </c:pt>
                <c:pt idx="3">
                  <c:v>8</c:v>
                </c:pt>
                <c:pt idx="4">
                  <c:v>8</c:v>
                </c:pt>
                <c:pt idx="5">
                  <c:v>8</c:v>
                </c:pt>
                <c:pt idx="6">
                  <c:v>8</c:v>
                </c:pt>
                <c:pt idx="7">
                  <c:v>8</c:v>
                </c:pt>
                <c:pt idx="8">
                  <c:v>8</c:v>
                </c:pt>
                <c:pt idx="9">
                  <c:v>8</c:v>
                </c:pt>
                <c:pt idx="10">
                  <c:v>8</c:v>
                </c:pt>
                <c:pt idx="11">
                  <c:v>8</c:v>
                </c:pt>
              </c:numCache>
            </c:numRef>
          </c:val>
          <c:smooth val="0"/>
          <c:extLst>
            <c:ext xmlns:c16="http://schemas.microsoft.com/office/drawing/2014/chart" uri="{C3380CC4-5D6E-409C-BE32-E72D297353CC}">
              <c16:uniqueId val="{00000002-DD30-4C3B-9FFC-AE17BEC55801}"/>
            </c:ext>
          </c:extLst>
        </c:ser>
        <c:dLbls>
          <c:showLegendKey val="0"/>
          <c:showVal val="0"/>
          <c:showCatName val="0"/>
          <c:showSerName val="0"/>
          <c:showPercent val="0"/>
          <c:showBubbleSize val="0"/>
        </c:dLbls>
        <c:hiLowLines>
          <c:spPr>
            <a:ln w="0">
              <a:noFill/>
            </a:ln>
          </c:spPr>
        </c:hiLowLines>
        <c:smooth val="0"/>
        <c:axId val="226343936"/>
        <c:axId val="226358400"/>
      </c:lineChart>
      <c:catAx>
        <c:axId val="22634393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2416288763684704"/>
              <c:y val="0.93747263971983097"/>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226358400"/>
        <c:crosses val="autoZero"/>
        <c:auto val="1"/>
        <c:lblAlgn val="ctr"/>
        <c:lblOffset val="100"/>
        <c:noMultiLvlLbl val="0"/>
      </c:catAx>
      <c:valAx>
        <c:axId val="226358400"/>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226343936"/>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2543172552791894E-2"/>
          <c:y val="0.117072334590333"/>
          <c:w val="0.88470523567404202"/>
          <c:h val="0.75317106616386698"/>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OBSTETR'!$F$30:$Q$30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OBSTETR'!$F$33:$Q$33</c:f>
              <c:numCache>
                <c:formatCode>0.0</c:formatCode>
                <c:ptCount val="12"/>
                <c:pt idx="0">
                  <c:v>4.5703125</c:v>
                </c:pt>
                <c:pt idx="1">
                  <c:v>7.9649122807017543</c:v>
                </c:pt>
                <c:pt idx="2">
                  <c:v>10.357142857142858</c:v>
                </c:pt>
                <c:pt idx="3">
                  <c:v>6.5538461538461537</c:v>
                </c:pt>
                <c:pt idx="4">
                  <c:v>5.3035714285714288</c:v>
                </c:pt>
                <c:pt idx="5">
                  <c:v>2.9349112426035502</c:v>
                </c:pt>
                <c:pt idx="6">
                  <c:v>4.4701986754966887</c:v>
                </c:pt>
                <c:pt idx="7">
                  <c:v>4.8067226890756301</c:v>
                </c:pt>
                <c:pt idx="8">
                  <c:v>7.5</c:v>
                </c:pt>
                <c:pt idx="9">
                  <c:v>16.270833333333332</c:v>
                </c:pt>
                <c:pt idx="10">
                  <c:v>7.774193548387097</c:v>
                </c:pt>
                <c:pt idx="11">
                  <c:v>8.0545454545454547</c:v>
                </c:pt>
              </c:numCache>
            </c:numRef>
          </c:val>
          <c:smooth val="0"/>
          <c:extLst>
            <c:ext xmlns:c16="http://schemas.microsoft.com/office/drawing/2014/chart" uri="{C3380CC4-5D6E-409C-BE32-E72D297353CC}">
              <c16:uniqueId val="{00000000-4AA2-4808-BDC6-30C7C951F6F2}"/>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OBSTETR'!$F$30:$Q$30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OBSTETR'!$F$34:$Q$34</c:f>
              <c:numCache>
                <c:formatCode>0.0</c:formatCode>
                <c:ptCount val="12"/>
                <c:pt idx="0">
                  <c:v>12.25</c:v>
                </c:pt>
                <c:pt idx="1">
                  <c:v>13.205128205128201</c:v>
                </c:pt>
                <c:pt idx="2">
                  <c:v>17.648648648648599</c:v>
                </c:pt>
                <c:pt idx="3">
                  <c:v>20.399999999999999</c:v>
                </c:pt>
                <c:pt idx="4">
                  <c:v>18.203703703703699</c:v>
                </c:pt>
                <c:pt idx="5">
                  <c:v>24.538461538461501</c:v>
                </c:pt>
                <c:pt idx="6">
                  <c:v>13.454545454545499</c:v>
                </c:pt>
                <c:pt idx="7">
                  <c:v>5.7</c:v>
                </c:pt>
                <c:pt idx="8">
                  <c:v>8.8850574712643695</c:v>
                </c:pt>
                <c:pt idx="9">
                  <c:v>7.1777777777777798</c:v>
                </c:pt>
                <c:pt idx="10">
                  <c:v>7.28</c:v>
                </c:pt>
                <c:pt idx="11">
                  <c:v>6.7446808510638299</c:v>
                </c:pt>
              </c:numCache>
            </c:numRef>
          </c:val>
          <c:smooth val="0"/>
          <c:extLst>
            <c:ext xmlns:c16="http://schemas.microsoft.com/office/drawing/2014/chart" uri="{C3380CC4-5D6E-409C-BE32-E72D297353CC}">
              <c16:uniqueId val="{00000001-4AA2-4808-BDC6-30C7C951F6F2}"/>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OBSTETR'!$F$30:$Q$30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OBSTETR'!$F$35:$Q$35</c:f>
              <c:numCache>
                <c:formatCode>General</c:formatCode>
                <c:ptCount val="12"/>
                <c:pt idx="0">
                  <c:v>8</c:v>
                </c:pt>
                <c:pt idx="1">
                  <c:v>8</c:v>
                </c:pt>
                <c:pt idx="2">
                  <c:v>8</c:v>
                </c:pt>
                <c:pt idx="3">
                  <c:v>8</c:v>
                </c:pt>
                <c:pt idx="4">
                  <c:v>8</c:v>
                </c:pt>
                <c:pt idx="5">
                  <c:v>8</c:v>
                </c:pt>
                <c:pt idx="6">
                  <c:v>8</c:v>
                </c:pt>
                <c:pt idx="7">
                  <c:v>8</c:v>
                </c:pt>
                <c:pt idx="8">
                  <c:v>8</c:v>
                </c:pt>
                <c:pt idx="9">
                  <c:v>8</c:v>
                </c:pt>
                <c:pt idx="10">
                  <c:v>8</c:v>
                </c:pt>
                <c:pt idx="11">
                  <c:v>8</c:v>
                </c:pt>
              </c:numCache>
            </c:numRef>
          </c:val>
          <c:smooth val="0"/>
          <c:extLst>
            <c:ext xmlns:c16="http://schemas.microsoft.com/office/drawing/2014/chart" uri="{C3380CC4-5D6E-409C-BE32-E72D297353CC}">
              <c16:uniqueId val="{00000002-4AA2-4808-BDC6-30C7C951F6F2}"/>
            </c:ext>
          </c:extLst>
        </c:ser>
        <c:dLbls>
          <c:showLegendKey val="0"/>
          <c:showVal val="0"/>
          <c:showCatName val="0"/>
          <c:showSerName val="0"/>
          <c:showPercent val="0"/>
          <c:showBubbleSize val="0"/>
        </c:dLbls>
        <c:hiLowLines>
          <c:spPr>
            <a:ln w="0">
              <a:noFill/>
            </a:ln>
          </c:spPr>
        </c:hiLowLines>
        <c:smooth val="0"/>
        <c:axId val="228824960"/>
        <c:axId val="228990976"/>
      </c:lineChart>
      <c:catAx>
        <c:axId val="22882496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2416288763684704"/>
              <c:y val="0.9375214261227290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228990976"/>
        <c:crosses val="autoZero"/>
        <c:auto val="1"/>
        <c:lblAlgn val="ctr"/>
        <c:lblOffset val="100"/>
        <c:noMultiLvlLbl val="0"/>
      </c:catAx>
      <c:valAx>
        <c:axId val="228990976"/>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228824960"/>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48939211219804E-2"/>
          <c:y val="0.19497202301205799"/>
          <c:w val="0.89347447407208902"/>
          <c:h val="0.70667507289778597"/>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'INCUMPLIM CIT MED'!$F$30:$Q$30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'INCUMPLIM CIT MED'!$F$33:$Q$33</c:f>
              <c:numCache>
                <c:formatCode>0.00\ %</c:formatCode>
                <c:ptCount val="12"/>
                <c:pt idx="0">
                  <c:v>8.2769267307920669E-2</c:v>
                </c:pt>
                <c:pt idx="1">
                  <c:v>8.4955539533765917E-2</c:v>
                </c:pt>
                <c:pt idx="2">
                  <c:v>0.11768882577438537</c:v>
                </c:pt>
                <c:pt idx="3">
                  <c:v>9.2052895108486327E-2</c:v>
                </c:pt>
                <c:pt idx="4">
                  <c:v>8.6068937217890856E-2</c:v>
                </c:pt>
                <c:pt idx="5">
                  <c:v>7.6137320977253578E-2</c:v>
                </c:pt>
                <c:pt idx="6">
                  <c:v>8.0488309538588862E-2</c:v>
                </c:pt>
                <c:pt idx="7">
                  <c:v>0.12818922062815044</c:v>
                </c:pt>
                <c:pt idx="8">
                  <c:v>0.102500454077617</c:v>
                </c:pt>
                <c:pt idx="9">
                  <c:v>0.10576138403786518</c:v>
                </c:pt>
                <c:pt idx="10">
                  <c:v>0.1520225663185692</c:v>
                </c:pt>
                <c:pt idx="11">
                  <c:v>0.14214598049108645</c:v>
                </c:pt>
              </c:numCache>
            </c:numRef>
          </c:val>
          <c:smooth val="0"/>
          <c:extLst>
            <c:ext xmlns:c16="http://schemas.microsoft.com/office/drawing/2014/chart" uri="{C3380CC4-5D6E-409C-BE32-E72D297353CC}">
              <c16:uniqueId val="{00000000-17D5-404F-A554-2E25682428EB}"/>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'INCUMPLIM CIT MED'!$F$30:$Q$30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'INCUMPLIM CIT MED'!$F$34:$Q$34</c:f>
              <c:numCache>
                <c:formatCode>0.00\ %</c:formatCode>
                <c:ptCount val="12"/>
                <c:pt idx="0">
                  <c:v>0.19279279279279299</c:v>
                </c:pt>
                <c:pt idx="1">
                  <c:v>0</c:v>
                </c:pt>
                <c:pt idx="2">
                  <c:v>0</c:v>
                </c:pt>
                <c:pt idx="3">
                  <c:v>0.118648507071765</c:v>
                </c:pt>
                <c:pt idx="4">
                  <c:v>0.117741197988112</c:v>
                </c:pt>
                <c:pt idx="5">
                  <c:v>0.158330951700486</c:v>
                </c:pt>
                <c:pt idx="6">
                  <c:v>6.9458291791292801E-2</c:v>
                </c:pt>
                <c:pt idx="7">
                  <c:v>0.10210745028198299</c:v>
                </c:pt>
                <c:pt idx="8">
                  <c:v>7.7935483870967701E-2</c:v>
                </c:pt>
                <c:pt idx="9">
                  <c:v>0.106870229007634</c:v>
                </c:pt>
                <c:pt idx="10">
                  <c:v>0.11891117478509999</c:v>
                </c:pt>
                <c:pt idx="11">
                  <c:v>0.12639109697933201</c:v>
                </c:pt>
              </c:numCache>
            </c:numRef>
          </c:val>
          <c:smooth val="0"/>
          <c:extLst>
            <c:ext xmlns:c16="http://schemas.microsoft.com/office/drawing/2014/chart" uri="{C3380CC4-5D6E-409C-BE32-E72D297353CC}">
              <c16:uniqueId val="{00000001-17D5-404F-A554-2E25682428EB}"/>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'INCUMPLIM CIT MED'!$F$30:$Q$30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'INCUMPLIM CIT MED'!$F$35:$Q$35</c:f>
              <c:numCache>
                <c:formatCode>0\ %</c:formatCode>
                <c:ptCount val="12"/>
                <c:pt idx="0">
                  <c:v>0.05</c:v>
                </c:pt>
                <c:pt idx="1">
                  <c:v>0.05</c:v>
                </c:pt>
                <c:pt idx="2">
                  <c:v>0.05</c:v>
                </c:pt>
                <c:pt idx="3">
                  <c:v>0.05</c:v>
                </c:pt>
                <c:pt idx="4">
                  <c:v>0.05</c:v>
                </c:pt>
                <c:pt idx="5">
                  <c:v>0.05</c:v>
                </c:pt>
                <c:pt idx="6">
                  <c:v>0.05</c:v>
                </c:pt>
                <c:pt idx="7">
                  <c:v>0.05</c:v>
                </c:pt>
                <c:pt idx="8">
                  <c:v>0.05</c:v>
                </c:pt>
                <c:pt idx="9">
                  <c:v>0.05</c:v>
                </c:pt>
                <c:pt idx="10">
                  <c:v>0.05</c:v>
                </c:pt>
                <c:pt idx="11">
                  <c:v>0.05</c:v>
                </c:pt>
              </c:numCache>
            </c:numRef>
          </c:val>
          <c:smooth val="0"/>
          <c:extLst>
            <c:ext xmlns:c16="http://schemas.microsoft.com/office/drawing/2014/chart" uri="{C3380CC4-5D6E-409C-BE32-E72D297353CC}">
              <c16:uniqueId val="{00000002-17D5-404F-A554-2E25682428EB}"/>
            </c:ext>
          </c:extLst>
        </c:ser>
        <c:dLbls>
          <c:showLegendKey val="0"/>
          <c:showVal val="0"/>
          <c:showCatName val="0"/>
          <c:showSerName val="0"/>
          <c:showPercent val="0"/>
          <c:showBubbleSize val="0"/>
        </c:dLbls>
        <c:hiLowLines>
          <c:spPr>
            <a:ln w="0">
              <a:noFill/>
            </a:ln>
          </c:spPr>
        </c:hiLowLines>
        <c:smooth val="0"/>
        <c:axId val="41556608"/>
        <c:axId val="41558784"/>
      </c:lineChart>
      <c:catAx>
        <c:axId val="4155660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896690338998"/>
              <c:y val="0.94664670186776001"/>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41558784"/>
        <c:crosses val="autoZero"/>
        <c:auto val="1"/>
        <c:lblAlgn val="ctr"/>
        <c:lblOffset val="100"/>
        <c:noMultiLvlLbl val="0"/>
      </c:catAx>
      <c:valAx>
        <c:axId val="41558784"/>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41556608"/>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2543172552791894E-2"/>
          <c:y val="0.117072334590333"/>
          <c:w val="0.88470523567404202"/>
          <c:h val="0.75317106616386698"/>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OBST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OBST PRIM'!$F$33:$Q$33</c:f>
              <c:numCache>
                <c:formatCode>0.0</c:formatCode>
                <c:ptCount val="12"/>
                <c:pt idx="0">
                  <c:v>4.2553191489361701</c:v>
                </c:pt>
                <c:pt idx="1">
                  <c:v>7.384615384615385</c:v>
                </c:pt>
                <c:pt idx="2">
                  <c:v>6.2105263157894735</c:v>
                </c:pt>
                <c:pt idx="3">
                  <c:v>3.8055555555555554</c:v>
                </c:pt>
                <c:pt idx="4">
                  <c:v>2.1206896551724137</c:v>
                </c:pt>
                <c:pt idx="5">
                  <c:v>1.6785714285714286</c:v>
                </c:pt>
                <c:pt idx="6">
                  <c:v>2.7391304347826089</c:v>
                </c:pt>
                <c:pt idx="7">
                  <c:v>2.8125</c:v>
                </c:pt>
                <c:pt idx="8">
                  <c:v>3.6</c:v>
                </c:pt>
                <c:pt idx="9">
                  <c:v>3.2</c:v>
                </c:pt>
                <c:pt idx="10">
                  <c:v>3.8888888888888888</c:v>
                </c:pt>
                <c:pt idx="11">
                  <c:v>4.2631578947368425</c:v>
                </c:pt>
              </c:numCache>
            </c:numRef>
          </c:val>
          <c:smooth val="0"/>
          <c:extLst>
            <c:ext xmlns:c16="http://schemas.microsoft.com/office/drawing/2014/chart" uri="{C3380CC4-5D6E-409C-BE32-E72D297353CC}">
              <c16:uniqueId val="{00000000-59BB-483A-BD14-E54C528891C6}"/>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OBST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OBST PRIM'!$F$34:$Q$34</c:f>
              <c:numCache>
                <c:formatCode>0.0</c:formatCode>
                <c:ptCount val="12"/>
                <c:pt idx="0">
                  <c:v>10.25</c:v>
                </c:pt>
                <c:pt idx="1">
                  <c:v>10.615384615384601</c:v>
                </c:pt>
                <c:pt idx="2">
                  <c:v>20.673913043478301</c:v>
                </c:pt>
                <c:pt idx="3">
                  <c:v>32.7083333333333</c:v>
                </c:pt>
                <c:pt idx="4">
                  <c:v>21.35</c:v>
                </c:pt>
                <c:pt idx="5">
                  <c:v>7.5</c:v>
                </c:pt>
                <c:pt idx="6">
                  <c:v>2.4166666666666701</c:v>
                </c:pt>
                <c:pt idx="7">
                  <c:v>4</c:v>
                </c:pt>
                <c:pt idx="8">
                  <c:v>4.78125</c:v>
                </c:pt>
                <c:pt idx="9">
                  <c:v>1.80952380952381</c:v>
                </c:pt>
                <c:pt idx="10">
                  <c:v>2.35</c:v>
                </c:pt>
                <c:pt idx="11">
                  <c:v>2.4583333333333299</c:v>
                </c:pt>
              </c:numCache>
            </c:numRef>
          </c:val>
          <c:smooth val="0"/>
          <c:extLst>
            <c:ext xmlns:c16="http://schemas.microsoft.com/office/drawing/2014/chart" uri="{C3380CC4-5D6E-409C-BE32-E72D297353CC}">
              <c16:uniqueId val="{00000001-59BB-483A-BD14-E54C528891C6}"/>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OBST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OBST PRIM'!$F$35:$Q$35</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2-59BB-483A-BD14-E54C528891C6}"/>
            </c:ext>
          </c:extLst>
        </c:ser>
        <c:dLbls>
          <c:showLegendKey val="0"/>
          <c:showVal val="0"/>
          <c:showCatName val="0"/>
          <c:showSerName val="0"/>
          <c:showPercent val="0"/>
          <c:showBubbleSize val="0"/>
        </c:dLbls>
        <c:hiLowLines>
          <c:spPr>
            <a:ln w="0">
              <a:noFill/>
            </a:ln>
          </c:spPr>
        </c:hiLowLines>
        <c:smooth val="0"/>
        <c:axId val="245314688"/>
        <c:axId val="245316608"/>
      </c:lineChart>
      <c:catAx>
        <c:axId val="24531468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2416288763684704"/>
              <c:y val="0.9375214261227290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245316608"/>
        <c:crosses val="autoZero"/>
        <c:auto val="1"/>
        <c:lblAlgn val="ctr"/>
        <c:lblOffset val="100"/>
        <c:noMultiLvlLbl val="0"/>
      </c:catAx>
      <c:valAx>
        <c:axId val="245316608"/>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245314688"/>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2166304408404401"/>
          <c:y val="0.19593961478396699"/>
          <c:w val="0.86936409741960696"/>
          <c:h val="0.66538261322227998"/>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'CANCEL CX'!$F$30:$Q$30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'CANCEL CX'!$F$33:$Q$33</c:f>
              <c:numCache>
                <c:formatCode>0.0</c:formatCode>
                <c:ptCount val="12"/>
                <c:pt idx="0">
                  <c:v>0</c:v>
                </c:pt>
                <c:pt idx="1">
                  <c:v>1.9011406844106464</c:v>
                </c:pt>
                <c:pt idx="2">
                  <c:v>15.492957746478872</c:v>
                </c:pt>
                <c:pt idx="3">
                  <c:v>9.2857142857142865</c:v>
                </c:pt>
                <c:pt idx="4">
                  <c:v>4.428044280442804</c:v>
                </c:pt>
                <c:pt idx="5">
                  <c:v>5.9459459459459465</c:v>
                </c:pt>
                <c:pt idx="6">
                  <c:v>0.98522167487684731</c:v>
                </c:pt>
                <c:pt idx="7">
                  <c:v>1.3824884792626728</c:v>
                </c:pt>
                <c:pt idx="8">
                  <c:v>1</c:v>
                </c:pt>
                <c:pt idx="9">
                  <c:v>1.3274336283185841</c:v>
                </c:pt>
                <c:pt idx="10">
                  <c:v>0.47619047619047622</c:v>
                </c:pt>
                <c:pt idx="11">
                  <c:v>1.3636363636363635</c:v>
                </c:pt>
              </c:numCache>
            </c:numRef>
          </c:val>
          <c:smooth val="0"/>
          <c:extLst>
            <c:ext xmlns:c16="http://schemas.microsoft.com/office/drawing/2014/chart" uri="{C3380CC4-5D6E-409C-BE32-E72D297353CC}">
              <c16:uniqueId val="{00000000-28B1-41AE-A367-264DD206FDFA}"/>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'CANCEL CX'!$F$30:$Q$30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'CANCEL CX'!$F$34:$Q$34</c:f>
              <c:numCache>
                <c:formatCode>0.0</c:formatCode>
                <c:ptCount val="12"/>
                <c:pt idx="0">
                  <c:v>0</c:v>
                </c:pt>
                <c:pt idx="1">
                  <c:v>0</c:v>
                </c:pt>
                <c:pt idx="2">
                  <c:v>0</c:v>
                </c:pt>
                <c:pt idx="3">
                  <c:v>0</c:v>
                </c:pt>
                <c:pt idx="4">
                  <c:v>0</c:v>
                </c:pt>
                <c:pt idx="5">
                  <c:v>0</c:v>
                </c:pt>
                <c:pt idx="6">
                  <c:v>0.53763440860215095</c:v>
                </c:pt>
                <c:pt idx="7">
                  <c:v>0.854700854700855</c:v>
                </c:pt>
                <c:pt idx="8">
                  <c:v>1.6260162601626</c:v>
                </c:pt>
                <c:pt idx="9">
                  <c:v>1.6666666666666701</c:v>
                </c:pt>
                <c:pt idx="10">
                  <c:v>0.2</c:v>
                </c:pt>
                <c:pt idx="11">
                  <c:v>0</c:v>
                </c:pt>
              </c:numCache>
            </c:numRef>
          </c:val>
          <c:smooth val="0"/>
          <c:extLst>
            <c:ext xmlns:c16="http://schemas.microsoft.com/office/drawing/2014/chart" uri="{C3380CC4-5D6E-409C-BE32-E72D297353CC}">
              <c16:uniqueId val="{00000001-28B1-41AE-A367-264DD206FDFA}"/>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'CANCEL CX'!$F$30:$Q$30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'CANCEL CX'!$F$35:$Q$35</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2-28B1-41AE-A367-264DD206FDFA}"/>
            </c:ext>
          </c:extLst>
        </c:ser>
        <c:dLbls>
          <c:showLegendKey val="0"/>
          <c:showVal val="0"/>
          <c:showCatName val="0"/>
          <c:showSerName val="0"/>
          <c:showPercent val="0"/>
          <c:showBubbleSize val="0"/>
        </c:dLbls>
        <c:hiLowLines>
          <c:spPr>
            <a:ln w="0">
              <a:noFill/>
            </a:ln>
          </c:spPr>
        </c:hiLowLines>
        <c:smooth val="0"/>
        <c:axId val="266547200"/>
        <c:axId val="266549120"/>
      </c:lineChart>
      <c:catAx>
        <c:axId val="26654720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0353898456222501"/>
              <c:y val="0.93034877667881299"/>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266549120"/>
        <c:crosses val="autoZero"/>
        <c:auto val="1"/>
        <c:lblAlgn val="ctr"/>
        <c:lblOffset val="100"/>
        <c:noMultiLvlLbl val="0"/>
      </c:catAx>
      <c:valAx>
        <c:axId val="266549120"/>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266547200"/>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30081228638596E-2"/>
          <c:y val="0.19489604887181"/>
          <c:w val="0.89347063784455605"/>
          <c:h val="0.70667060794166903"/>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APENDICECT!$F$30:$Q$30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APENDICECT!$F$33:$Q$33</c:f>
              <c:numCache>
                <c:formatCode>0\ %</c:formatCode>
                <c:ptCount val="12"/>
                <c:pt idx="0">
                  <c:v>1</c:v>
                </c:pt>
                <c:pt idx="1">
                  <c:v>0.9375</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EE40-4BF6-B788-EA8BCC8A2811}"/>
            </c:ext>
          </c:extLst>
        </c:ser>
        <c:ser>
          <c:idx val="1"/>
          <c:order val="1"/>
          <c:spPr>
            <a:ln w="47520">
              <a:solidFill>
                <a:srgbClr val="B0B0B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APENDICECT!$F$30:$Q$30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APENDICECT!$F$34:$Q$34</c:f>
              <c:numCache>
                <c:formatCode>0\ %</c:formatCode>
                <c:ptCount val="12"/>
                <c:pt idx="0">
                  <c:v>1</c:v>
                </c:pt>
                <c:pt idx="1">
                  <c:v>1</c:v>
                </c:pt>
                <c:pt idx="2">
                  <c:v>1</c:v>
                </c:pt>
                <c:pt idx="3">
                  <c:v>1</c:v>
                </c:pt>
                <c:pt idx="4">
                  <c:v>1</c:v>
                </c:pt>
                <c:pt idx="5">
                  <c:v>1</c:v>
                </c:pt>
                <c:pt idx="6">
                  <c:v>0.93333333333333302</c:v>
                </c:pt>
                <c:pt idx="7">
                  <c:v>0.77777777777777801</c:v>
                </c:pt>
                <c:pt idx="8">
                  <c:v>0.92307692307692302</c:v>
                </c:pt>
                <c:pt idx="9">
                  <c:v>1</c:v>
                </c:pt>
                <c:pt idx="10">
                  <c:v>1</c:v>
                </c:pt>
                <c:pt idx="11">
                  <c:v>0</c:v>
                </c:pt>
              </c:numCache>
            </c:numRef>
          </c:val>
          <c:smooth val="0"/>
          <c:extLst>
            <c:ext xmlns:c16="http://schemas.microsoft.com/office/drawing/2014/chart" uri="{C3380CC4-5D6E-409C-BE32-E72D297353CC}">
              <c16:uniqueId val="{00000001-EE40-4BF6-B788-EA8BCC8A2811}"/>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APENDICECT!$F$30:$Q$30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APENDICECT!$F$35:$Q$35</c:f>
              <c:numCache>
                <c:formatCode>0\ %</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2-EE40-4BF6-B788-EA8BCC8A2811}"/>
            </c:ext>
          </c:extLst>
        </c:ser>
        <c:dLbls>
          <c:showLegendKey val="0"/>
          <c:showVal val="0"/>
          <c:showCatName val="0"/>
          <c:showSerName val="0"/>
          <c:showPercent val="0"/>
          <c:showBubbleSize val="0"/>
        </c:dLbls>
        <c:hiLowLines>
          <c:spPr>
            <a:ln w="0">
              <a:noFill/>
            </a:ln>
          </c:spPr>
        </c:hiLowLines>
        <c:smooth val="0"/>
        <c:axId val="302938752"/>
        <c:axId val="302949120"/>
      </c:lineChart>
      <c:catAx>
        <c:axId val="302938752"/>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4927426871998"/>
              <c:y val="0.9465957237166220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02949120"/>
        <c:crosses val="autoZero"/>
        <c:auto val="1"/>
        <c:lblAlgn val="ctr"/>
        <c:lblOffset val="100"/>
        <c:noMultiLvlLbl val="0"/>
      </c:catAx>
      <c:valAx>
        <c:axId val="302949120"/>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02938752"/>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0666175720840602E-2"/>
          <c:y val="0.13623121741797001"/>
          <c:w val="0.89882739477709195"/>
          <c:h val="0.75843299601349301"/>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PROC QX'!$F$30:$Q$30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PROC QX'!$F$33:$Q$33</c:f>
              <c:numCache>
                <c:formatCode>0.0</c:formatCode>
                <c:ptCount val="12"/>
                <c:pt idx="0">
                  <c:v>0.55172413793103448</c:v>
                </c:pt>
                <c:pt idx="1">
                  <c:v>0.46363636363636362</c:v>
                </c:pt>
                <c:pt idx="2">
                  <c:v>1.6521739130434783</c:v>
                </c:pt>
                <c:pt idx="3">
                  <c:v>0.85889570552147243</c:v>
                </c:pt>
                <c:pt idx="4">
                  <c:v>1.5476190476190477</c:v>
                </c:pt>
                <c:pt idx="5">
                  <c:v>2.4642857142857144</c:v>
                </c:pt>
                <c:pt idx="6">
                  <c:v>1.392156862745098</c:v>
                </c:pt>
                <c:pt idx="7">
                  <c:v>20.739495798319329</c:v>
                </c:pt>
                <c:pt idx="8">
                  <c:v>14.519083969465649</c:v>
                </c:pt>
                <c:pt idx="9">
                  <c:v>11.571428571428571</c:v>
                </c:pt>
                <c:pt idx="10">
                  <c:v>14.455284552845528</c:v>
                </c:pt>
                <c:pt idx="11">
                  <c:v>13.739837398373984</c:v>
                </c:pt>
              </c:numCache>
            </c:numRef>
          </c:val>
          <c:smooth val="0"/>
          <c:extLst>
            <c:ext xmlns:c16="http://schemas.microsoft.com/office/drawing/2014/chart" uri="{C3380CC4-5D6E-409C-BE32-E72D297353CC}">
              <c16:uniqueId val="{00000000-DC6E-493F-93BF-A93F746F309C}"/>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PROC QX'!$F$30:$Q$30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PROC QX'!$F$34:$Q$34</c:f>
              <c:numCache>
                <c:formatCode>0.0</c:formatCode>
                <c:ptCount val="12"/>
                <c:pt idx="0">
                  <c:v>6.7441860465116301</c:v>
                </c:pt>
                <c:pt idx="1">
                  <c:v>5.5689655172413799</c:v>
                </c:pt>
                <c:pt idx="2">
                  <c:v>8</c:v>
                </c:pt>
                <c:pt idx="3">
                  <c:v>5</c:v>
                </c:pt>
                <c:pt idx="4">
                  <c:v>5</c:v>
                </c:pt>
                <c:pt idx="5">
                  <c:v>5.2</c:v>
                </c:pt>
                <c:pt idx="6">
                  <c:v>7</c:v>
                </c:pt>
                <c:pt idx="7">
                  <c:v>8</c:v>
                </c:pt>
                <c:pt idx="8">
                  <c:v>5.5</c:v>
                </c:pt>
                <c:pt idx="9">
                  <c:v>1.94444444444444</c:v>
                </c:pt>
                <c:pt idx="10">
                  <c:v>4.0999999999999996</c:v>
                </c:pt>
                <c:pt idx="11">
                  <c:v>0</c:v>
                </c:pt>
              </c:numCache>
            </c:numRef>
          </c:val>
          <c:smooth val="0"/>
          <c:extLst>
            <c:ext xmlns:c16="http://schemas.microsoft.com/office/drawing/2014/chart" uri="{C3380CC4-5D6E-409C-BE32-E72D297353CC}">
              <c16:uniqueId val="{00000001-DC6E-493F-93BF-A93F746F309C}"/>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PROC QX'!$F$30:$Q$30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PROC QX'!$F$35:$Q$35</c:f>
              <c:numCache>
                <c:formatCode>General</c:formatCode>
                <c:ptCount val="12"/>
                <c:pt idx="0">
                  <c:v>8</c:v>
                </c:pt>
                <c:pt idx="1">
                  <c:v>8</c:v>
                </c:pt>
                <c:pt idx="2">
                  <c:v>8</c:v>
                </c:pt>
                <c:pt idx="3">
                  <c:v>8</c:v>
                </c:pt>
                <c:pt idx="4">
                  <c:v>8</c:v>
                </c:pt>
                <c:pt idx="5">
                  <c:v>8</c:v>
                </c:pt>
                <c:pt idx="6">
                  <c:v>8</c:v>
                </c:pt>
                <c:pt idx="7">
                  <c:v>8</c:v>
                </c:pt>
                <c:pt idx="8">
                  <c:v>8</c:v>
                </c:pt>
                <c:pt idx="9">
                  <c:v>8</c:v>
                </c:pt>
                <c:pt idx="10">
                  <c:v>8</c:v>
                </c:pt>
                <c:pt idx="11">
                  <c:v>8</c:v>
                </c:pt>
              </c:numCache>
            </c:numRef>
          </c:val>
          <c:smooth val="0"/>
          <c:extLst>
            <c:ext xmlns:c16="http://schemas.microsoft.com/office/drawing/2014/chart" uri="{C3380CC4-5D6E-409C-BE32-E72D297353CC}">
              <c16:uniqueId val="{00000002-DC6E-493F-93BF-A93F746F309C}"/>
            </c:ext>
          </c:extLst>
        </c:ser>
        <c:dLbls>
          <c:showLegendKey val="0"/>
          <c:showVal val="0"/>
          <c:showCatName val="0"/>
          <c:showSerName val="0"/>
          <c:showPercent val="0"/>
          <c:showBubbleSize val="0"/>
        </c:dLbls>
        <c:hiLowLines>
          <c:spPr>
            <a:ln w="0">
              <a:noFill/>
            </a:ln>
          </c:spPr>
        </c:hiLowLines>
        <c:smooth val="0"/>
        <c:axId val="306574848"/>
        <c:axId val="306576768"/>
      </c:lineChart>
      <c:catAx>
        <c:axId val="306574848"/>
        <c:scaling>
          <c:orientation val="minMax"/>
        </c:scaling>
        <c:delete val="0"/>
        <c:axPos val="b"/>
        <c:majorGridlines>
          <c:spPr>
            <a:ln w="9360">
              <a:solidFill>
                <a:srgbClr val="FAC090"/>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4149436356426695"/>
              <c:y val="0.93935909230297499"/>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06576768"/>
        <c:crosses val="autoZero"/>
        <c:auto val="1"/>
        <c:lblAlgn val="ctr"/>
        <c:lblOffset val="100"/>
        <c:noMultiLvlLbl val="0"/>
      </c:catAx>
      <c:valAx>
        <c:axId val="306576768"/>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06574848"/>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311039853413E-2"/>
          <c:y val="0.19494892167990899"/>
          <c:w val="0.89349519010536005"/>
          <c:h val="0.70667801740446501"/>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none"/>
              <a:lstStyle/>
              <a:p>
                <a:pPr>
                  <a:defRPr sz="1000" b="0" strike="noStrike" spc="-1">
                    <a:latin typeface="Arial"/>
                  </a:defRPr>
                </a:pPr>
                <a:endParaRPr lang="es-ES"/>
              </a:p>
            </c:txP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SLAS QX'!$F$30:$Q$30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SLAS QX'!$F$33:$Q$33</c:f>
              <c:numCache>
                <c:formatCode>#,##0</c:formatCode>
                <c:ptCount val="12"/>
                <c:pt idx="0">
                  <c:v>428</c:v>
                </c:pt>
                <c:pt idx="1">
                  <c:v>457</c:v>
                </c:pt>
                <c:pt idx="2">
                  <c:v>416</c:v>
                </c:pt>
                <c:pt idx="3">
                  <c:v>347</c:v>
                </c:pt>
                <c:pt idx="4">
                  <c:v>489</c:v>
                </c:pt>
                <c:pt idx="5">
                  <c:v>435</c:v>
                </c:pt>
                <c:pt idx="6">
                  <c:v>484</c:v>
                </c:pt>
                <c:pt idx="7">
                  <c:v>459</c:v>
                </c:pt>
                <c:pt idx="8">
                  <c:v>560</c:v>
                </c:pt>
                <c:pt idx="9">
                  <c:v>582</c:v>
                </c:pt>
                <c:pt idx="10">
                  <c:v>587</c:v>
                </c:pt>
                <c:pt idx="11">
                  <c:v>582</c:v>
                </c:pt>
              </c:numCache>
            </c:numRef>
          </c:val>
          <c:smooth val="0"/>
          <c:extLst>
            <c:ext xmlns:c16="http://schemas.microsoft.com/office/drawing/2014/chart" uri="{C3380CC4-5D6E-409C-BE32-E72D297353CC}">
              <c16:uniqueId val="{00000000-DCB4-41E0-804A-50F9CA2510EF}"/>
            </c:ext>
          </c:extLst>
        </c:ser>
        <c:ser>
          <c:idx val="1"/>
          <c:order val="1"/>
          <c:spPr>
            <a:ln w="47520" cap="rnd">
              <a:solidFill>
                <a:srgbClr val="632523"/>
              </a:solidFill>
              <a:round/>
            </a:ln>
          </c:spPr>
          <c:marker>
            <c:symbol val="none"/>
          </c:marker>
          <c:dLbls>
            <c:spPr>
              <a:noFill/>
              <a:ln>
                <a:noFill/>
              </a:ln>
              <a:effectLst/>
            </c:spPr>
            <c:txPr>
              <a:bodyPr wrap="none"/>
              <a:lstStyle/>
              <a:p>
                <a:pPr>
                  <a:defRPr sz="1000" b="0" strike="noStrike" spc="-1">
                    <a:latin typeface="Arial"/>
                  </a:defRPr>
                </a:pPr>
                <a:endParaRPr lang="es-ES"/>
              </a:p>
            </c:txP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SLAS QX'!$F$30:$Q$30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SLAS QX'!$F$34:$Q$34</c:f>
              <c:numCache>
                <c:formatCode>#,##0</c:formatCode>
                <c:ptCount val="12"/>
                <c:pt idx="0">
                  <c:v>242</c:v>
                </c:pt>
                <c:pt idx="1">
                  <c:v>240</c:v>
                </c:pt>
                <c:pt idx="2">
                  <c:v>273</c:v>
                </c:pt>
                <c:pt idx="3">
                  <c:v>257</c:v>
                </c:pt>
                <c:pt idx="4">
                  <c:v>268</c:v>
                </c:pt>
                <c:pt idx="5">
                  <c:v>315</c:v>
                </c:pt>
                <c:pt idx="6">
                  <c:v>351</c:v>
                </c:pt>
                <c:pt idx="7">
                  <c:v>355</c:v>
                </c:pt>
                <c:pt idx="8">
                  <c:v>374</c:v>
                </c:pt>
                <c:pt idx="9">
                  <c:v>360</c:v>
                </c:pt>
                <c:pt idx="10">
                  <c:v>402</c:v>
                </c:pt>
                <c:pt idx="11">
                  <c:v>0</c:v>
                </c:pt>
              </c:numCache>
            </c:numRef>
          </c:val>
          <c:smooth val="0"/>
          <c:extLst>
            <c:ext xmlns:c16="http://schemas.microsoft.com/office/drawing/2014/chart" uri="{C3380CC4-5D6E-409C-BE32-E72D297353CC}">
              <c16:uniqueId val="{00000001-DCB4-41E0-804A-50F9CA2510EF}"/>
            </c:ext>
          </c:extLst>
        </c:ser>
        <c:ser>
          <c:idx val="2"/>
          <c:order val="2"/>
          <c:spPr>
            <a:ln w="47520" cap="rnd">
              <a:solidFill>
                <a:srgbClr val="4F6228"/>
              </a:solidFill>
              <a:round/>
            </a:ln>
          </c:spPr>
          <c:marker>
            <c:symbol val="none"/>
          </c:marker>
          <c:dLbls>
            <c:spPr>
              <a:noFill/>
              <a:ln>
                <a:noFill/>
              </a:ln>
              <a:effectLst/>
            </c:spPr>
            <c:txPr>
              <a:bodyPr wrap="none"/>
              <a:lstStyle/>
              <a:p>
                <a:pPr>
                  <a:defRPr sz="1000" b="0" strike="noStrike" spc="-1">
                    <a:latin typeface="Arial"/>
                  </a:defRPr>
                </a:pPr>
                <a:endParaRPr lang="es-ES"/>
              </a:p>
            </c:txP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SLAS QX'!$F$30:$Q$30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SLAS QX'!$F$35:$Q$35</c:f>
              <c:numCache>
                <c:formatCode>#,##0</c:formatCode>
                <c:ptCount val="12"/>
                <c:pt idx="0">
                  <c:v>500</c:v>
                </c:pt>
                <c:pt idx="1">
                  <c:v>500</c:v>
                </c:pt>
                <c:pt idx="2">
                  <c:v>500</c:v>
                </c:pt>
                <c:pt idx="3">
                  <c:v>500</c:v>
                </c:pt>
                <c:pt idx="4">
                  <c:v>500</c:v>
                </c:pt>
                <c:pt idx="5">
                  <c:v>500</c:v>
                </c:pt>
                <c:pt idx="6">
                  <c:v>500</c:v>
                </c:pt>
                <c:pt idx="7">
                  <c:v>500</c:v>
                </c:pt>
                <c:pt idx="8">
                  <c:v>500</c:v>
                </c:pt>
                <c:pt idx="9">
                  <c:v>500</c:v>
                </c:pt>
                <c:pt idx="10">
                  <c:v>500</c:v>
                </c:pt>
                <c:pt idx="11">
                  <c:v>500</c:v>
                </c:pt>
              </c:numCache>
            </c:numRef>
          </c:val>
          <c:smooth val="0"/>
          <c:extLst>
            <c:ext xmlns:c16="http://schemas.microsoft.com/office/drawing/2014/chart" uri="{C3380CC4-5D6E-409C-BE32-E72D297353CC}">
              <c16:uniqueId val="{00000002-DCB4-41E0-804A-50F9CA2510EF}"/>
            </c:ext>
          </c:extLst>
        </c:ser>
        <c:dLbls>
          <c:showLegendKey val="0"/>
          <c:showVal val="0"/>
          <c:showCatName val="0"/>
          <c:showSerName val="0"/>
          <c:showPercent val="0"/>
          <c:showBubbleSize val="0"/>
        </c:dLbls>
        <c:hiLowLines>
          <c:spPr>
            <a:ln w="0">
              <a:noFill/>
            </a:ln>
          </c:spPr>
        </c:hiLowLines>
        <c:smooth val="0"/>
        <c:axId val="322261376"/>
        <c:axId val="322263296"/>
      </c:lineChart>
      <c:catAx>
        <c:axId val="32226137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3788364635799"/>
              <c:y val="0.946651532349602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22263296"/>
        <c:crosses val="autoZero"/>
        <c:auto val="1"/>
        <c:lblAlgn val="ctr"/>
        <c:lblOffset val="100"/>
        <c:noMultiLvlLbl val="0"/>
      </c:catAx>
      <c:valAx>
        <c:axId val="322263296"/>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22261376"/>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48939211219804E-2"/>
          <c:y val="0.19491255961844201"/>
          <c:w val="0.89347447407208902"/>
          <c:h val="0.70673025967143599"/>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URG'!$F$33:$Q$33</c:f>
              <c:numCache>
                <c:formatCode>#,##0</c:formatCode>
                <c:ptCount val="12"/>
                <c:pt idx="0">
                  <c:v>2956</c:v>
                </c:pt>
                <c:pt idx="1">
                  <c:v>2786</c:v>
                </c:pt>
                <c:pt idx="2">
                  <c:v>3355</c:v>
                </c:pt>
                <c:pt idx="3">
                  <c:v>3107</c:v>
                </c:pt>
                <c:pt idx="4">
                  <c:v>3483</c:v>
                </c:pt>
                <c:pt idx="5">
                  <c:v>3258</c:v>
                </c:pt>
                <c:pt idx="6">
                  <c:v>3331</c:v>
                </c:pt>
                <c:pt idx="7">
                  <c:v>3381</c:v>
                </c:pt>
                <c:pt idx="8">
                  <c:v>3218</c:v>
                </c:pt>
                <c:pt idx="9">
                  <c:v>3282</c:v>
                </c:pt>
                <c:pt idx="10">
                  <c:v>3151</c:v>
                </c:pt>
                <c:pt idx="11">
                  <c:v>3128</c:v>
                </c:pt>
              </c:numCache>
            </c:numRef>
          </c:val>
          <c:smooth val="0"/>
          <c:extLst>
            <c:ext xmlns:c16="http://schemas.microsoft.com/office/drawing/2014/chart" uri="{C3380CC4-5D6E-409C-BE32-E72D297353CC}">
              <c16:uniqueId val="{00000000-F2DD-4D99-90C4-8FB61BD37FAB}"/>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URG'!$F$34:$Q$34</c:f>
              <c:numCache>
                <c:formatCode>#,##0</c:formatCode>
                <c:ptCount val="12"/>
                <c:pt idx="0">
                  <c:v>2806</c:v>
                </c:pt>
                <c:pt idx="1">
                  <c:v>2123</c:v>
                </c:pt>
                <c:pt idx="2">
                  <c:v>2684</c:v>
                </c:pt>
                <c:pt idx="3">
                  <c:v>2557</c:v>
                </c:pt>
                <c:pt idx="4">
                  <c:v>2758</c:v>
                </c:pt>
                <c:pt idx="5">
                  <c:v>3084</c:v>
                </c:pt>
                <c:pt idx="6">
                  <c:v>2936</c:v>
                </c:pt>
                <c:pt idx="7">
                  <c:v>2817</c:v>
                </c:pt>
                <c:pt idx="8">
                  <c:v>2619</c:v>
                </c:pt>
                <c:pt idx="9">
                  <c:v>2736</c:v>
                </c:pt>
                <c:pt idx="10">
                  <c:v>2735</c:v>
                </c:pt>
                <c:pt idx="11">
                  <c:v>2785</c:v>
                </c:pt>
              </c:numCache>
            </c:numRef>
          </c:val>
          <c:smooth val="0"/>
          <c:extLst>
            <c:ext xmlns:c16="http://schemas.microsoft.com/office/drawing/2014/chart" uri="{C3380CC4-5D6E-409C-BE32-E72D297353CC}">
              <c16:uniqueId val="{00000001-F2DD-4D99-90C4-8FB61BD37FAB}"/>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URG'!$F$35:$Q$35</c:f>
              <c:numCache>
                <c:formatCode>#,##0</c:formatCode>
                <c:ptCount val="12"/>
                <c:pt idx="0">
                  <c:v>3000</c:v>
                </c:pt>
                <c:pt idx="1">
                  <c:v>3000</c:v>
                </c:pt>
                <c:pt idx="2">
                  <c:v>3000</c:v>
                </c:pt>
                <c:pt idx="3">
                  <c:v>3000</c:v>
                </c:pt>
                <c:pt idx="4">
                  <c:v>3000</c:v>
                </c:pt>
                <c:pt idx="5">
                  <c:v>3000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2-F2DD-4D99-90C4-8FB61BD37FAB}"/>
            </c:ext>
          </c:extLst>
        </c:ser>
        <c:dLbls>
          <c:showLegendKey val="0"/>
          <c:showVal val="0"/>
          <c:showCatName val="0"/>
          <c:showSerName val="0"/>
          <c:showPercent val="0"/>
          <c:showBubbleSize val="0"/>
        </c:dLbls>
        <c:hiLowLines>
          <c:spPr>
            <a:ln w="0">
              <a:noFill/>
            </a:ln>
          </c:spPr>
        </c:hiLowLines>
        <c:smooth val="0"/>
        <c:axId val="330517504"/>
        <c:axId val="330527872"/>
      </c:lineChart>
      <c:catAx>
        <c:axId val="33051750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896690338998"/>
              <c:y val="0.94658187599364096"/>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0527872"/>
        <c:crosses val="autoZero"/>
        <c:auto val="1"/>
        <c:lblAlgn val="ctr"/>
        <c:lblOffset val="100"/>
        <c:noMultiLvlLbl val="0"/>
      </c:catAx>
      <c:valAx>
        <c:axId val="33052787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0517504"/>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5167111684006994E-2"/>
          <c:y val="0.13300643579527999"/>
          <c:w val="0.89186078629960397"/>
          <c:h val="0.72969659822249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URG'!$F$33:$Q$33</c:f>
              <c:numCache>
                <c:formatCode>0.0</c:formatCode>
                <c:ptCount val="12"/>
                <c:pt idx="0">
                  <c:v>49.719891745602162</c:v>
                </c:pt>
                <c:pt idx="1">
                  <c:v>49.190954773869343</c:v>
                </c:pt>
                <c:pt idx="2">
                  <c:v>39.21967213114754</c:v>
                </c:pt>
                <c:pt idx="3">
                  <c:v>59.2870936594786</c:v>
                </c:pt>
                <c:pt idx="4">
                  <c:v>41.863284608770421</c:v>
                </c:pt>
                <c:pt idx="5">
                  <c:v>24.531614487415592</c:v>
                </c:pt>
                <c:pt idx="6">
                  <c:v>15.624737316121285</c:v>
                </c:pt>
                <c:pt idx="7">
                  <c:v>11.611653356994973</c:v>
                </c:pt>
                <c:pt idx="8">
                  <c:v>15.244251087632069</c:v>
                </c:pt>
                <c:pt idx="9">
                  <c:v>19.333638025594151</c:v>
                </c:pt>
                <c:pt idx="10">
                  <c:v>21.140272929228818</c:v>
                </c:pt>
                <c:pt idx="11">
                  <c:v>31.277813299232736</c:v>
                </c:pt>
              </c:numCache>
            </c:numRef>
          </c:val>
          <c:smooth val="0"/>
          <c:extLst>
            <c:ext xmlns:c16="http://schemas.microsoft.com/office/drawing/2014/chart" uri="{C3380CC4-5D6E-409C-BE32-E72D297353CC}">
              <c16:uniqueId val="{00000000-E4D5-4A4A-B144-85AD4873F12F}"/>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URG'!$F$34:$Q$34</c:f>
              <c:numCache>
                <c:formatCode>0.0</c:formatCode>
                <c:ptCount val="12"/>
                <c:pt idx="0">
                  <c:v>51.869208838203797</c:v>
                </c:pt>
                <c:pt idx="1">
                  <c:v>31.801695713612801</c:v>
                </c:pt>
                <c:pt idx="2">
                  <c:v>27.967958271236999</c:v>
                </c:pt>
                <c:pt idx="3">
                  <c:v>26.515447790379401</c:v>
                </c:pt>
                <c:pt idx="4">
                  <c:v>20.072878897751998</c:v>
                </c:pt>
                <c:pt idx="5">
                  <c:v>20.619649805447501</c:v>
                </c:pt>
                <c:pt idx="6">
                  <c:v>18.9240463215259</c:v>
                </c:pt>
                <c:pt idx="7">
                  <c:v>20.659566915157999</c:v>
                </c:pt>
                <c:pt idx="8">
                  <c:v>15.9049255441008</c:v>
                </c:pt>
                <c:pt idx="9">
                  <c:v>20.679093567251499</c:v>
                </c:pt>
                <c:pt idx="10">
                  <c:v>24.8</c:v>
                </c:pt>
                <c:pt idx="11">
                  <c:v>0</c:v>
                </c:pt>
              </c:numCache>
            </c:numRef>
          </c:val>
          <c:smooth val="0"/>
          <c:extLst>
            <c:ext xmlns:c16="http://schemas.microsoft.com/office/drawing/2014/chart" uri="{C3380CC4-5D6E-409C-BE32-E72D297353CC}">
              <c16:uniqueId val="{00000001-E4D5-4A4A-B144-85AD4873F12F}"/>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URG'!$F$35:$Q$35</c:f>
              <c:numCache>
                <c:formatCode>General</c:formatCode>
                <c:ptCount val="12"/>
                <c:pt idx="0">
                  <c:v>30</c:v>
                </c:pt>
                <c:pt idx="1">
                  <c:v>30</c:v>
                </c:pt>
                <c:pt idx="2">
                  <c:v>30</c:v>
                </c:pt>
                <c:pt idx="3">
                  <c:v>30</c:v>
                </c:pt>
                <c:pt idx="4">
                  <c:v>30</c:v>
                </c:pt>
                <c:pt idx="5">
                  <c:v>30</c:v>
                </c:pt>
                <c:pt idx="6">
                  <c:v>30</c:v>
                </c:pt>
                <c:pt idx="7">
                  <c:v>30</c:v>
                </c:pt>
                <c:pt idx="8">
                  <c:v>30</c:v>
                </c:pt>
                <c:pt idx="9">
                  <c:v>30</c:v>
                </c:pt>
                <c:pt idx="10">
                  <c:v>30</c:v>
                </c:pt>
                <c:pt idx="11">
                  <c:v>30</c:v>
                </c:pt>
              </c:numCache>
            </c:numRef>
          </c:val>
          <c:smooth val="0"/>
          <c:extLst>
            <c:ext xmlns:c16="http://schemas.microsoft.com/office/drawing/2014/chart" uri="{C3380CC4-5D6E-409C-BE32-E72D297353CC}">
              <c16:uniqueId val="{00000002-E4D5-4A4A-B144-85AD4873F12F}"/>
            </c:ext>
          </c:extLst>
        </c:ser>
        <c:dLbls>
          <c:showLegendKey val="0"/>
          <c:showVal val="0"/>
          <c:showCatName val="0"/>
          <c:showSerName val="0"/>
          <c:showPercent val="0"/>
          <c:showBubbleSize val="0"/>
        </c:dLbls>
        <c:hiLowLines>
          <c:spPr>
            <a:ln w="0">
              <a:noFill/>
            </a:ln>
          </c:spPr>
        </c:hiLowLines>
        <c:smooth val="0"/>
        <c:axId val="330729344"/>
        <c:axId val="330747904"/>
      </c:lineChart>
      <c:catAx>
        <c:axId val="330729344"/>
        <c:scaling>
          <c:orientation val="minMax"/>
        </c:scaling>
        <c:delete val="0"/>
        <c:axPos val="b"/>
        <c:majorGridlines>
          <c:spPr>
            <a:ln w="9360">
              <a:solidFill>
                <a:srgbClr val="FAC090"/>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9001012798084898"/>
              <c:y val="0.938502400653794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0747904"/>
        <c:crosses val="autoZero"/>
        <c:auto val="1"/>
        <c:lblAlgn val="ctr"/>
        <c:lblOffset val="100"/>
        <c:noMultiLvlLbl val="0"/>
      </c:catAx>
      <c:valAx>
        <c:axId val="33074790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0729344"/>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4478077416987702E-2"/>
          <c:y val="0.19496855345912001"/>
          <c:w val="0.887772885709044"/>
          <c:h val="0.70320455226115597"/>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'OPORT Triage II'!$F$30:$Q$30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'OPORT Triage II'!$F$33:$Q$33</c:f>
              <c:numCache>
                <c:formatCode>0.0</c:formatCode>
                <c:ptCount val="12"/>
                <c:pt idx="0">
                  <c:v>44.409259259259258</c:v>
                </c:pt>
                <c:pt idx="1">
                  <c:v>45.962962962962962</c:v>
                </c:pt>
                <c:pt idx="2">
                  <c:v>37.396061269146607</c:v>
                </c:pt>
                <c:pt idx="3">
                  <c:v>43.922268907563023</c:v>
                </c:pt>
                <c:pt idx="4">
                  <c:v>24.013011152416357</c:v>
                </c:pt>
                <c:pt idx="5">
                  <c:v>16.051094890510949</c:v>
                </c:pt>
                <c:pt idx="6">
                  <c:v>13.445217391304348</c:v>
                </c:pt>
                <c:pt idx="7">
                  <c:v>18.309468822170899</c:v>
                </c:pt>
                <c:pt idx="8">
                  <c:v>14.471744471744472</c:v>
                </c:pt>
                <c:pt idx="9">
                  <c:v>13.755043227665706</c:v>
                </c:pt>
                <c:pt idx="10">
                  <c:v>16.501010101010102</c:v>
                </c:pt>
                <c:pt idx="11">
                  <c:v>21.075170842824601</c:v>
                </c:pt>
              </c:numCache>
            </c:numRef>
          </c:val>
          <c:smooth val="0"/>
          <c:extLst>
            <c:ext xmlns:c16="http://schemas.microsoft.com/office/drawing/2014/chart" uri="{C3380CC4-5D6E-409C-BE32-E72D297353CC}">
              <c16:uniqueId val="{00000000-20D9-41B7-82FA-B715E452919E}"/>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'OPORT Triage II'!$F$30:$Q$30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'OPORT Triage II'!$F$34:$Q$34</c:f>
              <c:numCache>
                <c:formatCode>0.0</c:formatCode>
                <c:ptCount val="12"/>
                <c:pt idx="0">
                  <c:v>41.335992023928199</c:v>
                </c:pt>
                <c:pt idx="1">
                  <c:v>43.353333333333303</c:v>
                </c:pt>
                <c:pt idx="2">
                  <c:v>50.602247191011202</c:v>
                </c:pt>
                <c:pt idx="3">
                  <c:v>46.837370242214497</c:v>
                </c:pt>
                <c:pt idx="4">
                  <c:v>47.317663817663799</c:v>
                </c:pt>
                <c:pt idx="5">
                  <c:v>48.054156171284603</c:v>
                </c:pt>
                <c:pt idx="6">
                  <c:v>49.388148148148098</c:v>
                </c:pt>
                <c:pt idx="7">
                  <c:v>47.941015089163201</c:v>
                </c:pt>
                <c:pt idx="8">
                  <c:v>56.9835841313269</c:v>
                </c:pt>
                <c:pt idx="9">
                  <c:v>49.072761194029901</c:v>
                </c:pt>
                <c:pt idx="10">
                  <c:v>45.2</c:v>
                </c:pt>
                <c:pt idx="11">
                  <c:v>0</c:v>
                </c:pt>
              </c:numCache>
            </c:numRef>
          </c:val>
          <c:smooth val="0"/>
          <c:extLst>
            <c:ext xmlns:c16="http://schemas.microsoft.com/office/drawing/2014/chart" uri="{C3380CC4-5D6E-409C-BE32-E72D297353CC}">
              <c16:uniqueId val="{00000001-20D9-41B7-82FA-B715E452919E}"/>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'OPORT Triage II'!$F$30:$Q$30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'OPORT Triage II'!$F$35:$Q$35</c:f>
              <c:numCache>
                <c:formatCode>General</c:formatCode>
                <c:ptCount val="12"/>
                <c:pt idx="0">
                  <c:v>29</c:v>
                </c:pt>
                <c:pt idx="1">
                  <c:v>29</c:v>
                </c:pt>
                <c:pt idx="2">
                  <c:v>29</c:v>
                </c:pt>
                <c:pt idx="3">
                  <c:v>29</c:v>
                </c:pt>
                <c:pt idx="4">
                  <c:v>29</c:v>
                </c:pt>
                <c:pt idx="5">
                  <c:v>29</c:v>
                </c:pt>
                <c:pt idx="6">
                  <c:v>29</c:v>
                </c:pt>
                <c:pt idx="7">
                  <c:v>29</c:v>
                </c:pt>
                <c:pt idx="8">
                  <c:v>29</c:v>
                </c:pt>
                <c:pt idx="9">
                  <c:v>29</c:v>
                </c:pt>
                <c:pt idx="10">
                  <c:v>29</c:v>
                </c:pt>
                <c:pt idx="11">
                  <c:v>29</c:v>
                </c:pt>
              </c:numCache>
            </c:numRef>
          </c:val>
          <c:smooth val="0"/>
          <c:extLst>
            <c:ext xmlns:c16="http://schemas.microsoft.com/office/drawing/2014/chart" uri="{C3380CC4-5D6E-409C-BE32-E72D297353CC}">
              <c16:uniqueId val="{00000002-20D9-41B7-82FA-B715E452919E}"/>
            </c:ext>
          </c:extLst>
        </c:ser>
        <c:dLbls>
          <c:showLegendKey val="0"/>
          <c:showVal val="0"/>
          <c:showCatName val="0"/>
          <c:showSerName val="0"/>
          <c:showPercent val="0"/>
          <c:showBubbleSize val="0"/>
        </c:dLbls>
        <c:hiLowLines>
          <c:spPr>
            <a:ln w="0">
              <a:noFill/>
            </a:ln>
          </c:spPr>
        </c:hiLowLines>
        <c:smooth val="0"/>
        <c:axId val="330662656"/>
        <c:axId val="330664576"/>
      </c:lineChart>
      <c:catAx>
        <c:axId val="33066265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7372959090102"/>
              <c:y val="0.94659079564740001"/>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0664576"/>
        <c:crosses val="autoZero"/>
        <c:auto val="1"/>
        <c:lblAlgn val="ctr"/>
        <c:lblOffset val="100"/>
        <c:noMultiLvlLbl val="0"/>
      </c:catAx>
      <c:valAx>
        <c:axId val="330664576"/>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0662656"/>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rot="0"/>
          <a:lstStyle/>
          <a:p>
            <a:pPr>
              <a:defRPr lang="es-CO" sz="1400" b="1" strike="noStrike" spc="-1">
                <a:solidFill>
                  <a:srgbClr val="000000"/>
                </a:solidFill>
                <a:latin typeface="Calibri"/>
              </a:defRPr>
            </a:pPr>
            <a:r>
              <a:rPr lang="es-CO" sz="1400" b="1" strike="noStrike" spc="-1">
                <a:solidFill>
                  <a:srgbClr val="000000"/>
                </a:solidFill>
                <a:latin typeface="Calibri"/>
              </a:rPr>
              <a:t>TASA DE REINGRESO DE PACIENTES AL SERVICIO DE URGENCIAS COMPARATIVO AÑO 2023</a:t>
            </a:r>
          </a:p>
        </c:rich>
      </c:tx>
      <c:overlay val="0"/>
      <c:spPr>
        <a:noFill/>
        <a:ln w="0">
          <a:noFill/>
        </a:ln>
      </c:spPr>
    </c:title>
    <c:autoTitleDeleted val="0"/>
    <c:plotArea>
      <c:layout/>
      <c:lineChart>
        <c:grouping val="standard"/>
        <c:varyColors val="0"/>
        <c:ser>
          <c:idx val="0"/>
          <c:order val="0"/>
          <c:tx>
            <c:strRef>
              <c:f>'REINGRESO URG'!$D$33</c:f>
              <c:strCache>
                <c:ptCount val="1"/>
                <c:pt idx="0">
                  <c:v>VALOR 2023</c:v>
                </c:pt>
              </c:strCache>
            </c:strRef>
          </c:tx>
          <c:spPr>
            <a:ln w="28440" cap="rnd">
              <a:solidFill>
                <a:srgbClr val="4F81BD"/>
              </a:solidFill>
              <a:round/>
            </a:ln>
          </c:spPr>
          <c:marker>
            <c:symbol val="circle"/>
            <c:size val="5"/>
            <c:spPr>
              <a:solidFill>
                <a:srgbClr val="4F81BD"/>
              </a:solidFill>
            </c:spPr>
          </c:marker>
          <c:dLbls>
            <c:spPr>
              <a:noFill/>
              <a:ln>
                <a:noFill/>
              </a:ln>
              <a:effectLst/>
            </c:spPr>
            <c:txPr>
              <a:bodyPr wrap="square"/>
              <a:lstStyle/>
              <a:p>
                <a:pPr>
                  <a:defRPr lang="es-MX" sz="1000" b="0" strike="noStrike" spc="-1">
                    <a:solidFill>
                      <a:srgbClr val="000000"/>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'REINGRESO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'REINGRESO URG'!$F$33:$Q$33</c:f>
              <c:numCache>
                <c:formatCode>0.0</c:formatCode>
                <c:ptCount val="12"/>
                <c:pt idx="0">
                  <c:v>0.57510148849797027</c:v>
                </c:pt>
                <c:pt idx="1">
                  <c:v>0.46661880832735103</c:v>
                </c:pt>
                <c:pt idx="2">
                  <c:v>0.71535022354694489</c:v>
                </c:pt>
                <c:pt idx="3">
                  <c:v>0.74026392018023812</c:v>
                </c:pt>
                <c:pt idx="4">
                  <c:v>0.45858412152479222</c:v>
                </c:pt>
                <c:pt idx="5">
                  <c:v>0.39901780233271944</c:v>
                </c:pt>
                <c:pt idx="6">
                  <c:v>0.5103572500750525</c:v>
                </c:pt>
                <c:pt idx="7">
                  <c:v>0.44365572315882873</c:v>
                </c:pt>
                <c:pt idx="8">
                  <c:v>0.37290242386575512</c:v>
                </c:pt>
                <c:pt idx="9">
                  <c:v>0.48750761730652042</c:v>
                </c:pt>
                <c:pt idx="10">
                  <c:v>0.38083148206918438</c:v>
                </c:pt>
                <c:pt idx="11">
                  <c:v>0.31969309462915602</c:v>
                </c:pt>
              </c:numCache>
            </c:numRef>
          </c:val>
          <c:smooth val="0"/>
          <c:extLst>
            <c:ext xmlns:c16="http://schemas.microsoft.com/office/drawing/2014/chart" uri="{C3380CC4-5D6E-409C-BE32-E72D297353CC}">
              <c16:uniqueId val="{00000000-FCE2-4684-8624-86524D0146C4}"/>
            </c:ext>
          </c:extLst>
        </c:ser>
        <c:ser>
          <c:idx val="1"/>
          <c:order val="1"/>
          <c:tx>
            <c:strRef>
              <c:f>'REINGRESO URG'!$D$34</c:f>
              <c:strCache>
                <c:ptCount val="1"/>
                <c:pt idx="0">
                  <c:v>VALOR 2022</c:v>
                </c:pt>
              </c:strCache>
            </c:strRef>
          </c:tx>
          <c:spPr>
            <a:ln w="41400" cap="rnd">
              <a:solidFill>
                <a:srgbClr val="C0504D"/>
              </a:solidFill>
              <a:round/>
            </a:ln>
          </c:spPr>
          <c:marker>
            <c:symbol val="circle"/>
            <c:size val="5"/>
            <c:spPr>
              <a:solidFill>
                <a:srgbClr val="C0504D"/>
              </a:solidFill>
            </c:spPr>
          </c:marker>
          <c:dLbls>
            <c:spPr>
              <a:noFill/>
              <a:ln>
                <a:noFill/>
              </a:ln>
              <a:effectLst/>
            </c:spPr>
            <c:txPr>
              <a:bodyPr wrap="square"/>
              <a:lstStyle/>
              <a:p>
                <a:pPr>
                  <a:defRPr lang="es-MX" sz="1000" b="0" strike="noStrike" spc="-1">
                    <a:solidFill>
                      <a:srgbClr val="000000"/>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'REINGRESO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'REINGRESO URG'!$F$34:$Q$34</c:f>
              <c:numCache>
                <c:formatCode>_-* #,##0.0_-;\-* #,##0.0_-;_-* \-_-;_-@_-</c:formatCode>
                <c:ptCount val="12"/>
                <c:pt idx="0">
                  <c:v>0.5</c:v>
                </c:pt>
                <c:pt idx="1">
                  <c:v>0.4</c:v>
                </c:pt>
                <c:pt idx="2">
                  <c:v>0.59612518628912103</c:v>
                </c:pt>
                <c:pt idx="3">
                  <c:v>0.46929996089166998</c:v>
                </c:pt>
                <c:pt idx="4">
                  <c:v>0.39883973894126201</c:v>
                </c:pt>
                <c:pt idx="5">
                  <c:v>0.42153047989623899</c:v>
                </c:pt>
                <c:pt idx="6">
                  <c:v>0.51089918256130795</c:v>
                </c:pt>
                <c:pt idx="7">
                  <c:v>0.461483848065318</c:v>
                </c:pt>
                <c:pt idx="8">
                  <c:v>0.38182512409316499</c:v>
                </c:pt>
                <c:pt idx="9">
                  <c:v>0.40204678362573099</c:v>
                </c:pt>
                <c:pt idx="10">
                  <c:v>0.4</c:v>
                </c:pt>
                <c:pt idx="11">
                  <c:v>0</c:v>
                </c:pt>
              </c:numCache>
            </c:numRef>
          </c:val>
          <c:smooth val="0"/>
          <c:extLst>
            <c:ext xmlns:c16="http://schemas.microsoft.com/office/drawing/2014/chart" uri="{C3380CC4-5D6E-409C-BE32-E72D297353CC}">
              <c16:uniqueId val="{00000001-FCE2-4684-8624-86524D0146C4}"/>
            </c:ext>
          </c:extLst>
        </c:ser>
        <c:ser>
          <c:idx val="2"/>
          <c:order val="2"/>
          <c:tx>
            <c:strRef>
              <c:f>'REINGRESO URG'!$D$35:$E$35</c:f>
              <c:strCache>
                <c:ptCount val="2"/>
                <c:pt idx="0">
                  <c:v>META</c:v>
                </c:pt>
              </c:strCache>
            </c:strRef>
          </c:tx>
          <c:spPr>
            <a:ln w="34920" cap="rnd">
              <a:solidFill>
                <a:srgbClr val="9BBB59"/>
              </a:solidFill>
              <a:round/>
            </a:ln>
          </c:spPr>
          <c:marker>
            <c:symbol val="circle"/>
            <c:size val="5"/>
            <c:spPr>
              <a:solidFill>
                <a:srgbClr val="9BBB59"/>
              </a:solidFill>
            </c:spPr>
          </c:marker>
          <c:dLbls>
            <c:spPr>
              <a:noFill/>
              <a:ln>
                <a:noFill/>
              </a:ln>
              <a:effectLst/>
            </c:spPr>
            <c:txPr>
              <a:bodyPr wrap="square"/>
              <a:lstStyle/>
              <a:p>
                <a:pPr>
                  <a:defRPr lang="es-MX" sz="1000" b="0" strike="noStrike" spc="-1">
                    <a:solidFill>
                      <a:srgbClr val="000000"/>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'REINGRESO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'REINGRESO URG'!$F$35:$Q$35</c:f>
              <c:numCache>
                <c:formatCode>_-* #,##0.0_-;\-* #,##0.0_-;_-* \-_-;_-@_-</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2-FCE2-4684-8624-86524D0146C4}"/>
            </c:ext>
          </c:extLst>
        </c:ser>
        <c:dLbls>
          <c:showLegendKey val="0"/>
          <c:showVal val="0"/>
          <c:showCatName val="0"/>
          <c:showSerName val="0"/>
          <c:showPercent val="0"/>
          <c:showBubbleSize val="0"/>
        </c:dLbls>
        <c:hiLowLines>
          <c:spPr>
            <a:ln w="0">
              <a:noFill/>
            </a:ln>
          </c:spPr>
        </c:hiLowLines>
        <c:marker val="1"/>
        <c:smooth val="0"/>
        <c:axId val="329060352"/>
        <c:axId val="329061888"/>
      </c:lineChart>
      <c:catAx>
        <c:axId val="329060352"/>
        <c:scaling>
          <c:orientation val="minMax"/>
        </c:scaling>
        <c:delete val="0"/>
        <c:axPos val="b"/>
        <c:numFmt formatCode="General" sourceLinked="0"/>
        <c:majorTickMark val="none"/>
        <c:minorTickMark val="none"/>
        <c:tickLblPos val="nextTo"/>
        <c:spPr>
          <a:ln w="28440">
            <a:solidFill>
              <a:srgbClr val="D9D9D9"/>
            </a:solidFill>
            <a:round/>
          </a:ln>
        </c:spPr>
        <c:txPr>
          <a:bodyPr/>
          <a:lstStyle/>
          <a:p>
            <a:pPr>
              <a:defRPr lang="es-MX" sz="900" b="1" strike="noStrike" spc="-1">
                <a:solidFill>
                  <a:srgbClr val="000000"/>
                </a:solidFill>
                <a:latin typeface="Calibri"/>
              </a:defRPr>
            </a:pPr>
            <a:endParaRPr lang="es-ES"/>
          </a:p>
        </c:txPr>
        <c:crossAx val="329061888"/>
        <c:crosses val="autoZero"/>
        <c:auto val="1"/>
        <c:lblAlgn val="ctr"/>
        <c:lblOffset val="100"/>
        <c:noMultiLvlLbl val="0"/>
      </c:catAx>
      <c:valAx>
        <c:axId val="329061888"/>
        <c:scaling>
          <c:orientation val="minMax"/>
        </c:scaling>
        <c:delete val="0"/>
        <c:axPos val="l"/>
        <c:majorGridlines>
          <c:spPr>
            <a:ln w="9360">
              <a:solidFill>
                <a:srgbClr val="D9D9D9"/>
              </a:solidFill>
              <a:round/>
            </a:ln>
          </c:spPr>
        </c:majorGridlines>
        <c:numFmt formatCode="0.0" sourceLinked="0"/>
        <c:majorTickMark val="none"/>
        <c:minorTickMark val="none"/>
        <c:tickLblPos val="nextTo"/>
        <c:spPr>
          <a:ln w="9360">
            <a:noFill/>
          </a:ln>
        </c:spPr>
        <c:txPr>
          <a:bodyPr/>
          <a:lstStyle/>
          <a:p>
            <a:pPr>
              <a:defRPr lang="es-MX" sz="900" b="1" strike="noStrike" spc="-1">
                <a:solidFill>
                  <a:srgbClr val="000000"/>
                </a:solidFill>
                <a:latin typeface="Calibri"/>
              </a:defRPr>
            </a:pPr>
            <a:endParaRPr lang="es-ES"/>
          </a:p>
        </c:txPr>
        <c:crossAx val="329060352"/>
        <c:crosses val="autoZero"/>
        <c:crossBetween val="between"/>
      </c:valAx>
      <c:spPr>
        <a:solidFill>
          <a:srgbClr val="CCC1DA"/>
        </a:solidFill>
        <a:ln w="0">
          <a:noFill/>
        </a:ln>
      </c:spPr>
    </c:plotArea>
    <c:legend>
      <c:legendPos val="b"/>
      <c:overlay val="0"/>
      <c:spPr>
        <a:noFill/>
        <a:ln w="0">
          <a:noFill/>
        </a:ln>
      </c:spPr>
      <c:txPr>
        <a:bodyPr/>
        <a:lstStyle/>
        <a:p>
          <a:pPr>
            <a:defRPr lang="es-MX" sz="900" b="0" strike="noStrike" spc="-1">
              <a:solidFill>
                <a:srgbClr val="595959"/>
              </a:solidFill>
              <a:latin typeface="Calibri"/>
            </a:defRPr>
          </a:pPr>
          <a:endParaRPr lang="es-ES"/>
        </a:p>
      </c:txPr>
    </c:legend>
    <c:plotVisOnly val="1"/>
    <c:dispBlanksAs val="zero"/>
    <c:showDLblsOverMax val="1"/>
  </c:chart>
  <c:spPr>
    <a:solidFill>
      <a:srgbClr val="B3A2C7"/>
    </a:solidFill>
    <a:ln w="9360">
      <a:solidFill>
        <a:srgbClr val="CCC1DA"/>
      </a:solidFill>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5167111684006994E-2"/>
          <c:y val="0.132992849846782"/>
          <c:w val="0.89186078629960397"/>
          <c:h val="0.72972420837589402"/>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'REMISION DE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'REMISION DE URG'!$F$33:$Q$33</c:f>
              <c:numCache>
                <c:formatCode>0.00\ %</c:formatCode>
                <c:ptCount val="12"/>
                <c:pt idx="0">
                  <c:v>5.4127198917456026E-3</c:v>
                </c:pt>
                <c:pt idx="1">
                  <c:v>2.5125628140703518E-3</c:v>
                </c:pt>
                <c:pt idx="2">
                  <c:v>2.3845007451564829E-3</c:v>
                </c:pt>
                <c:pt idx="3">
                  <c:v>1.6092693916961698E-3</c:v>
                </c:pt>
                <c:pt idx="4">
                  <c:v>2.0063055316709658E-3</c:v>
                </c:pt>
                <c:pt idx="5">
                  <c:v>1.841620626151013E-3</c:v>
                </c:pt>
                <c:pt idx="6">
                  <c:v>5.103572500750525E-3</c:v>
                </c:pt>
                <c:pt idx="7">
                  <c:v>1.1830819284235432E-3</c:v>
                </c:pt>
                <c:pt idx="8">
                  <c:v>9.3225605966438781E-4</c:v>
                </c:pt>
                <c:pt idx="9">
                  <c:v>4.8750761730652044E-3</c:v>
                </c:pt>
                <c:pt idx="10">
                  <c:v>9.5207870517296101E-4</c:v>
                </c:pt>
                <c:pt idx="11">
                  <c:v>5.1150895140664966E-3</c:v>
                </c:pt>
              </c:numCache>
            </c:numRef>
          </c:val>
          <c:smooth val="0"/>
          <c:extLst>
            <c:ext xmlns:c16="http://schemas.microsoft.com/office/drawing/2014/chart" uri="{C3380CC4-5D6E-409C-BE32-E72D297353CC}">
              <c16:uniqueId val="{00000000-D84A-4437-B545-EB455BD20010}"/>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'REMISION DE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'REMISION DE URG'!$F$34:$Q$34</c:f>
              <c:numCache>
                <c:formatCode>0.00\ %</c:formatCode>
                <c:ptCount val="12"/>
                <c:pt idx="0">
                  <c:v>1.57372562435854E-2</c:v>
                </c:pt>
                <c:pt idx="1">
                  <c:v>2.4493641073952001E-2</c:v>
                </c:pt>
                <c:pt idx="2">
                  <c:v>2.5707898658718299E-2</c:v>
                </c:pt>
                <c:pt idx="3">
                  <c:v>3.2459913961673803E-2</c:v>
                </c:pt>
                <c:pt idx="4">
                  <c:v>2.10297316896302E-2</c:v>
                </c:pt>
                <c:pt idx="5">
                  <c:v>6.4850843060959796E-3</c:v>
                </c:pt>
                <c:pt idx="6">
                  <c:v>5.7901907356948199E-3</c:v>
                </c:pt>
                <c:pt idx="7">
                  <c:v>8.1647142350017698E-3</c:v>
                </c:pt>
                <c:pt idx="8">
                  <c:v>3.81825124093165E-3</c:v>
                </c:pt>
                <c:pt idx="9">
                  <c:v>7.3099415204678402E-4</c:v>
                </c:pt>
                <c:pt idx="10">
                  <c:v>0</c:v>
                </c:pt>
                <c:pt idx="11">
                  <c:v>0</c:v>
                </c:pt>
              </c:numCache>
            </c:numRef>
          </c:val>
          <c:smooth val="0"/>
          <c:extLst>
            <c:ext xmlns:c16="http://schemas.microsoft.com/office/drawing/2014/chart" uri="{C3380CC4-5D6E-409C-BE32-E72D297353CC}">
              <c16:uniqueId val="{00000001-D84A-4437-B545-EB455BD20010}"/>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'REMISION DE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'REMISION DE URG'!$F$35:$Q$35</c:f>
              <c:numCache>
                <c:formatCode>0.00\ %</c:formatCode>
                <c:ptCount val="12"/>
                <c:pt idx="0">
                  <c:v>0.05</c:v>
                </c:pt>
                <c:pt idx="1">
                  <c:v>0.05</c:v>
                </c:pt>
                <c:pt idx="2">
                  <c:v>0.05</c:v>
                </c:pt>
                <c:pt idx="3">
                  <c:v>0.05</c:v>
                </c:pt>
                <c:pt idx="4">
                  <c:v>0.05</c:v>
                </c:pt>
                <c:pt idx="5">
                  <c:v>0.05</c:v>
                </c:pt>
                <c:pt idx="6">
                  <c:v>0.05</c:v>
                </c:pt>
                <c:pt idx="7">
                  <c:v>0.05</c:v>
                </c:pt>
                <c:pt idx="8">
                  <c:v>0.05</c:v>
                </c:pt>
                <c:pt idx="9">
                  <c:v>0.05</c:v>
                </c:pt>
                <c:pt idx="10">
                  <c:v>0.05</c:v>
                </c:pt>
                <c:pt idx="11">
                  <c:v>0.05</c:v>
                </c:pt>
              </c:numCache>
            </c:numRef>
          </c:val>
          <c:smooth val="0"/>
          <c:extLst>
            <c:ext xmlns:c16="http://schemas.microsoft.com/office/drawing/2014/chart" uri="{C3380CC4-5D6E-409C-BE32-E72D297353CC}">
              <c16:uniqueId val="{00000002-D84A-4437-B545-EB455BD20010}"/>
            </c:ext>
          </c:extLst>
        </c:ser>
        <c:dLbls>
          <c:showLegendKey val="0"/>
          <c:showVal val="0"/>
          <c:showCatName val="0"/>
          <c:showSerName val="0"/>
          <c:showPercent val="0"/>
          <c:showBubbleSize val="0"/>
        </c:dLbls>
        <c:hiLowLines>
          <c:spPr>
            <a:ln w="0">
              <a:noFill/>
            </a:ln>
          </c:spPr>
        </c:hiLowLines>
        <c:smooth val="0"/>
        <c:axId val="330160384"/>
        <c:axId val="330162560"/>
      </c:lineChart>
      <c:catAx>
        <c:axId val="330160384"/>
        <c:scaling>
          <c:orientation val="minMax"/>
        </c:scaling>
        <c:delete val="0"/>
        <c:axPos val="b"/>
        <c:majorGridlines>
          <c:spPr>
            <a:ln w="9360">
              <a:solidFill>
                <a:srgbClr val="FAC090"/>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9001012798084898"/>
              <c:y val="0.93850868232890705"/>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0162560"/>
        <c:crosses val="autoZero"/>
        <c:auto val="1"/>
        <c:lblAlgn val="ctr"/>
        <c:lblOffset val="100"/>
        <c:noMultiLvlLbl val="0"/>
      </c:catAx>
      <c:valAx>
        <c:axId val="330162560"/>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0160384"/>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9359168651223203E-2"/>
          <c:y val="0.15055118110236199"/>
          <c:w val="0.89001948473695602"/>
          <c:h val="0.73018372703412104"/>
        </c:manualLayout>
      </c:layout>
      <c:lineChart>
        <c:grouping val="standard"/>
        <c:varyColors val="0"/>
        <c:ser>
          <c:idx val="0"/>
          <c:order val="0"/>
          <c:spPr>
            <a:ln w="28440" cap="rnd">
              <a:solidFill>
                <a:srgbClr val="4F81BD"/>
              </a:solidFill>
              <a:round/>
            </a:ln>
          </c:spPr>
          <c:marker>
            <c:symbol val="circle"/>
            <c:size val="5"/>
            <c:spPr>
              <a:solidFill>
                <a:srgbClr val="4F81BD"/>
              </a:solidFill>
            </c:spPr>
          </c:marker>
          <c:dLbls>
            <c:spPr>
              <a:noFill/>
              <a:ln>
                <a:noFill/>
              </a:ln>
              <a:effectLst/>
            </c:spPr>
            <c:txPr>
              <a:bodyPr wrap="square"/>
              <a:lstStyle/>
              <a:p>
                <a:pPr>
                  <a:defRPr lang="es-MX" sz="1000" b="0" strike="noStrike" spc="-1">
                    <a:solidFill>
                      <a:srgbClr val="000000"/>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25560" cap="rnd">
                <a:solidFill>
                  <a:srgbClr val="10243E"/>
                </a:solidFill>
                <a:prstDash val="sysDot"/>
                <a:round/>
              </a:ln>
            </c:spPr>
            <c:trendlineType val="linear"/>
            <c:dispRSqr val="0"/>
            <c:dispEq val="0"/>
          </c:trendline>
          <c:cat>
            <c:strRef>
              <c:f>'OP MEDICINA GRAL'!$F$30:$Q$30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MEDICINA GRAL'!$F$33:$Q$33</c:f>
              <c:numCache>
                <c:formatCode>0.0</c:formatCode>
                <c:ptCount val="12"/>
                <c:pt idx="0">
                  <c:v>2.4471380471380471</c:v>
                </c:pt>
                <c:pt idx="1">
                  <c:v>3.2945188794153473</c:v>
                </c:pt>
                <c:pt idx="2">
                  <c:v>4.1986131748390294</c:v>
                </c:pt>
                <c:pt idx="3">
                  <c:v>2.3346292696473201</c:v>
                </c:pt>
                <c:pt idx="4">
                  <c:v>3.8691823899371069</c:v>
                </c:pt>
                <c:pt idx="5">
                  <c:v>4.3716307277628035</c:v>
                </c:pt>
                <c:pt idx="6">
                  <c:v>7.0753516409912924</c:v>
                </c:pt>
                <c:pt idx="7">
                  <c:v>4.3579192546583849</c:v>
                </c:pt>
                <c:pt idx="8">
                  <c:v>4.6703562084926542</c:v>
                </c:pt>
                <c:pt idx="9">
                  <c:v>2.3101265822784809</c:v>
                </c:pt>
                <c:pt idx="10">
                  <c:v>2.2269470764964177</c:v>
                </c:pt>
                <c:pt idx="11">
                  <c:v>1.8037431765011698</c:v>
                </c:pt>
              </c:numCache>
            </c:numRef>
          </c:val>
          <c:smooth val="0"/>
          <c:extLst>
            <c:ext xmlns:c16="http://schemas.microsoft.com/office/drawing/2014/chart" uri="{C3380CC4-5D6E-409C-BE32-E72D297353CC}">
              <c16:uniqueId val="{00000001-8B62-404B-85EC-0DE54546D2D9}"/>
            </c:ext>
          </c:extLst>
        </c:ser>
        <c:ser>
          <c:idx val="1"/>
          <c:order val="1"/>
          <c:spPr>
            <a:ln w="28440" cap="rnd">
              <a:solidFill>
                <a:srgbClr val="C0504D"/>
              </a:solidFill>
              <a:round/>
            </a:ln>
          </c:spPr>
          <c:marker>
            <c:symbol val="circle"/>
            <c:size val="5"/>
            <c:spPr>
              <a:solidFill>
                <a:srgbClr val="C0504D"/>
              </a:solidFill>
            </c:spPr>
          </c:marker>
          <c:dLbls>
            <c:spPr>
              <a:noFill/>
              <a:ln>
                <a:noFill/>
              </a:ln>
              <a:effectLst/>
            </c:spPr>
            <c:txPr>
              <a:bodyPr wrap="square"/>
              <a:lstStyle/>
              <a:p>
                <a:pPr>
                  <a:defRPr lang="es-MX" sz="1000" b="0" strike="noStrike" spc="-1">
                    <a:solidFill>
                      <a:srgbClr val="000000"/>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MEDICINA GRAL'!$F$30:$Q$30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MEDICINA GRAL'!$F$34:$Q$34</c:f>
              <c:numCache>
                <c:formatCode>0.0</c:formatCode>
                <c:ptCount val="12"/>
                <c:pt idx="0">
                  <c:v>5.7203634861627402</c:v>
                </c:pt>
                <c:pt idx="1">
                  <c:v>5.6441993464052302</c:v>
                </c:pt>
                <c:pt idx="2">
                  <c:v>5.1579581993569104</c:v>
                </c:pt>
                <c:pt idx="3">
                  <c:v>6.3956435643564404</c:v>
                </c:pt>
                <c:pt idx="4">
                  <c:v>6.3264942016057102</c:v>
                </c:pt>
                <c:pt idx="5">
                  <c:v>8.7506160670280906</c:v>
                </c:pt>
                <c:pt idx="6">
                  <c:v>6</c:v>
                </c:pt>
                <c:pt idx="7">
                  <c:v>3.8169234787150699</c:v>
                </c:pt>
                <c:pt idx="8">
                  <c:v>5.3591654247391904</c:v>
                </c:pt>
                <c:pt idx="9">
                  <c:v>9.3565261554088401</c:v>
                </c:pt>
                <c:pt idx="10">
                  <c:v>11.027540360873701</c:v>
                </c:pt>
                <c:pt idx="11">
                  <c:v>13</c:v>
                </c:pt>
              </c:numCache>
            </c:numRef>
          </c:val>
          <c:smooth val="0"/>
          <c:extLst>
            <c:ext xmlns:c16="http://schemas.microsoft.com/office/drawing/2014/chart" uri="{C3380CC4-5D6E-409C-BE32-E72D297353CC}">
              <c16:uniqueId val="{00000002-8B62-404B-85EC-0DE54546D2D9}"/>
            </c:ext>
          </c:extLst>
        </c:ser>
        <c:ser>
          <c:idx val="2"/>
          <c:order val="2"/>
          <c:spPr>
            <a:ln w="28440" cap="rnd">
              <a:solidFill>
                <a:srgbClr val="9BBB59"/>
              </a:solidFill>
              <a:round/>
            </a:ln>
          </c:spPr>
          <c:marker>
            <c:symbol val="circle"/>
            <c:size val="5"/>
            <c:spPr>
              <a:solidFill>
                <a:srgbClr val="9BBB59"/>
              </a:solidFill>
            </c:spPr>
          </c:marker>
          <c:dLbls>
            <c:spPr>
              <a:noFill/>
              <a:ln>
                <a:noFill/>
              </a:ln>
              <a:effectLst/>
            </c:spPr>
            <c:txPr>
              <a:bodyPr wrap="square"/>
              <a:lstStyle/>
              <a:p>
                <a:pPr>
                  <a:defRPr lang="es-MX" sz="1000" b="0" strike="noStrike" spc="-1">
                    <a:solidFill>
                      <a:srgbClr val="000000"/>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MEDICINA GRAL'!$F$30:$Q$30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MEDICINA GRAL'!$F$35:$Q$35</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3-8B62-404B-85EC-0DE54546D2D9}"/>
            </c:ext>
          </c:extLst>
        </c:ser>
        <c:dLbls>
          <c:showLegendKey val="0"/>
          <c:showVal val="0"/>
          <c:showCatName val="0"/>
          <c:showSerName val="0"/>
          <c:showPercent val="0"/>
          <c:showBubbleSize val="0"/>
        </c:dLbls>
        <c:hiLowLines>
          <c:spPr>
            <a:ln w="0">
              <a:noFill/>
            </a:ln>
          </c:spPr>
        </c:hiLowLines>
        <c:marker val="1"/>
        <c:smooth val="0"/>
        <c:axId val="133841280"/>
        <c:axId val="133843584"/>
      </c:lineChart>
      <c:catAx>
        <c:axId val="133841280"/>
        <c:scaling>
          <c:orientation val="minMax"/>
        </c:scaling>
        <c:delete val="0"/>
        <c:axPos val="b"/>
        <c:title>
          <c:tx>
            <c:rich>
              <a:bodyPr rot="0"/>
              <a:lstStyle/>
              <a:p>
                <a:pPr>
                  <a:defRPr lang="es-ES" sz="1000" b="0" strike="noStrike" spc="-1">
                    <a:solidFill>
                      <a:srgbClr val="595959"/>
                    </a:solidFill>
                    <a:latin typeface="Calibri"/>
                  </a:defRPr>
                </a:pPr>
                <a:r>
                  <a:rPr lang="es-ES" sz="1000" b="0" strike="noStrike" spc="-1">
                    <a:solidFill>
                      <a:srgbClr val="595959"/>
                    </a:solidFill>
                    <a:latin typeface="Calibri"/>
                  </a:rPr>
                  <a:t>MES</a:t>
                </a:r>
              </a:p>
            </c:rich>
          </c:tx>
          <c:layout>
            <c:manualLayout>
              <c:xMode val="edge"/>
              <c:yMode val="edge"/>
              <c:x val="0.50985061701667"/>
              <c:y val="0.94257217847769004"/>
            </c:manualLayout>
          </c:layout>
          <c:overlay val="0"/>
          <c:spPr>
            <a:noFill/>
            <a:ln w="0">
              <a:noFill/>
            </a:ln>
          </c:spPr>
        </c:title>
        <c:numFmt formatCode="General" sourceLinked="0"/>
        <c:majorTickMark val="none"/>
        <c:minorTickMark val="none"/>
        <c:tickLblPos val="low"/>
        <c:spPr>
          <a:ln w="9360">
            <a:solidFill>
              <a:srgbClr val="D9D9D9"/>
            </a:solidFill>
            <a:round/>
          </a:ln>
        </c:spPr>
        <c:txPr>
          <a:bodyPr/>
          <a:lstStyle/>
          <a:p>
            <a:pPr>
              <a:defRPr lang="es-MX" sz="900" b="0" strike="noStrike" spc="-1">
                <a:solidFill>
                  <a:srgbClr val="595959"/>
                </a:solidFill>
                <a:latin typeface="Calibri"/>
              </a:defRPr>
            </a:pPr>
            <a:endParaRPr lang="es-ES"/>
          </a:p>
        </c:txPr>
        <c:crossAx val="133843584"/>
        <c:crosses val="autoZero"/>
        <c:auto val="1"/>
        <c:lblAlgn val="ctr"/>
        <c:lblOffset val="100"/>
        <c:noMultiLvlLbl val="0"/>
      </c:catAx>
      <c:valAx>
        <c:axId val="133843584"/>
        <c:scaling>
          <c:orientation val="minMax"/>
        </c:scaling>
        <c:delete val="0"/>
        <c:axPos val="l"/>
        <c:majorGridlines>
          <c:spPr>
            <a:ln w="9360">
              <a:solidFill>
                <a:srgbClr val="D9D9D9"/>
              </a:solidFill>
              <a:round/>
            </a:ln>
          </c:spPr>
        </c:majorGridlines>
        <c:title>
          <c:tx>
            <c:rich>
              <a:bodyPr rot="-5400000"/>
              <a:lstStyle/>
              <a:p>
                <a:pPr>
                  <a:defRPr lang="es-ES" sz="1000" b="0" strike="noStrike" spc="-1">
                    <a:solidFill>
                      <a:srgbClr val="595959"/>
                    </a:solidFill>
                    <a:latin typeface="Calibri"/>
                  </a:defRPr>
                </a:pPr>
                <a:r>
                  <a:rPr lang="es-ES" sz="1000" b="0" strike="noStrike" spc="-1">
                    <a:solidFill>
                      <a:srgbClr val="595959"/>
                    </a:solidFill>
                    <a:latin typeface="Calibri"/>
                  </a:rPr>
                  <a:t>DIAS</a:t>
                </a:r>
              </a:p>
            </c:rich>
          </c:tx>
          <c:layout>
            <c:manualLayout>
              <c:xMode val="edge"/>
              <c:yMode val="edge"/>
              <c:x val="1.6237280796709201E-3"/>
              <c:y val="0.43916010498687702"/>
            </c:manualLayout>
          </c:layout>
          <c:overlay val="0"/>
          <c:spPr>
            <a:noFill/>
            <a:ln w="0">
              <a:noFill/>
            </a:ln>
          </c:spPr>
        </c:title>
        <c:numFmt formatCode="General" sourceLinked="0"/>
        <c:majorTickMark val="none"/>
        <c:minorTickMark val="none"/>
        <c:tickLblPos val="nextTo"/>
        <c:spPr>
          <a:ln w="9360">
            <a:noFill/>
          </a:ln>
        </c:spPr>
        <c:txPr>
          <a:bodyPr/>
          <a:lstStyle/>
          <a:p>
            <a:pPr>
              <a:defRPr lang="es-MX" sz="900" b="0" strike="noStrike" spc="-1">
                <a:solidFill>
                  <a:srgbClr val="595959"/>
                </a:solidFill>
                <a:latin typeface="Calibri"/>
              </a:defRPr>
            </a:pPr>
            <a:endParaRPr lang="es-ES"/>
          </a:p>
        </c:txPr>
        <c:crossAx val="133841280"/>
        <c:crosses val="autoZero"/>
        <c:crossBetween val="between"/>
      </c:valAx>
      <c:spPr>
        <a:solidFill>
          <a:srgbClr val="E6E0EC">
            <a:alpha val="96000"/>
          </a:srgbClr>
        </a:solidFill>
        <a:ln w="0">
          <a:noFill/>
        </a:ln>
      </c:spPr>
    </c:plotArea>
    <c:plotVisOnly val="1"/>
    <c:dispBlanksAs val="zero"/>
    <c:showDLblsOverMax val="1"/>
  </c:chart>
  <c:spPr>
    <a:solidFill>
      <a:srgbClr val="CCC1DA"/>
    </a:solidFill>
    <a:ln w="9360">
      <a:solidFill>
        <a:srgbClr val="FCD5B5"/>
      </a:solidFill>
      <a:round/>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9781142525347297E-2"/>
          <c:y val="0.17413884472707999"/>
          <c:w val="0.89347447407208902"/>
          <c:h val="0.70673025967143599"/>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'OBSERV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'OBSERV URG'!$F$33:$Q$33</c:f>
              <c:numCache>
                <c:formatCode>0</c:formatCode>
                <c:ptCount val="12"/>
                <c:pt idx="0">
                  <c:v>440</c:v>
                </c:pt>
                <c:pt idx="1">
                  <c:v>454</c:v>
                </c:pt>
                <c:pt idx="2">
                  <c:v>552</c:v>
                </c:pt>
                <c:pt idx="3">
                  <c:v>541</c:v>
                </c:pt>
                <c:pt idx="4">
                  <c:v>482</c:v>
                </c:pt>
                <c:pt idx="5">
                  <c:v>523</c:v>
                </c:pt>
                <c:pt idx="6">
                  <c:v>533</c:v>
                </c:pt>
                <c:pt idx="7">
                  <c:v>543</c:v>
                </c:pt>
                <c:pt idx="8">
                  <c:v>488</c:v>
                </c:pt>
                <c:pt idx="9">
                  <c:v>467</c:v>
                </c:pt>
                <c:pt idx="10">
                  <c:v>426</c:v>
                </c:pt>
                <c:pt idx="11">
                  <c:v>475</c:v>
                </c:pt>
              </c:numCache>
            </c:numRef>
          </c:val>
          <c:smooth val="0"/>
          <c:extLst>
            <c:ext xmlns:c16="http://schemas.microsoft.com/office/drawing/2014/chart" uri="{C3380CC4-5D6E-409C-BE32-E72D297353CC}">
              <c16:uniqueId val="{00000000-02F7-4B01-AEEF-79438043CD06}"/>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'OBSERV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'OBSERV URG'!$F$34:$Q$34</c:f>
              <c:numCache>
                <c:formatCode>0</c:formatCode>
                <c:ptCount val="12"/>
                <c:pt idx="0">
                  <c:v>0</c:v>
                </c:pt>
                <c:pt idx="1">
                  <c:v>0</c:v>
                </c:pt>
                <c:pt idx="2">
                  <c:v>0</c:v>
                </c:pt>
                <c:pt idx="3">
                  <c:v>0</c:v>
                </c:pt>
                <c:pt idx="4">
                  <c:v>0</c:v>
                </c:pt>
                <c:pt idx="5">
                  <c:v>0</c:v>
                </c:pt>
                <c:pt idx="6">
                  <c:v>0</c:v>
                </c:pt>
                <c:pt idx="7">
                  <c:v>0</c:v>
                </c:pt>
                <c:pt idx="8" formatCode="0.0">
                  <c:v>0</c:v>
                </c:pt>
                <c:pt idx="9">
                  <c:v>0</c:v>
                </c:pt>
                <c:pt idx="10">
                  <c:v>0</c:v>
                </c:pt>
                <c:pt idx="11">
                  <c:v>0</c:v>
                </c:pt>
              </c:numCache>
            </c:numRef>
          </c:val>
          <c:smooth val="0"/>
          <c:extLst>
            <c:ext xmlns:c16="http://schemas.microsoft.com/office/drawing/2014/chart" uri="{C3380CC4-5D6E-409C-BE32-E72D297353CC}">
              <c16:uniqueId val="{00000001-02F7-4B01-AEEF-79438043CD06}"/>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'OBSERV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'OBSERV URG'!$F$35:$Q$35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2F7-4B01-AEEF-79438043CD06}"/>
            </c:ext>
          </c:extLst>
        </c:ser>
        <c:dLbls>
          <c:showLegendKey val="0"/>
          <c:showVal val="0"/>
          <c:showCatName val="0"/>
          <c:showSerName val="0"/>
          <c:showPercent val="0"/>
          <c:showBubbleSize val="0"/>
        </c:dLbls>
        <c:hiLowLines>
          <c:spPr>
            <a:ln w="0">
              <a:noFill/>
            </a:ln>
          </c:spPr>
        </c:hiLowLines>
        <c:smooth val="0"/>
        <c:axId val="330380416"/>
        <c:axId val="330382336"/>
      </c:lineChart>
      <c:catAx>
        <c:axId val="33038041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896690338998"/>
              <c:y val="0.94658187599364096"/>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0382336"/>
        <c:crosses val="autoZero"/>
        <c:auto val="1"/>
        <c:lblAlgn val="ctr"/>
        <c:lblOffset val="100"/>
        <c:noMultiLvlLbl val="0"/>
      </c:catAx>
      <c:valAx>
        <c:axId val="330382336"/>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0380416"/>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7.9364227031090598E-2"/>
          <c:y val="0.16668417183069001"/>
          <c:w val="0.89840519787359696"/>
          <c:h val="0.71914714840878102"/>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REINGR!$F$30:$Q$30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REINGR!$F$33:$Q$33</c:f>
              <c:numCache>
                <c:formatCode>0.0</c:formatCode>
                <c:ptCount val="12"/>
                <c:pt idx="0">
                  <c:v>0.7337526205450734</c:v>
                </c:pt>
                <c:pt idx="1">
                  <c:v>0.4329004329004329</c:v>
                </c:pt>
                <c:pt idx="2">
                  <c:v>0.82938388625592419</c:v>
                </c:pt>
                <c:pt idx="3">
                  <c:v>1.0280373831775702</c:v>
                </c:pt>
                <c:pt idx="4">
                  <c:v>0.81743869209809261</c:v>
                </c:pt>
                <c:pt idx="5">
                  <c:v>0.71111111111111114</c:v>
                </c:pt>
                <c:pt idx="6">
                  <c:v>0.84961767204757865</c:v>
                </c:pt>
                <c:pt idx="7">
                  <c:v>0.72933549432739064</c:v>
                </c:pt>
                <c:pt idx="8">
                  <c:v>0.94420600858369097</c:v>
                </c:pt>
                <c:pt idx="9">
                  <c:v>0.72289156626506024</c:v>
                </c:pt>
                <c:pt idx="10">
                  <c:v>0.92670598146588035</c:v>
                </c:pt>
                <c:pt idx="11">
                  <c:v>0</c:v>
                </c:pt>
              </c:numCache>
            </c:numRef>
          </c:val>
          <c:smooth val="0"/>
          <c:extLst>
            <c:ext xmlns:c16="http://schemas.microsoft.com/office/drawing/2014/chart" uri="{C3380CC4-5D6E-409C-BE32-E72D297353CC}">
              <c16:uniqueId val="{00000000-CDFF-40B4-93A5-0C4573F1D66E}"/>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REINGR!$F$30:$Q$30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REINGR!$F$34:$Q$34</c:f>
              <c:numCache>
                <c:formatCode>0.0</c:formatCode>
                <c:ptCount val="12"/>
                <c:pt idx="0">
                  <c:v>0.48780487804877998</c:v>
                </c:pt>
                <c:pt idx="1">
                  <c:v>0.37523452157598502</c:v>
                </c:pt>
                <c:pt idx="2">
                  <c:v>0.45871559633027498</c:v>
                </c:pt>
                <c:pt idx="3">
                  <c:v>0.53262316910785601</c:v>
                </c:pt>
                <c:pt idx="4">
                  <c:v>0.42674253200569001</c:v>
                </c:pt>
                <c:pt idx="5">
                  <c:v>0.89171974522292996</c:v>
                </c:pt>
                <c:pt idx="6">
                  <c:v>1.3959390862944201</c:v>
                </c:pt>
                <c:pt idx="7">
                  <c:v>1.2328767123287701</c:v>
                </c:pt>
                <c:pt idx="8">
                  <c:v>1.4267185473411199</c:v>
                </c:pt>
                <c:pt idx="9">
                  <c:v>1.00376411543287</c:v>
                </c:pt>
                <c:pt idx="10">
                  <c:v>0.9</c:v>
                </c:pt>
                <c:pt idx="11">
                  <c:v>1.2</c:v>
                </c:pt>
              </c:numCache>
            </c:numRef>
          </c:val>
          <c:smooth val="0"/>
          <c:extLst>
            <c:ext xmlns:c16="http://schemas.microsoft.com/office/drawing/2014/chart" uri="{C3380CC4-5D6E-409C-BE32-E72D297353CC}">
              <c16:uniqueId val="{00000001-CDFF-40B4-93A5-0C4573F1D66E}"/>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REINGR!$F$30:$Q$30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REINGR!$F$35:$Q$35</c:f>
              <c:numCache>
                <c:formatCode>_-* #,##0_-;\-* #,##0_-;_-* \-_-;_-@_-</c:formatCode>
                <c:ptCount val="12"/>
                <c:pt idx="0">
                  <c:v>2</c:v>
                </c:pt>
                <c:pt idx="1">
                  <c:v>2</c:v>
                </c:pt>
                <c:pt idx="2">
                  <c:v>2</c:v>
                </c:pt>
                <c:pt idx="3">
                  <c:v>2</c:v>
                </c:pt>
                <c:pt idx="4">
                  <c:v>2</c:v>
                </c:pt>
                <c:pt idx="5">
                  <c:v>2</c:v>
                </c:pt>
                <c:pt idx="6">
                  <c:v>2</c:v>
                </c:pt>
                <c:pt idx="7">
                  <c:v>2</c:v>
                </c:pt>
                <c:pt idx="8">
                  <c:v>2</c:v>
                </c:pt>
                <c:pt idx="9">
                  <c:v>2</c:v>
                </c:pt>
                <c:pt idx="10">
                  <c:v>2</c:v>
                </c:pt>
                <c:pt idx="11">
                  <c:v>2</c:v>
                </c:pt>
              </c:numCache>
            </c:numRef>
          </c:val>
          <c:smooth val="0"/>
          <c:extLst>
            <c:ext xmlns:c16="http://schemas.microsoft.com/office/drawing/2014/chart" uri="{C3380CC4-5D6E-409C-BE32-E72D297353CC}">
              <c16:uniqueId val="{00000002-CDFF-40B4-93A5-0C4573F1D66E}"/>
            </c:ext>
          </c:extLst>
        </c:ser>
        <c:dLbls>
          <c:showLegendKey val="0"/>
          <c:showVal val="0"/>
          <c:showCatName val="0"/>
          <c:showSerName val="0"/>
          <c:showPercent val="0"/>
          <c:showBubbleSize val="0"/>
        </c:dLbls>
        <c:hiLowLines>
          <c:spPr>
            <a:ln w="0">
              <a:noFill/>
            </a:ln>
          </c:spPr>
        </c:hiLowLines>
        <c:smooth val="0"/>
        <c:axId val="331489280"/>
        <c:axId val="331491200"/>
      </c:lineChart>
      <c:catAx>
        <c:axId val="33148928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28593674488536"/>
              <c:y val="0.94380842348492799"/>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1491200"/>
        <c:crosses val="autoZero"/>
        <c:auto val="1"/>
        <c:lblAlgn val="ctr"/>
        <c:lblOffset val="100"/>
        <c:noMultiLvlLbl val="0"/>
      </c:catAx>
      <c:valAx>
        <c:axId val="331491200"/>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1489280"/>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9675728454699594E-2"/>
          <c:y val="0.167193588706713"/>
          <c:w val="0.89177244462716498"/>
          <c:h val="0.72369678700095597"/>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INFECC!$F$30:$Q$30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INFECC!$F$33:$Q$33</c:f>
              <c:numCache>
                <c:formatCode>0.0</c:formatCode>
                <c:ptCount val="12"/>
                <c:pt idx="0">
                  <c:v>0.41322314049586778</c:v>
                </c:pt>
                <c:pt idx="1">
                  <c:v>0.53533190578158452</c:v>
                </c:pt>
                <c:pt idx="2">
                  <c:v>0.58411214953271029</c:v>
                </c:pt>
                <c:pt idx="3">
                  <c:v>0.36968576709796674</c:v>
                </c:pt>
                <c:pt idx="4">
                  <c:v>0.35778175313059035</c:v>
                </c:pt>
                <c:pt idx="5">
                  <c:v>0.28142589118198874</c:v>
                </c:pt>
                <c:pt idx="6">
                  <c:v>0.41911148365465212</c:v>
                </c:pt>
                <c:pt idx="7">
                  <c:v>0.31872509960159362</c:v>
                </c:pt>
                <c:pt idx="8">
                  <c:v>0.42265426880811502</c:v>
                </c:pt>
                <c:pt idx="9">
                  <c:v>0.15822784810126583</c:v>
                </c:pt>
                <c:pt idx="10">
                  <c:v>0.16339869281045752</c:v>
                </c:pt>
                <c:pt idx="11">
                  <c:v>0.25575447570332482</c:v>
                </c:pt>
              </c:numCache>
            </c:numRef>
          </c:val>
          <c:smooth val="0"/>
          <c:extLst>
            <c:ext xmlns:c16="http://schemas.microsoft.com/office/drawing/2014/chart" uri="{C3380CC4-5D6E-409C-BE32-E72D297353CC}">
              <c16:uniqueId val="{00000000-86E9-4F7E-AE00-E471F7DFF375}"/>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INFECC!$F$30:$Q$30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INFECC!$F$34:$Q$34</c:f>
              <c:numCache>
                <c:formatCode>0.0</c:formatCode>
                <c:ptCount val="12"/>
                <c:pt idx="0">
                  <c:v>1.2678288431061799</c:v>
                </c:pt>
                <c:pt idx="1">
                  <c:v>1.0989010989011001</c:v>
                </c:pt>
                <c:pt idx="2">
                  <c:v>0.30211480362537801</c:v>
                </c:pt>
                <c:pt idx="3">
                  <c:v>0.26385224274406299</c:v>
                </c:pt>
                <c:pt idx="4">
                  <c:v>0.56577086280056599</c:v>
                </c:pt>
                <c:pt idx="5">
                  <c:v>0.37878787878787901</c:v>
                </c:pt>
                <c:pt idx="6">
                  <c:v>0.62656641604009999</c:v>
                </c:pt>
                <c:pt idx="7">
                  <c:v>1.0796221322537101</c:v>
                </c:pt>
                <c:pt idx="8">
                  <c:v>0.38560411311053999</c:v>
                </c:pt>
                <c:pt idx="9">
                  <c:v>0.47789725209079997</c:v>
                </c:pt>
                <c:pt idx="10">
                  <c:v>0.49200492004919999</c:v>
                </c:pt>
                <c:pt idx="11">
                  <c:v>0.95108695652173902</c:v>
                </c:pt>
              </c:numCache>
            </c:numRef>
          </c:val>
          <c:smooth val="0"/>
          <c:extLst>
            <c:ext xmlns:c16="http://schemas.microsoft.com/office/drawing/2014/chart" uri="{C3380CC4-5D6E-409C-BE32-E72D297353CC}">
              <c16:uniqueId val="{00000001-86E9-4F7E-AE00-E471F7DFF375}"/>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INFECC!$F$30:$Q$30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INFECC!$F$35:$Q$35</c:f>
              <c:numCache>
                <c:formatCode>0.0</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2-86E9-4F7E-AE00-E471F7DFF375}"/>
            </c:ext>
          </c:extLst>
        </c:ser>
        <c:dLbls>
          <c:showLegendKey val="0"/>
          <c:showVal val="0"/>
          <c:showCatName val="0"/>
          <c:showSerName val="0"/>
          <c:showPercent val="0"/>
          <c:showBubbleSize val="0"/>
        </c:dLbls>
        <c:hiLowLines>
          <c:spPr>
            <a:ln w="0">
              <a:noFill/>
            </a:ln>
          </c:spPr>
        </c:hiLowLines>
        <c:smooth val="0"/>
        <c:axId val="331549696"/>
        <c:axId val="331564160"/>
      </c:lineChart>
      <c:catAx>
        <c:axId val="33154969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79623824451411"/>
              <c:y val="0.945298139842658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1564160"/>
        <c:crosses val="autoZero"/>
        <c:auto val="1"/>
        <c:lblAlgn val="ctr"/>
        <c:lblOffset val="100"/>
        <c:noMultiLvlLbl val="0"/>
      </c:catAx>
      <c:valAx>
        <c:axId val="331564160"/>
        <c:scaling>
          <c:orientation val="minMax"/>
        </c:scaling>
        <c:delete val="0"/>
        <c:axPos val="l"/>
        <c:majorGridlines>
          <c:spPr>
            <a:ln w="9360">
              <a:solidFill>
                <a:srgbClr val="878787"/>
              </a:solidFill>
              <a:round/>
            </a:ln>
          </c:spPr>
        </c:majorGridlines>
        <c:numFmt formatCode="0.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1549696"/>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78785820996905E-2"/>
          <c:y val="0.126309939663385"/>
          <c:w val="0.87025216170944797"/>
          <c:h val="0.71038424896792596"/>
        </c:manualLayout>
      </c:layout>
      <c:lineChart>
        <c:grouping val="standard"/>
        <c:varyColors val="0"/>
        <c:ser>
          <c:idx val="0"/>
          <c:order val="0"/>
          <c:spPr>
            <a:ln w="47520">
              <a:solidFill>
                <a:srgbClr val="F3F3F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'EV ADVER'!$F$31:$Q$31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ADVER'!$F$34:$Q$34</c:f>
              <c:numCache>
                <c:formatCode>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0-1C60-4C00-9832-ECB733BBB36D}"/>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'EV ADVER'!$F$31:$Q$31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ADVER'!$F$35:$Q$35</c:f>
              <c:numCache>
                <c:formatCode>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1-1C60-4C00-9832-ECB733BBB36D}"/>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'EV ADVER'!$F$31:$Q$31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ADVER'!$F$36:$Q$36</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2-1C60-4C00-9832-ECB733BBB36D}"/>
            </c:ext>
          </c:extLst>
        </c:ser>
        <c:dLbls>
          <c:showLegendKey val="0"/>
          <c:showVal val="0"/>
          <c:showCatName val="0"/>
          <c:showSerName val="0"/>
          <c:showPercent val="0"/>
          <c:showBubbleSize val="0"/>
        </c:dLbls>
        <c:hiLowLines>
          <c:spPr>
            <a:ln w="0">
              <a:noFill/>
            </a:ln>
          </c:spPr>
        </c:hiLowLines>
        <c:smooth val="0"/>
        <c:axId val="331671808"/>
        <c:axId val="331686272"/>
      </c:lineChart>
      <c:catAx>
        <c:axId val="33167180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669790393408499"/>
              <c:y val="0.94847570657351499"/>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1686272"/>
        <c:crosses val="autoZero"/>
        <c:auto val="1"/>
        <c:lblAlgn val="ctr"/>
        <c:lblOffset val="100"/>
        <c:noMultiLvlLbl val="0"/>
      </c:catAx>
      <c:valAx>
        <c:axId val="33168627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1671808"/>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67002156721796E-2"/>
          <c:y val="0.12631044978018299"/>
          <c:w val="0.87023723939611797"/>
          <c:h val="0.71043287115319598"/>
        </c:manualLayout>
      </c:layout>
      <c:lineChart>
        <c:grouping val="standard"/>
        <c:varyColors val="0"/>
        <c:ser>
          <c:idx val="0"/>
          <c:order val="0"/>
          <c:spPr>
            <a:ln w="47520">
              <a:solidFill>
                <a:srgbClr val="F3F3F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HOSPIT'!$F$31:$Q$31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HOSPIT'!$F$34:$Q$34</c:f>
              <c:numCache>
                <c:formatCode>0.000</c:formatCode>
                <c:ptCount val="12"/>
                <c:pt idx="0">
                  <c:v>0.46882325363338023</c:v>
                </c:pt>
                <c:pt idx="1">
                  <c:v>1.0822510822510822</c:v>
                </c:pt>
                <c:pt idx="2">
                  <c:v>1.3297872340425532</c:v>
                </c:pt>
                <c:pt idx="3">
                  <c:v>0.39872408293460926</c:v>
                </c:pt>
                <c:pt idx="4">
                  <c:v>1.1659541391371939</c:v>
                </c:pt>
                <c:pt idx="5">
                  <c:v>0</c:v>
                </c:pt>
                <c:pt idx="6">
                  <c:v>0.4045307443365696</c:v>
                </c:pt>
                <c:pt idx="7">
                  <c:v>0</c:v>
                </c:pt>
                <c:pt idx="8">
                  <c:v>0.72992700729927007</c:v>
                </c:pt>
                <c:pt idx="9">
                  <c:v>0.77700077700077697</c:v>
                </c:pt>
                <c:pt idx="10">
                  <c:v>0.69444444444444442</c:v>
                </c:pt>
                <c:pt idx="11">
                  <c:v>0.73719130114264653</c:v>
                </c:pt>
              </c:numCache>
            </c:numRef>
          </c:val>
          <c:smooth val="0"/>
          <c:extLst>
            <c:ext xmlns:c16="http://schemas.microsoft.com/office/drawing/2014/chart" uri="{C3380CC4-5D6E-409C-BE32-E72D297353CC}">
              <c16:uniqueId val="{00000000-B103-4077-BC5E-D6923405D601}"/>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HOSPIT'!$F$31:$Q$31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HOSPIT'!$F$35:$Q$35</c:f>
              <c:numCache>
                <c:formatCode>_-* #,##0.0000_-;\-* #,##0.0000_-;_-* \-_-;_-@_-</c:formatCode>
                <c:ptCount val="12"/>
                <c:pt idx="0">
                  <c:v>0</c:v>
                </c:pt>
                <c:pt idx="1">
                  <c:v>2.66489007328448</c:v>
                </c:pt>
                <c:pt idx="2">
                  <c:v>0.60569351907934599</c:v>
                </c:pt>
                <c:pt idx="3">
                  <c:v>1.06269925611052</c:v>
                </c:pt>
                <c:pt idx="4">
                  <c:v>0.62421972534332104</c:v>
                </c:pt>
                <c:pt idx="5">
                  <c:v>0</c:v>
                </c:pt>
                <c:pt idx="6">
                  <c:v>0.99453008453505698</c:v>
                </c:pt>
                <c:pt idx="7">
                  <c:v>0</c:v>
                </c:pt>
                <c:pt idx="8">
                  <c:v>0</c:v>
                </c:pt>
                <c:pt idx="9">
                  <c:v>0</c:v>
                </c:pt>
                <c:pt idx="10">
                  <c:v>0.56148231330713105</c:v>
                </c:pt>
                <c:pt idx="11">
                  <c:v>1.2300123001229999</c:v>
                </c:pt>
              </c:numCache>
            </c:numRef>
          </c:val>
          <c:smooth val="0"/>
          <c:extLst>
            <c:ext xmlns:c16="http://schemas.microsoft.com/office/drawing/2014/chart" uri="{C3380CC4-5D6E-409C-BE32-E72D297353CC}">
              <c16:uniqueId val="{00000001-B103-4077-BC5E-D6923405D601}"/>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HOSPIT'!$F$31:$Q$31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HOSPIT'!$F$36:$Q$36</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2-B103-4077-BC5E-D6923405D601}"/>
            </c:ext>
          </c:extLst>
        </c:ser>
        <c:dLbls>
          <c:showLegendKey val="0"/>
          <c:showVal val="0"/>
          <c:showCatName val="0"/>
          <c:showSerName val="0"/>
          <c:showPercent val="0"/>
          <c:showBubbleSize val="0"/>
        </c:dLbls>
        <c:hiLowLines>
          <c:spPr>
            <a:ln w="0">
              <a:noFill/>
            </a:ln>
          </c:spPr>
        </c:hiLowLines>
        <c:smooth val="0"/>
        <c:axId val="330843264"/>
        <c:axId val="330845184"/>
      </c:lineChart>
      <c:catAx>
        <c:axId val="33084326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6730769230769"/>
              <c:y val="0.948427460263781"/>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0845184"/>
        <c:crosses val="autoZero"/>
        <c:auto val="1"/>
        <c:lblAlgn val="ctr"/>
        <c:lblOffset val="100"/>
        <c:noMultiLvlLbl val="0"/>
      </c:catAx>
      <c:valAx>
        <c:axId val="33084518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0843264"/>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45932992720499E-2"/>
          <c:y val="0.12629977174740001"/>
          <c:w val="0.87023556540217895"/>
          <c:h val="0.710372812579254"/>
        </c:manualLayout>
      </c:layout>
      <c:lineChart>
        <c:grouping val="standard"/>
        <c:varyColors val="0"/>
        <c:ser>
          <c:idx val="0"/>
          <c:order val="0"/>
          <c:spPr>
            <a:ln w="47520">
              <a:solidFill>
                <a:srgbClr val="F3F3F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URG'!$F$31:$Q$31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URG'!$F$34:$Q$34</c:f>
              <c:numCache>
                <c:formatCode>0.0000</c:formatCode>
                <c:ptCount val="12"/>
                <c:pt idx="0">
                  <c:v>0</c:v>
                </c:pt>
                <c:pt idx="1">
                  <c:v>0</c:v>
                </c:pt>
                <c:pt idx="2">
                  <c:v>0</c:v>
                </c:pt>
                <c:pt idx="3">
                  <c:v>0</c:v>
                </c:pt>
                <c:pt idx="4">
                  <c:v>0</c:v>
                </c:pt>
                <c:pt idx="5">
                  <c:v>0</c:v>
                </c:pt>
                <c:pt idx="6">
                  <c:v>0</c:v>
                </c:pt>
                <c:pt idx="7">
                  <c:v>0</c:v>
                </c:pt>
                <c:pt idx="8">
                  <c:v>0</c:v>
                </c:pt>
                <c:pt idx="9">
                  <c:v>0</c:v>
                </c:pt>
                <c:pt idx="10">
                  <c:v>0.31735956839098695</c:v>
                </c:pt>
                <c:pt idx="11">
                  <c:v>0.31969309462915602</c:v>
                </c:pt>
              </c:numCache>
            </c:numRef>
          </c:val>
          <c:smooth val="0"/>
          <c:extLst>
            <c:ext xmlns:c16="http://schemas.microsoft.com/office/drawing/2014/chart" uri="{C3380CC4-5D6E-409C-BE32-E72D297353CC}">
              <c16:uniqueId val="{00000000-D029-4183-B2C7-1F859FD9F44A}"/>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URG'!$F$31:$Q$31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URG'!$F$35:$Q$35</c:f>
              <c:numCache>
                <c:formatCode>_-* #,##0.0000_-;\-* #,##0.0000_-;_-* \-_-;_-@_-</c:formatCode>
                <c:ptCount val="12"/>
                <c:pt idx="0">
                  <c:v>0</c:v>
                </c:pt>
                <c:pt idx="1">
                  <c:v>0</c:v>
                </c:pt>
                <c:pt idx="2">
                  <c:v>0</c:v>
                </c:pt>
                <c:pt idx="3">
                  <c:v>0</c:v>
                </c:pt>
                <c:pt idx="4">
                  <c:v>0.36258158085569298</c:v>
                </c:pt>
                <c:pt idx="5">
                  <c:v>0</c:v>
                </c:pt>
                <c:pt idx="6">
                  <c:v>0</c:v>
                </c:pt>
                <c:pt idx="7">
                  <c:v>0.35498757543485998</c:v>
                </c:pt>
                <c:pt idx="8">
                  <c:v>0</c:v>
                </c:pt>
                <c:pt idx="9">
                  <c:v>0.36549707602339199</c:v>
                </c:pt>
                <c:pt idx="10">
                  <c:v>0</c:v>
                </c:pt>
                <c:pt idx="11">
                  <c:v>0</c:v>
                </c:pt>
              </c:numCache>
            </c:numRef>
          </c:val>
          <c:smooth val="0"/>
          <c:extLst>
            <c:ext xmlns:c16="http://schemas.microsoft.com/office/drawing/2014/chart" uri="{C3380CC4-5D6E-409C-BE32-E72D297353CC}">
              <c16:uniqueId val="{00000001-D029-4183-B2C7-1F859FD9F44A}"/>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URG'!$F$31:$Q$31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URG'!$F$36:$Q$36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029-4183-B2C7-1F859FD9F44A}"/>
            </c:ext>
          </c:extLst>
        </c:ser>
        <c:dLbls>
          <c:showLegendKey val="0"/>
          <c:showVal val="0"/>
          <c:showCatName val="0"/>
          <c:showSerName val="0"/>
          <c:showPercent val="0"/>
          <c:showBubbleSize val="0"/>
        </c:dLbls>
        <c:hiLowLines>
          <c:spPr>
            <a:ln w="0">
              <a:noFill/>
            </a:ln>
          </c:spPr>
        </c:hiLowLines>
        <c:smooth val="0"/>
        <c:axId val="330964992"/>
        <c:axId val="330966912"/>
      </c:lineChart>
      <c:catAx>
        <c:axId val="330964992"/>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670751006013499"/>
              <c:y val="0.948431820103135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0966912"/>
        <c:crosses val="autoZero"/>
        <c:auto val="1"/>
        <c:lblAlgn val="ctr"/>
        <c:lblOffset val="100"/>
        <c:noMultiLvlLbl val="0"/>
      </c:catAx>
      <c:valAx>
        <c:axId val="33096691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0964992"/>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86735493386195E-2"/>
          <c:y val="0.12629977174740001"/>
          <c:w val="0.87025856109139499"/>
          <c:h val="0.710372812579254"/>
        </c:manualLayout>
      </c:layout>
      <c:lineChart>
        <c:grouping val="standard"/>
        <c:varyColors val="0"/>
        <c:ser>
          <c:idx val="0"/>
          <c:order val="0"/>
          <c:spPr>
            <a:ln w="47520" cap="rnd">
              <a:solidFill>
                <a:srgbClr val="17375E"/>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CEXT'!$F$31:$Q$31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CEXT'!$F$34:$Q$34</c:f>
              <c:numCache>
                <c:formatCode>0.000</c:formatCode>
                <c:ptCount val="12"/>
                <c:pt idx="0">
                  <c:v>0</c:v>
                </c:pt>
                <c:pt idx="1">
                  <c:v>0</c:v>
                </c:pt>
                <c:pt idx="2">
                  <c:v>0</c:v>
                </c:pt>
                <c:pt idx="3">
                  <c:v>9.7646714188067571E-2</c:v>
                </c:pt>
                <c:pt idx="4">
                  <c:v>0</c:v>
                </c:pt>
                <c:pt idx="5">
                  <c:v>0</c:v>
                </c:pt>
                <c:pt idx="6">
                  <c:v>0</c:v>
                </c:pt>
                <c:pt idx="7">
                  <c:v>0</c:v>
                </c:pt>
                <c:pt idx="8">
                  <c:v>0</c:v>
                </c:pt>
                <c:pt idx="9">
                  <c:v>0.1927153594141453</c:v>
                </c:pt>
                <c:pt idx="10">
                  <c:v>0</c:v>
                </c:pt>
                <c:pt idx="11">
                  <c:v>0</c:v>
                </c:pt>
              </c:numCache>
            </c:numRef>
          </c:val>
          <c:smooth val="0"/>
          <c:extLst>
            <c:ext xmlns:c16="http://schemas.microsoft.com/office/drawing/2014/chart" uri="{C3380CC4-5D6E-409C-BE32-E72D297353CC}">
              <c16:uniqueId val="{00000000-002B-4692-A201-39B41D0325DB}"/>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CEXT'!$F$31:$Q$31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CEXT'!$F$35:$Q$35</c:f>
              <c:numCache>
                <c:formatCode>_-* #,##0.0000_-;\-* #,##0.0000_-;_-* \-_-;_-@_-</c:formatCode>
                <c:ptCount val="12"/>
                <c:pt idx="0">
                  <c:v>0</c:v>
                </c:pt>
                <c:pt idx="1">
                  <c:v>0</c:v>
                </c:pt>
                <c:pt idx="2">
                  <c:v>0</c:v>
                </c:pt>
                <c:pt idx="3">
                  <c:v>1.5048908954100799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02B-4692-A201-39B41D0325DB}"/>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CEXT'!$F$31:$Q$31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CEXT'!$F$36:$Q$36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02B-4692-A201-39B41D0325DB}"/>
            </c:ext>
          </c:extLst>
        </c:ser>
        <c:dLbls>
          <c:showLegendKey val="0"/>
          <c:showVal val="0"/>
          <c:showCatName val="0"/>
          <c:showSerName val="0"/>
          <c:showPercent val="0"/>
          <c:showBubbleSize val="0"/>
        </c:dLbls>
        <c:hiLowLines>
          <c:spPr>
            <a:ln w="0">
              <a:noFill/>
            </a:ln>
          </c:spPr>
        </c:hiLowLines>
        <c:smooth val="0"/>
        <c:axId val="330062848"/>
        <c:axId val="330069120"/>
      </c:lineChart>
      <c:catAx>
        <c:axId val="33006284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669908282250998"/>
              <c:y val="0.948431820103135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0069120"/>
        <c:crosses val="autoZero"/>
        <c:auto val="1"/>
        <c:lblAlgn val="ctr"/>
        <c:lblOffset val="100"/>
        <c:noMultiLvlLbl val="0"/>
      </c:catAx>
      <c:valAx>
        <c:axId val="330069120"/>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0062848"/>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86735493386195E-2"/>
          <c:y val="0.12629977174740001"/>
          <c:w val="0.87025856109139499"/>
          <c:h val="0.710372812579254"/>
        </c:manualLayout>
      </c:layout>
      <c:lineChart>
        <c:grouping val="standard"/>
        <c:varyColors val="0"/>
        <c:ser>
          <c:idx val="0"/>
          <c:order val="0"/>
          <c:spPr>
            <a:ln w="47520">
              <a:solidFill>
                <a:srgbClr val="F3F3F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LAB'!$F$31:$Q$31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LAB'!$F$34:$Q$34</c:f>
              <c:numCache>
                <c:formatCode>_-* #,##0.000_-;\-* #,##0.000_-;_-*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E2F-476B-BFB4-9A2BD8FE4A32}"/>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LAB'!$F$31:$Q$31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LAB'!$F$35:$Q$35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E2F-476B-BFB4-9A2BD8FE4A32}"/>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LAB'!$F$31:$Q$31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LAB'!$F$36:$Q$36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E2F-476B-BFB4-9A2BD8FE4A32}"/>
            </c:ext>
          </c:extLst>
        </c:ser>
        <c:dLbls>
          <c:showLegendKey val="0"/>
          <c:showVal val="0"/>
          <c:showCatName val="0"/>
          <c:showSerName val="0"/>
          <c:showPercent val="0"/>
          <c:showBubbleSize val="0"/>
        </c:dLbls>
        <c:hiLowLines>
          <c:spPr>
            <a:ln w="0">
              <a:noFill/>
            </a:ln>
          </c:spPr>
        </c:hiLowLines>
        <c:smooth val="0"/>
        <c:axId val="331298688"/>
        <c:axId val="331321344"/>
      </c:lineChart>
      <c:catAx>
        <c:axId val="33129868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669908282250998"/>
              <c:y val="0.948431820103135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1321344"/>
        <c:crosses val="autoZero"/>
        <c:auto val="1"/>
        <c:lblAlgn val="ctr"/>
        <c:lblOffset val="100"/>
        <c:noMultiLvlLbl val="0"/>
      </c:catAx>
      <c:valAx>
        <c:axId val="33132134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1298688"/>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86735493386195E-2"/>
          <c:y val="0.12629977174740001"/>
          <c:w val="0.87025856109139499"/>
          <c:h val="0.710372812579254"/>
        </c:manualLayout>
      </c:layout>
      <c:lineChart>
        <c:grouping val="standard"/>
        <c:varyColors val="0"/>
        <c:ser>
          <c:idx val="0"/>
          <c:order val="0"/>
          <c:spPr>
            <a:ln w="47520">
              <a:solidFill>
                <a:srgbClr val="F3F3F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RX'!$F$31:$Q$31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RX'!$F$34:$Q$34</c:f>
              <c:numCache>
                <c:formatCode>_-* #,##0.00_-;\-* #,##0.00_-;_-*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EF9-4C5F-8E50-D1C3371821AC}"/>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RX'!$F$31:$Q$31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RX'!$F$35:$Q$35</c:f>
              <c:numCache>
                <c:formatCode>_-* #,##0.000_-;\-* #,##0.000_-;_-*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EF9-4C5F-8E50-D1C3371821AC}"/>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RX'!$F$31:$Q$31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RX'!$F$36:$Q$36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EF9-4C5F-8E50-D1C3371821AC}"/>
            </c:ext>
          </c:extLst>
        </c:ser>
        <c:dLbls>
          <c:showLegendKey val="0"/>
          <c:showVal val="0"/>
          <c:showCatName val="0"/>
          <c:showSerName val="0"/>
          <c:showPercent val="0"/>
          <c:showBubbleSize val="0"/>
        </c:dLbls>
        <c:hiLowLines>
          <c:spPr>
            <a:ln w="0">
              <a:noFill/>
            </a:ln>
          </c:spPr>
        </c:hiLowLines>
        <c:smooth val="0"/>
        <c:axId val="331772672"/>
        <c:axId val="331774592"/>
      </c:lineChart>
      <c:catAx>
        <c:axId val="331772672"/>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669908282250998"/>
              <c:y val="0.948431820103135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1774592"/>
        <c:crosses val="autoZero"/>
        <c:auto val="1"/>
        <c:lblAlgn val="ctr"/>
        <c:lblOffset val="100"/>
        <c:noMultiLvlLbl val="0"/>
      </c:catAx>
      <c:valAx>
        <c:axId val="33177459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1772672"/>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86735493386195E-2"/>
          <c:y val="0.12629977174740001"/>
          <c:w val="0.87025856109139499"/>
          <c:h val="0.710372812579254"/>
        </c:manualLayout>
      </c:layout>
      <c:lineChart>
        <c:grouping val="standard"/>
        <c:varyColors val="0"/>
        <c:ser>
          <c:idx val="0"/>
          <c:order val="0"/>
          <c:spPr>
            <a:ln w="47520">
              <a:solidFill>
                <a:srgbClr val="F3F3F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EVADV'!$F$31:$Q$31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EVADV'!$F$34:$Q$34</c:f>
              <c:numCache>
                <c:formatCode>_-* #,##0_-;\-* #,##0_-;_-* \-??_-;_-@_-</c:formatCode>
                <c:ptCount val="12"/>
                <c:pt idx="0">
                  <c:v>100</c:v>
                </c:pt>
                <c:pt idx="1">
                  <c:v>0</c:v>
                </c:pt>
                <c:pt idx="2">
                  <c:v>0</c:v>
                </c:pt>
                <c:pt idx="3">
                  <c:v>0</c:v>
                </c:pt>
                <c:pt idx="4">
                  <c:v>0</c:v>
                </c:pt>
                <c:pt idx="5">
                  <c:v>0</c:v>
                </c:pt>
                <c:pt idx="6">
                  <c:v>100</c:v>
                </c:pt>
                <c:pt idx="7">
                  <c:v>0</c:v>
                </c:pt>
                <c:pt idx="8">
                  <c:v>0</c:v>
                </c:pt>
                <c:pt idx="9">
                  <c:v>0</c:v>
                </c:pt>
                <c:pt idx="10">
                  <c:v>33.333333333333329</c:v>
                </c:pt>
                <c:pt idx="11">
                  <c:v>0</c:v>
                </c:pt>
              </c:numCache>
            </c:numRef>
          </c:val>
          <c:smooth val="0"/>
          <c:extLst>
            <c:ext xmlns:c16="http://schemas.microsoft.com/office/drawing/2014/chart" uri="{C3380CC4-5D6E-409C-BE32-E72D297353CC}">
              <c16:uniqueId val="{00000000-8DFE-4F39-B181-699A89156887}"/>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EVADV'!$F$31:$Q$31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EVADV'!$F$35:$Q$35</c:f>
              <c:numCache>
                <c:formatCode>0</c:formatCode>
                <c:ptCount val="12"/>
                <c:pt idx="0">
                  <c:v>0</c:v>
                </c:pt>
                <c:pt idx="1">
                  <c:v>0</c:v>
                </c:pt>
                <c:pt idx="2">
                  <c:v>0</c:v>
                </c:pt>
                <c:pt idx="3">
                  <c:v>0</c:v>
                </c:pt>
                <c:pt idx="4">
                  <c:v>50</c:v>
                </c:pt>
                <c:pt idx="5">
                  <c:v>0</c:v>
                </c:pt>
                <c:pt idx="6">
                  <c:v>0</c:v>
                </c:pt>
                <c:pt idx="7">
                  <c:v>100</c:v>
                </c:pt>
                <c:pt idx="8">
                  <c:v>0</c:v>
                </c:pt>
                <c:pt idx="9">
                  <c:v>100</c:v>
                </c:pt>
                <c:pt idx="10">
                  <c:v>0</c:v>
                </c:pt>
                <c:pt idx="11">
                  <c:v>0</c:v>
                </c:pt>
              </c:numCache>
            </c:numRef>
          </c:val>
          <c:smooth val="0"/>
          <c:extLst>
            <c:ext xmlns:c16="http://schemas.microsoft.com/office/drawing/2014/chart" uri="{C3380CC4-5D6E-409C-BE32-E72D297353CC}">
              <c16:uniqueId val="{00000001-8DFE-4F39-B181-699A89156887}"/>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EVADV'!$F$31:$Q$31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EVADV'!$F$36:$Q$36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DFE-4F39-B181-699A89156887}"/>
            </c:ext>
          </c:extLst>
        </c:ser>
        <c:dLbls>
          <c:showLegendKey val="0"/>
          <c:showVal val="0"/>
          <c:showCatName val="0"/>
          <c:showSerName val="0"/>
          <c:showPercent val="0"/>
          <c:showBubbleSize val="0"/>
        </c:dLbls>
        <c:hiLowLines>
          <c:spPr>
            <a:ln w="0">
              <a:noFill/>
            </a:ln>
          </c:spPr>
        </c:hiLowLines>
        <c:smooth val="0"/>
        <c:axId val="331828608"/>
        <c:axId val="331834880"/>
      </c:lineChart>
      <c:catAx>
        <c:axId val="33182860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669908282250998"/>
              <c:y val="0.948431820103135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1834880"/>
        <c:crosses val="autoZero"/>
        <c:auto val="1"/>
        <c:lblAlgn val="ctr"/>
        <c:lblOffset val="100"/>
        <c:noMultiLvlLbl val="0"/>
      </c:catAx>
      <c:valAx>
        <c:axId val="331834880"/>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1828608"/>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7.8490644707353896E-2"/>
          <c:y val="0.148498927805575"/>
          <c:w val="0.89002970761453104"/>
          <c:h val="0.730164403145104"/>
        </c:manualLayout>
      </c:layout>
      <c:lineChart>
        <c:grouping val="standard"/>
        <c:varyColors val="0"/>
        <c:ser>
          <c:idx val="0"/>
          <c:order val="0"/>
          <c:tx>
            <c:strRef>
              <c:f>'OP MED GRAL prim '!$D$33</c:f>
              <c:strCache>
                <c:ptCount val="1"/>
                <c:pt idx="0">
                  <c:v>VALOR 2023</c:v>
                </c:pt>
              </c:strCache>
            </c:strRef>
          </c:tx>
          <c:spPr>
            <a:ln w="47520" cap="rnd">
              <a:solidFill>
                <a:srgbClr val="558ED5"/>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MED GRAL prim '!$F$30:$R$30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MED GRAL prim '!$F$33:$R$33</c:f>
              <c:numCache>
                <c:formatCode>0.0</c:formatCode>
                <c:ptCount val="13"/>
                <c:pt idx="0">
                  <c:v>2.4262350936967634</c:v>
                </c:pt>
                <c:pt idx="1">
                  <c:v>3.1470848056537104</c:v>
                </c:pt>
                <c:pt idx="2">
                  <c:v>2.2812817904374363</c:v>
                </c:pt>
                <c:pt idx="3">
                  <c:v>1.6593659942363113</c:v>
                </c:pt>
                <c:pt idx="4">
                  <c:v>1.6886363636363637</c:v>
                </c:pt>
                <c:pt idx="5">
                  <c:v>1.7568093385214008</c:v>
                </c:pt>
                <c:pt idx="6">
                  <c:v>1.9385593220338984</c:v>
                </c:pt>
                <c:pt idx="7">
                  <c:v>2.9574036511156185</c:v>
                </c:pt>
                <c:pt idx="8">
                  <c:v>1.7703488372093024</c:v>
                </c:pt>
                <c:pt idx="9">
                  <c:v>1.4886904761904762</c:v>
                </c:pt>
                <c:pt idx="10">
                  <c:v>1.3167870036101084</c:v>
                </c:pt>
                <c:pt idx="11">
                  <c:v>0.95404411764705888</c:v>
                </c:pt>
                <c:pt idx="12">
                  <c:v>2.0448353534270085</c:v>
                </c:pt>
              </c:numCache>
            </c:numRef>
          </c:val>
          <c:smooth val="0"/>
          <c:extLst>
            <c:ext xmlns:c16="http://schemas.microsoft.com/office/drawing/2014/chart" uri="{C3380CC4-5D6E-409C-BE32-E72D297353CC}">
              <c16:uniqueId val="{00000000-02B5-4AD7-A3A9-5F70F1C18E2C}"/>
            </c:ext>
          </c:extLst>
        </c:ser>
        <c:ser>
          <c:idx val="1"/>
          <c:order val="1"/>
          <c:tx>
            <c:strRef>
              <c:f>'OP MED GRAL prim '!$D$34</c:f>
              <c:strCache>
                <c:ptCount val="1"/>
                <c:pt idx="0">
                  <c:v>VALOR 2022</c:v>
                </c:pt>
              </c:strCache>
            </c:strRef>
          </c:tx>
          <c:spPr>
            <a:ln w="47520" cap="rnd">
              <a:solidFill>
                <a:srgbClr val="403152"/>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MED GRAL prim '!$F$30:$R$30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MED GRAL prim '!$F$34:$R$34</c:f>
              <c:numCache>
                <c:formatCode>0.0</c:formatCode>
                <c:ptCount val="13"/>
                <c:pt idx="0">
                  <c:v>3.2298546895640698</c:v>
                </c:pt>
                <c:pt idx="1">
                  <c:v>5.5569105691056899</c:v>
                </c:pt>
                <c:pt idx="2">
                  <c:v>5.1746411483253603</c:v>
                </c:pt>
                <c:pt idx="3">
                  <c:v>6.0218209179834501</c:v>
                </c:pt>
                <c:pt idx="4">
                  <c:v>5.8248957712924403</c:v>
                </c:pt>
                <c:pt idx="5">
                  <c:v>3.46221919673247</c:v>
                </c:pt>
                <c:pt idx="6">
                  <c:v>1.5365402405180399</c:v>
                </c:pt>
                <c:pt idx="7">
                  <c:v>1.6252129471890999</c:v>
                </c:pt>
                <c:pt idx="8">
                  <c:v>1.59865659109992</c:v>
                </c:pt>
                <c:pt idx="9">
                  <c:v>1.64479315263909</c:v>
                </c:pt>
                <c:pt idx="10">
                  <c:v>1.9533527696793</c:v>
                </c:pt>
                <c:pt idx="11">
                  <c:v>2.4</c:v>
                </c:pt>
                <c:pt idx="12">
                  <c:v>3.7</c:v>
                </c:pt>
              </c:numCache>
            </c:numRef>
          </c:val>
          <c:smooth val="0"/>
          <c:extLst>
            <c:ext xmlns:c16="http://schemas.microsoft.com/office/drawing/2014/chart" uri="{C3380CC4-5D6E-409C-BE32-E72D297353CC}">
              <c16:uniqueId val="{00000001-02B5-4AD7-A3A9-5F70F1C18E2C}"/>
            </c:ext>
          </c:extLst>
        </c:ser>
        <c:ser>
          <c:idx val="2"/>
          <c:order val="2"/>
          <c:tx>
            <c:strRef>
              <c:f>'OP MED GRAL prim '!$D$35:$E$35</c:f>
              <c:strCache>
                <c:ptCount val="2"/>
                <c:pt idx="0">
                  <c:v>META</c:v>
                </c:pt>
              </c:strCache>
            </c:strRef>
          </c:tx>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MED GRAL prim '!$F$30:$R$30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MED GRAL prim '!$F$35:$Q$35</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2-02B5-4AD7-A3A9-5F70F1C18E2C}"/>
            </c:ext>
          </c:extLst>
        </c:ser>
        <c:dLbls>
          <c:showLegendKey val="0"/>
          <c:showVal val="0"/>
          <c:showCatName val="0"/>
          <c:showSerName val="0"/>
          <c:showPercent val="0"/>
          <c:showBubbleSize val="0"/>
        </c:dLbls>
        <c:hiLowLines>
          <c:spPr>
            <a:ln w="0">
              <a:noFill/>
            </a:ln>
          </c:spPr>
        </c:hiLowLines>
        <c:smooth val="0"/>
        <c:axId val="306538368"/>
        <c:axId val="322410752"/>
      </c:lineChart>
      <c:catAx>
        <c:axId val="30653836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0987647886589904"/>
              <c:y val="0.94254824874910703"/>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22410752"/>
        <c:crosses val="autoZero"/>
        <c:auto val="1"/>
        <c:lblAlgn val="ctr"/>
        <c:lblOffset val="100"/>
        <c:noMultiLvlLbl val="0"/>
      </c:catAx>
      <c:valAx>
        <c:axId val="32241075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06538368"/>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86735493386195E-2"/>
          <c:y val="0.12629977174740001"/>
          <c:w val="0.87025856109139499"/>
          <c:h val="0.710372812579254"/>
        </c:manualLayout>
      </c:layout>
      <c:lineChart>
        <c:grouping val="standard"/>
        <c:varyColors val="0"/>
        <c:ser>
          <c:idx val="0"/>
          <c:order val="0"/>
          <c:spPr>
            <a:ln w="47520">
              <a:solidFill>
                <a:srgbClr val="F3F3F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INCID'!$F$31:$Q$31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INCID'!$F$34:$Q$34</c:f>
              <c:numCache>
                <c:formatCode>0</c:formatCode>
                <c:ptCount val="12"/>
                <c:pt idx="0">
                  <c:v>0</c:v>
                </c:pt>
                <c:pt idx="1">
                  <c:v>100</c:v>
                </c:pt>
                <c:pt idx="2">
                  <c:v>100</c:v>
                </c:pt>
                <c:pt idx="3">
                  <c:v>100</c:v>
                </c:pt>
                <c:pt idx="4">
                  <c:v>100</c:v>
                </c:pt>
                <c:pt idx="5">
                  <c:v>0</c:v>
                </c:pt>
                <c:pt idx="6">
                  <c:v>0</c:v>
                </c:pt>
                <c:pt idx="7">
                  <c:v>0</c:v>
                </c:pt>
                <c:pt idx="8">
                  <c:v>100</c:v>
                </c:pt>
                <c:pt idx="9">
                  <c:v>100</c:v>
                </c:pt>
                <c:pt idx="10">
                  <c:v>66.666666666666657</c:v>
                </c:pt>
                <c:pt idx="11">
                  <c:v>100</c:v>
                </c:pt>
              </c:numCache>
            </c:numRef>
          </c:val>
          <c:smooth val="0"/>
          <c:extLst>
            <c:ext xmlns:c16="http://schemas.microsoft.com/office/drawing/2014/chart" uri="{C3380CC4-5D6E-409C-BE32-E72D297353CC}">
              <c16:uniqueId val="{00000000-1160-419C-8942-FED572F95208}"/>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INCID'!$F$31:$Q$31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INCID'!$F$35:$Q$35</c:f>
              <c:numCache>
                <c:formatCode>0</c:formatCode>
                <c:ptCount val="12"/>
                <c:pt idx="0">
                  <c:v>100</c:v>
                </c:pt>
                <c:pt idx="1">
                  <c:v>100</c:v>
                </c:pt>
                <c:pt idx="2">
                  <c:v>100</c:v>
                </c:pt>
                <c:pt idx="3">
                  <c:v>100</c:v>
                </c:pt>
                <c:pt idx="4">
                  <c:v>50</c:v>
                </c:pt>
                <c:pt idx="5">
                  <c:v>0</c:v>
                </c:pt>
                <c:pt idx="6">
                  <c:v>100</c:v>
                </c:pt>
                <c:pt idx="7">
                  <c:v>0</c:v>
                </c:pt>
                <c:pt idx="8">
                  <c:v>0</c:v>
                </c:pt>
                <c:pt idx="9">
                  <c:v>0</c:v>
                </c:pt>
                <c:pt idx="10">
                  <c:v>100</c:v>
                </c:pt>
                <c:pt idx="11">
                  <c:v>100</c:v>
                </c:pt>
              </c:numCache>
            </c:numRef>
          </c:val>
          <c:smooth val="0"/>
          <c:extLst>
            <c:ext xmlns:c16="http://schemas.microsoft.com/office/drawing/2014/chart" uri="{C3380CC4-5D6E-409C-BE32-E72D297353CC}">
              <c16:uniqueId val="{00000001-1160-419C-8942-FED572F95208}"/>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'CAIDAS INCID'!$F$31:$Q$31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INCID'!$F$36:$Q$36</c:f>
              <c:numCache>
                <c:formatCode>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2-1160-419C-8942-FED572F95208}"/>
            </c:ext>
          </c:extLst>
        </c:ser>
        <c:dLbls>
          <c:showLegendKey val="0"/>
          <c:showVal val="0"/>
          <c:showCatName val="0"/>
          <c:showSerName val="0"/>
          <c:showPercent val="0"/>
          <c:showBubbleSize val="0"/>
        </c:dLbls>
        <c:hiLowLines>
          <c:spPr>
            <a:ln w="0">
              <a:noFill/>
            </a:ln>
          </c:spPr>
        </c:hiLowLines>
        <c:smooth val="0"/>
        <c:axId val="332179712"/>
        <c:axId val="332185984"/>
      </c:lineChart>
      <c:catAx>
        <c:axId val="332179712"/>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669908282250998"/>
              <c:y val="0.948431820103135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2185984"/>
        <c:crosses val="autoZero"/>
        <c:auto val="1"/>
        <c:lblAlgn val="ctr"/>
        <c:lblOffset val="100"/>
        <c:noMultiLvlLbl val="0"/>
      </c:catAx>
      <c:valAx>
        <c:axId val="33218598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2179712"/>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86735493386195E-2"/>
          <c:y val="0.12629977174740001"/>
          <c:w val="0.87025856109139499"/>
          <c:h val="0.710372812579254"/>
        </c:manualLayout>
      </c:layout>
      <c:lineChart>
        <c:grouping val="standard"/>
        <c:varyColors val="0"/>
        <c:ser>
          <c:idx val="0"/>
          <c:order val="0"/>
          <c:spPr>
            <a:ln w="47520">
              <a:solidFill>
                <a:srgbClr val="F3F3F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'EV AD MED H'!$F$31:$Q$31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 MED H'!$F$34:$Q$34</c:f>
              <c:numCache>
                <c:formatCode>0.00</c:formatCode>
                <c:ptCount val="12"/>
                <c:pt idx="0">
                  <c:v>0</c:v>
                </c:pt>
                <c:pt idx="1">
                  <c:v>10</c:v>
                </c:pt>
                <c:pt idx="2">
                  <c:v>11.111111111111111</c:v>
                </c:pt>
                <c:pt idx="3">
                  <c:v>0</c:v>
                </c:pt>
                <c:pt idx="4">
                  <c:v>0</c:v>
                </c:pt>
                <c:pt idx="5">
                  <c:v>0</c:v>
                </c:pt>
                <c:pt idx="6">
                  <c:v>0</c:v>
                </c:pt>
                <c:pt idx="7">
                  <c:v>0</c:v>
                </c:pt>
                <c:pt idx="8">
                  <c:v>0</c:v>
                </c:pt>
                <c:pt idx="9">
                  <c:v>0</c:v>
                </c:pt>
                <c:pt idx="10">
                  <c:v>12.5</c:v>
                </c:pt>
                <c:pt idx="11">
                  <c:v>10</c:v>
                </c:pt>
              </c:numCache>
            </c:numRef>
          </c:val>
          <c:smooth val="0"/>
          <c:extLst>
            <c:ext xmlns:c16="http://schemas.microsoft.com/office/drawing/2014/chart" uri="{C3380CC4-5D6E-409C-BE32-E72D297353CC}">
              <c16:uniqueId val="{00000000-C242-4953-B9E3-E70EAC02C7DC}"/>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'EV AD MED H'!$F$31:$Q$31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 MED H'!$F$35:$Q$35</c:f>
              <c:numCache>
                <c:formatCode>0.00</c:formatCode>
                <c:ptCount val="12"/>
                <c:pt idx="0">
                  <c:v>0</c:v>
                </c:pt>
                <c:pt idx="1">
                  <c:v>3.3333333333333299</c:v>
                </c:pt>
                <c:pt idx="2">
                  <c:v>4.7619047619047601</c:v>
                </c:pt>
                <c:pt idx="3">
                  <c:v>0</c:v>
                </c:pt>
                <c:pt idx="4">
                  <c:v>5</c:v>
                </c:pt>
                <c:pt idx="5">
                  <c:v>6.25</c:v>
                </c:pt>
                <c:pt idx="6">
                  <c:v>0</c:v>
                </c:pt>
                <c:pt idx="7">
                  <c:v>16.6666666666667</c:v>
                </c:pt>
                <c:pt idx="8">
                  <c:v>0</c:v>
                </c:pt>
                <c:pt idx="9">
                  <c:v>0</c:v>
                </c:pt>
                <c:pt idx="10">
                  <c:v>0</c:v>
                </c:pt>
                <c:pt idx="11">
                  <c:v>0</c:v>
                </c:pt>
              </c:numCache>
            </c:numRef>
          </c:val>
          <c:smooth val="0"/>
          <c:extLst>
            <c:ext xmlns:c16="http://schemas.microsoft.com/office/drawing/2014/chart" uri="{C3380CC4-5D6E-409C-BE32-E72D297353CC}">
              <c16:uniqueId val="{00000001-C242-4953-B9E3-E70EAC02C7DC}"/>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'EV AD MED H'!$F$31:$Q$31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 MED H'!$F$36:$Q$36</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2-C242-4953-B9E3-E70EAC02C7DC}"/>
            </c:ext>
          </c:extLst>
        </c:ser>
        <c:dLbls>
          <c:showLegendKey val="0"/>
          <c:showVal val="0"/>
          <c:showCatName val="0"/>
          <c:showSerName val="0"/>
          <c:showPercent val="0"/>
          <c:showBubbleSize val="0"/>
        </c:dLbls>
        <c:hiLowLines>
          <c:spPr>
            <a:ln w="0">
              <a:noFill/>
            </a:ln>
          </c:spPr>
        </c:hiLowLines>
        <c:smooth val="0"/>
        <c:axId val="332317824"/>
        <c:axId val="332319744"/>
      </c:lineChart>
      <c:catAx>
        <c:axId val="33231782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669908282250998"/>
              <c:y val="0.948431820103135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2319744"/>
        <c:crosses val="autoZero"/>
        <c:auto val="1"/>
        <c:lblAlgn val="ctr"/>
        <c:lblOffset val="100"/>
        <c:noMultiLvlLbl val="0"/>
      </c:catAx>
      <c:valAx>
        <c:axId val="33231974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2317824"/>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86735493386195E-2"/>
          <c:y val="0.12629977174740001"/>
          <c:w val="0.87025856109139499"/>
          <c:h val="0.710372812579254"/>
        </c:manualLayout>
      </c:layout>
      <c:lineChart>
        <c:grouping val="standard"/>
        <c:varyColors val="0"/>
        <c:ser>
          <c:idx val="0"/>
          <c:order val="0"/>
          <c:spPr>
            <a:ln w="47520">
              <a:solidFill>
                <a:srgbClr val="F3F3F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'EV AD MED URG'!$F$31:$Q$31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 MED URG'!$F$34:$Q$34</c:f>
              <c:numCache>
                <c:formatCode>_-* #,##0.00_-;\-* #,##0.00_-;_-* \-_-;_-@_-</c:formatCode>
                <c:ptCount val="12"/>
                <c:pt idx="0">
                  <c:v>0</c:v>
                </c:pt>
                <c:pt idx="1">
                  <c:v>0</c:v>
                </c:pt>
                <c:pt idx="2">
                  <c:v>5.5555555555555554</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A88-4223-AA64-DFDC344989FF}"/>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'EV AD MED URG'!$F$31:$Q$31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 MED URG'!$F$35:$Q$35</c:f>
              <c:numCache>
                <c:formatCode>0.00</c:formatCode>
                <c:ptCount val="12"/>
                <c:pt idx="0">
                  <c:v>0</c:v>
                </c:pt>
                <c:pt idx="1">
                  <c:v>0</c:v>
                </c:pt>
                <c:pt idx="2">
                  <c:v>0</c:v>
                </c:pt>
                <c:pt idx="3">
                  <c:v>0</c:v>
                </c:pt>
                <c:pt idx="4">
                  <c:v>0</c:v>
                </c:pt>
                <c:pt idx="5">
                  <c:v>6.25</c:v>
                </c:pt>
                <c:pt idx="6">
                  <c:v>0</c:v>
                </c:pt>
                <c:pt idx="7">
                  <c:v>8.3333333333333304</c:v>
                </c:pt>
                <c:pt idx="8">
                  <c:v>0</c:v>
                </c:pt>
                <c:pt idx="9">
                  <c:v>0</c:v>
                </c:pt>
                <c:pt idx="10">
                  <c:v>0</c:v>
                </c:pt>
                <c:pt idx="11">
                  <c:v>0</c:v>
                </c:pt>
              </c:numCache>
            </c:numRef>
          </c:val>
          <c:smooth val="0"/>
          <c:extLst>
            <c:ext xmlns:c16="http://schemas.microsoft.com/office/drawing/2014/chart" uri="{C3380CC4-5D6E-409C-BE32-E72D297353CC}">
              <c16:uniqueId val="{00000001-6A88-4223-AA64-DFDC344989FF}"/>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'EV AD MED URG'!$F$31:$Q$31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 MED URG'!$F$36:$Q$36</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2-6A88-4223-AA64-DFDC344989FF}"/>
            </c:ext>
          </c:extLst>
        </c:ser>
        <c:dLbls>
          <c:showLegendKey val="0"/>
          <c:showVal val="0"/>
          <c:showCatName val="0"/>
          <c:showSerName val="0"/>
          <c:showPercent val="0"/>
          <c:showBubbleSize val="0"/>
        </c:dLbls>
        <c:hiLowLines>
          <c:spPr>
            <a:ln w="0">
              <a:noFill/>
            </a:ln>
          </c:spPr>
        </c:hiLowLines>
        <c:smooth val="0"/>
        <c:axId val="332722176"/>
        <c:axId val="332724096"/>
      </c:lineChart>
      <c:catAx>
        <c:axId val="33272217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669908282250998"/>
              <c:y val="0.948431820103135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2724096"/>
        <c:crosses val="autoZero"/>
        <c:auto val="1"/>
        <c:lblAlgn val="ctr"/>
        <c:lblOffset val="100"/>
        <c:noMultiLvlLbl val="0"/>
      </c:catAx>
      <c:valAx>
        <c:axId val="332724096"/>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2722176"/>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72629655014906E-2"/>
          <c:y val="0.18436370935367299"/>
          <c:w val="0.88485263879369402"/>
          <c:h val="0.68235648334002397"/>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'INFEC INTR'!$F$30:$Q$30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'INFEC INTR'!$F$33:$Q$33</c:f>
              <c:numCache>
                <c:formatCode>0.0</c:formatCode>
                <c:ptCount val="12"/>
                <c:pt idx="0">
                  <c:v>0.45714285714285718</c:v>
                </c:pt>
                <c:pt idx="1">
                  <c:v>0</c:v>
                </c:pt>
                <c:pt idx="2">
                  <c:v>0.39113428943937423</c:v>
                </c:pt>
                <c:pt idx="3">
                  <c:v>0</c:v>
                </c:pt>
                <c:pt idx="4">
                  <c:v>0.2932551319648094</c:v>
                </c:pt>
                <c:pt idx="5">
                  <c:v>0.28142589118198874</c:v>
                </c:pt>
                <c:pt idx="6">
                  <c:v>0.45085662759242562</c:v>
                </c:pt>
                <c:pt idx="7">
                  <c:v>0</c:v>
                </c:pt>
                <c:pt idx="8">
                  <c:v>0.45998160073597055</c:v>
                </c:pt>
                <c:pt idx="9">
                  <c:v>0.17316017316017315</c:v>
                </c:pt>
                <c:pt idx="10">
                  <c:v>0.1737619461337967</c:v>
                </c:pt>
                <c:pt idx="11">
                  <c:v>0.25575447570332482</c:v>
                </c:pt>
              </c:numCache>
            </c:numRef>
          </c:val>
          <c:smooth val="0"/>
          <c:extLst>
            <c:ext xmlns:c16="http://schemas.microsoft.com/office/drawing/2014/chart" uri="{C3380CC4-5D6E-409C-BE32-E72D297353CC}">
              <c16:uniqueId val="{00000000-C5CB-4D47-ACD3-2B7D7B203A76}"/>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'INFEC INTR'!$F$30:$Q$30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'INFEC INTR'!$F$34:$Q$34</c:f>
              <c:numCache>
                <c:formatCode>0.0</c:formatCode>
                <c:ptCount val="12"/>
                <c:pt idx="0">
                  <c:v>0.40322580645161299</c:v>
                </c:pt>
                <c:pt idx="1">
                  <c:v>0.70754716981132104</c:v>
                </c:pt>
                <c:pt idx="2">
                  <c:v>0.480769230769231</c:v>
                </c:pt>
                <c:pt idx="3">
                  <c:v>0.28735632183908</c:v>
                </c:pt>
                <c:pt idx="4">
                  <c:v>0</c:v>
                </c:pt>
                <c:pt idx="5">
                  <c:v>0.14184397163120599</c:v>
                </c:pt>
                <c:pt idx="6">
                  <c:v>0</c:v>
                </c:pt>
                <c:pt idx="7">
                  <c:v>0.74962518740629702</c:v>
                </c:pt>
                <c:pt idx="8">
                  <c:v>0.290697674418605</c:v>
                </c:pt>
                <c:pt idx="9">
                  <c:v>0.56100981767180902</c:v>
                </c:pt>
                <c:pt idx="10">
                  <c:v>0.42075736325385699</c:v>
                </c:pt>
                <c:pt idx="11">
                  <c:v>1.14192495921697</c:v>
                </c:pt>
              </c:numCache>
            </c:numRef>
          </c:val>
          <c:smooth val="0"/>
          <c:extLst>
            <c:ext xmlns:c16="http://schemas.microsoft.com/office/drawing/2014/chart" uri="{C3380CC4-5D6E-409C-BE32-E72D297353CC}">
              <c16:uniqueId val="{00000001-C5CB-4D47-ACD3-2B7D7B203A76}"/>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'INFEC INTR'!$F$30:$Q$30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'INFEC INTR'!$F$35:$Q$35</c:f>
              <c:numCache>
                <c:formatCode>General</c:formatCode>
                <c:ptCount val="12"/>
                <c:pt idx="0">
                  <c:v>0.5</c:v>
                </c:pt>
                <c:pt idx="1">
                  <c:v>0.5</c:v>
                </c:pt>
                <c:pt idx="2">
                  <c:v>0.5</c:v>
                </c:pt>
                <c:pt idx="3">
                  <c:v>0.5</c:v>
                </c:pt>
                <c:pt idx="4">
                  <c:v>0.5</c:v>
                </c:pt>
                <c:pt idx="5">
                  <c:v>0.5</c:v>
                </c:pt>
                <c:pt idx="6">
                  <c:v>0.5</c:v>
                </c:pt>
                <c:pt idx="7">
                  <c:v>0.5</c:v>
                </c:pt>
                <c:pt idx="8">
                  <c:v>0.5</c:v>
                </c:pt>
                <c:pt idx="9">
                  <c:v>0.5</c:v>
                </c:pt>
                <c:pt idx="10">
                  <c:v>0.5</c:v>
                </c:pt>
                <c:pt idx="11">
                  <c:v>0.5</c:v>
                </c:pt>
              </c:numCache>
            </c:numRef>
          </c:val>
          <c:smooth val="0"/>
          <c:extLst>
            <c:ext xmlns:c16="http://schemas.microsoft.com/office/drawing/2014/chart" uri="{C3380CC4-5D6E-409C-BE32-E72D297353CC}">
              <c16:uniqueId val="{00000002-C5CB-4D47-ACD3-2B7D7B203A76}"/>
            </c:ext>
          </c:extLst>
        </c:ser>
        <c:dLbls>
          <c:showLegendKey val="0"/>
          <c:showVal val="0"/>
          <c:showCatName val="0"/>
          <c:showSerName val="0"/>
          <c:showPercent val="0"/>
          <c:showBubbleSize val="0"/>
        </c:dLbls>
        <c:hiLowLines>
          <c:spPr>
            <a:ln w="0">
              <a:noFill/>
            </a:ln>
          </c:spPr>
        </c:hiLowLines>
        <c:smooth val="0"/>
        <c:axId val="331913856"/>
        <c:axId val="331920128"/>
      </c:lineChart>
      <c:catAx>
        <c:axId val="33191385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4142106465599"/>
              <c:y val="0.94660778803693302"/>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1920128"/>
        <c:crosses val="autoZero"/>
        <c:auto val="1"/>
        <c:lblAlgn val="ctr"/>
        <c:lblOffset val="100"/>
        <c:noMultiLvlLbl val="0"/>
      </c:catAx>
      <c:valAx>
        <c:axId val="331920128"/>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1913856"/>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86735493386195E-2"/>
          <c:y val="0.12629977174740001"/>
          <c:w val="0.87025856109139499"/>
          <c:h val="0.710372812579254"/>
        </c:manualLayout>
      </c:layout>
      <c:lineChart>
        <c:grouping val="standard"/>
        <c:varyColors val="0"/>
        <c:ser>
          <c:idx val="0"/>
          <c:order val="0"/>
          <c:spPr>
            <a:ln w="47520">
              <a:solidFill>
                <a:srgbClr val="F3F3F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'ULCERAS PTE HOS'!$F$31:$Q$31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'ULCERAS PTE HOS'!$F$34:$Q$34</c:f>
              <c:numCache>
                <c:formatCode>0.000</c:formatCode>
                <c:ptCount val="12"/>
                <c:pt idx="0">
                  <c:v>0.1142857142857143</c:v>
                </c:pt>
                <c:pt idx="1">
                  <c:v>0.23501762632197415</c:v>
                </c:pt>
                <c:pt idx="2">
                  <c:v>0.39113428943937423</c:v>
                </c:pt>
                <c:pt idx="3">
                  <c:v>9.9206349206349201E-2</c:v>
                </c:pt>
                <c:pt idx="4">
                  <c:v>0.48875855327468232</c:v>
                </c:pt>
                <c:pt idx="5">
                  <c:v>0.18761726078799248</c:v>
                </c:pt>
                <c:pt idx="6">
                  <c:v>0.36068530207394045</c:v>
                </c:pt>
                <c:pt idx="7">
                  <c:v>0.26109660574412535</c:v>
                </c:pt>
                <c:pt idx="8">
                  <c:v>0.18399264029438822</c:v>
                </c:pt>
                <c:pt idx="9">
                  <c:v>0.25974025974025972</c:v>
                </c:pt>
                <c:pt idx="10">
                  <c:v>0.57189542483660127</c:v>
                </c:pt>
                <c:pt idx="11">
                  <c:v>0.5967604433077579</c:v>
                </c:pt>
              </c:numCache>
            </c:numRef>
          </c:val>
          <c:smooth val="0"/>
          <c:extLst>
            <c:ext xmlns:c16="http://schemas.microsoft.com/office/drawing/2014/chart" uri="{C3380CC4-5D6E-409C-BE32-E72D297353CC}">
              <c16:uniqueId val="{00000000-CEDC-443C-9908-C436E82F8F7D}"/>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'ULCERAS PTE HOS'!$F$31:$Q$31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'ULCERAS PTE HOS'!$F$35:$Q$35</c:f>
              <c:numCache>
                <c:formatCode>_-* #,##0.000_-;\-* #,##0.000_-;_-* \-_-;_-@_-</c:formatCode>
                <c:ptCount val="12"/>
                <c:pt idx="0">
                  <c:v>2.9465930018416202</c:v>
                </c:pt>
                <c:pt idx="1">
                  <c:v>2.6315789473684199</c:v>
                </c:pt>
                <c:pt idx="2">
                  <c:v>0.480769230769231</c:v>
                </c:pt>
                <c:pt idx="3">
                  <c:v>0.431034482758621</c:v>
                </c:pt>
                <c:pt idx="4">
                  <c:v>0.78369905956112795</c:v>
                </c:pt>
                <c:pt idx="5">
                  <c:v>0.28368794326241098</c:v>
                </c:pt>
                <c:pt idx="6">
                  <c:v>0.70621468926553699</c:v>
                </c:pt>
                <c:pt idx="7">
                  <c:v>0.44977511244377799</c:v>
                </c:pt>
                <c:pt idx="8">
                  <c:v>0</c:v>
                </c:pt>
                <c:pt idx="9">
                  <c:v>1.1000000000000001</c:v>
                </c:pt>
                <c:pt idx="10">
                  <c:v>0.1230012300123</c:v>
                </c:pt>
                <c:pt idx="11">
                  <c:v>0.13586956521739099</c:v>
                </c:pt>
              </c:numCache>
            </c:numRef>
          </c:val>
          <c:smooth val="0"/>
          <c:extLst>
            <c:ext xmlns:c16="http://schemas.microsoft.com/office/drawing/2014/chart" uri="{C3380CC4-5D6E-409C-BE32-E72D297353CC}">
              <c16:uniqueId val="{00000001-CEDC-443C-9908-C436E82F8F7D}"/>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'ULCERAS PTE HOS'!$F$31:$Q$31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'ULCERAS PTE HOS'!$F$36:$Q$36</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2-CEDC-443C-9908-C436E82F8F7D}"/>
            </c:ext>
          </c:extLst>
        </c:ser>
        <c:dLbls>
          <c:showLegendKey val="0"/>
          <c:showVal val="0"/>
          <c:showCatName val="0"/>
          <c:showSerName val="0"/>
          <c:showPercent val="0"/>
          <c:showBubbleSize val="0"/>
        </c:dLbls>
        <c:hiLowLines>
          <c:spPr>
            <a:ln w="0">
              <a:noFill/>
            </a:ln>
          </c:spPr>
        </c:hiLowLines>
        <c:smooth val="0"/>
        <c:axId val="330179712"/>
        <c:axId val="330181632"/>
      </c:lineChart>
      <c:catAx>
        <c:axId val="330179712"/>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669908282250998"/>
              <c:y val="0.948431820103135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0181632"/>
        <c:crosses val="autoZero"/>
        <c:auto val="1"/>
        <c:lblAlgn val="ctr"/>
        <c:lblOffset val="100"/>
        <c:noMultiLvlLbl val="0"/>
      </c:catAx>
      <c:valAx>
        <c:axId val="33018163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0179712"/>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56033610487905E-2"/>
          <c:y val="0.12631044978018299"/>
          <c:w val="0.87026527649465502"/>
          <c:h val="0.71043287115319598"/>
        </c:manualLayout>
      </c:layout>
      <c:lineChart>
        <c:grouping val="standard"/>
        <c:varyColors val="0"/>
        <c:ser>
          <c:idx val="0"/>
          <c:order val="0"/>
          <c:spPr>
            <a:ln w="47520">
              <a:solidFill>
                <a:srgbClr val="F3F3F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'REMISIONES AMB Y HOSP'!$F$31:$Q$31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'REMISIONES AMB Y HOSP'!$F$34:$Q$34</c:f>
              <c:numCache>
                <c:formatCode>0.00</c:formatCode>
                <c:ptCount val="12"/>
                <c:pt idx="0">
                  <c:v>4.4421487603305785</c:v>
                </c:pt>
                <c:pt idx="1">
                  <c:v>3.767491926803014</c:v>
                </c:pt>
                <c:pt idx="2">
                  <c:v>3.8551401869158877</c:v>
                </c:pt>
                <c:pt idx="3">
                  <c:v>3.6968576709796674</c:v>
                </c:pt>
                <c:pt idx="4">
                  <c:v>4.3828264758497317</c:v>
                </c:pt>
                <c:pt idx="5">
                  <c:v>5.6285178236397746</c:v>
                </c:pt>
                <c:pt idx="6">
                  <c:v>4.2749371332774517</c:v>
                </c:pt>
                <c:pt idx="7">
                  <c:v>7.3306772908366531</c:v>
                </c:pt>
                <c:pt idx="8">
                  <c:v>6.3398140321217236</c:v>
                </c:pt>
                <c:pt idx="9">
                  <c:v>6.4873417721518987</c:v>
                </c:pt>
                <c:pt idx="10">
                  <c:v>4.5751633986928102</c:v>
                </c:pt>
                <c:pt idx="11">
                  <c:v>6.6496163682864458</c:v>
                </c:pt>
              </c:numCache>
            </c:numRef>
          </c:val>
          <c:smooth val="0"/>
          <c:extLst>
            <c:ext xmlns:c16="http://schemas.microsoft.com/office/drawing/2014/chart" uri="{C3380CC4-5D6E-409C-BE32-E72D297353CC}">
              <c16:uniqueId val="{00000000-F3DF-46B5-9FD9-7DFE010473BA}"/>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'REMISIONES AMB Y HOSP'!$F$31:$Q$31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'REMISIONES AMB Y HOSP'!$F$35:$Q$35</c:f>
              <c:numCache>
                <c:formatCode>0.00</c:formatCode>
                <c:ptCount val="12"/>
                <c:pt idx="0">
                  <c:v>5.0552922590837301</c:v>
                </c:pt>
                <c:pt idx="1">
                  <c:v>6.2043795620438003</c:v>
                </c:pt>
                <c:pt idx="2">
                  <c:v>8.5585585585585608</c:v>
                </c:pt>
                <c:pt idx="3">
                  <c:v>5.9366754617414204</c:v>
                </c:pt>
                <c:pt idx="4">
                  <c:v>6.8531468531468498</c:v>
                </c:pt>
                <c:pt idx="5">
                  <c:v>2.4906600249066</c:v>
                </c:pt>
                <c:pt idx="6">
                  <c:v>4.5112781954887202</c:v>
                </c:pt>
                <c:pt idx="7">
                  <c:v>4.5883940620782697</c:v>
                </c:pt>
                <c:pt idx="8">
                  <c:v>7.4550128534704401</c:v>
                </c:pt>
                <c:pt idx="9">
                  <c:v>1.9115890083631999</c:v>
                </c:pt>
                <c:pt idx="10">
                  <c:v>3.0750307503075001</c:v>
                </c:pt>
                <c:pt idx="11">
                  <c:v>0</c:v>
                </c:pt>
              </c:numCache>
            </c:numRef>
          </c:val>
          <c:smooth val="0"/>
          <c:extLst>
            <c:ext xmlns:c16="http://schemas.microsoft.com/office/drawing/2014/chart" uri="{C3380CC4-5D6E-409C-BE32-E72D297353CC}">
              <c16:uniqueId val="{00000001-F3DF-46B5-9FD9-7DFE010473BA}"/>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'REMISIONES AMB Y HOSP'!$F$31:$Q$31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'REMISIONES AMB Y HOSP'!$F$36:$Q$36</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2-F3DF-46B5-9FD9-7DFE010473BA}"/>
            </c:ext>
          </c:extLst>
        </c:ser>
        <c:dLbls>
          <c:showLegendKey val="0"/>
          <c:showVal val="0"/>
          <c:showCatName val="0"/>
          <c:showSerName val="0"/>
          <c:showPercent val="0"/>
          <c:showBubbleSize val="0"/>
        </c:dLbls>
        <c:hiLowLines>
          <c:spPr>
            <a:ln w="0">
              <a:noFill/>
            </a:ln>
          </c:spPr>
        </c:hiLowLines>
        <c:smooth val="0"/>
        <c:axId val="332062720"/>
        <c:axId val="332064640"/>
      </c:lineChart>
      <c:catAx>
        <c:axId val="33206272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673309577229299"/>
              <c:y val="0.948427460263781"/>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2064640"/>
        <c:crosses val="autoZero"/>
        <c:auto val="1"/>
        <c:lblAlgn val="ctr"/>
        <c:lblOffset val="100"/>
        <c:noMultiLvlLbl val="0"/>
      </c:catAx>
      <c:valAx>
        <c:axId val="332064640"/>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2062720"/>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86735493386195E-2"/>
          <c:y val="0.12629977174740001"/>
          <c:w val="0.87025856109139499"/>
          <c:h val="0.710372812579254"/>
        </c:manualLayout>
      </c:layout>
      <c:lineChart>
        <c:grouping val="standard"/>
        <c:varyColors val="0"/>
        <c:ser>
          <c:idx val="0"/>
          <c:order val="0"/>
          <c:spPr>
            <a:ln w="47520">
              <a:solidFill>
                <a:srgbClr val="F3F3F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'REMIS PARTOS'!$F$31:$Q$31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 PARTOS'!$F$34:$Q$34</c:f>
              <c:numCache>
                <c:formatCode>0.00</c:formatCode>
                <c:ptCount val="12"/>
                <c:pt idx="0">
                  <c:v>5.2631578947368416</c:v>
                </c:pt>
                <c:pt idx="1">
                  <c:v>8.695652173913043</c:v>
                </c:pt>
                <c:pt idx="2">
                  <c:v>4.4776119402985071</c:v>
                </c:pt>
                <c:pt idx="3">
                  <c:v>1.3888888888888888</c:v>
                </c:pt>
                <c:pt idx="4">
                  <c:v>5.5555555555555554</c:v>
                </c:pt>
                <c:pt idx="5">
                  <c:v>3.3898305084745761</c:v>
                </c:pt>
                <c:pt idx="6">
                  <c:v>11.940298507462686</c:v>
                </c:pt>
                <c:pt idx="7">
                  <c:v>10.44776119402985</c:v>
                </c:pt>
                <c:pt idx="8">
                  <c:v>0</c:v>
                </c:pt>
                <c:pt idx="9">
                  <c:v>0</c:v>
                </c:pt>
                <c:pt idx="10">
                  <c:v>2.8985507246376812</c:v>
                </c:pt>
                <c:pt idx="11">
                  <c:v>3.5087719298245612</c:v>
                </c:pt>
              </c:numCache>
            </c:numRef>
          </c:val>
          <c:smooth val="0"/>
          <c:extLst>
            <c:ext xmlns:c16="http://schemas.microsoft.com/office/drawing/2014/chart" uri="{C3380CC4-5D6E-409C-BE32-E72D297353CC}">
              <c16:uniqueId val="{00000000-B4CA-4076-B892-4E9DAE336A7E}"/>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'REMIS PARTOS'!$F$31:$Q$31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 PARTOS'!$F$35:$Q$35</c:f>
              <c:numCache>
                <c:formatCode>_-* #,##0.00_-;\-* #,##0.00_-;_-* \-_-;_-@_-</c:formatCode>
                <c:ptCount val="12"/>
                <c:pt idx="0">
                  <c:v>4.6875</c:v>
                </c:pt>
                <c:pt idx="1">
                  <c:v>11.6279069767442</c:v>
                </c:pt>
                <c:pt idx="2">
                  <c:v>9.8591549295774605</c:v>
                </c:pt>
                <c:pt idx="3">
                  <c:v>3.6144578313253</c:v>
                </c:pt>
                <c:pt idx="4">
                  <c:v>2.7027027027027</c:v>
                </c:pt>
                <c:pt idx="5">
                  <c:v>3.125</c:v>
                </c:pt>
                <c:pt idx="6">
                  <c:v>7.5757575757575797</c:v>
                </c:pt>
                <c:pt idx="7">
                  <c:v>6.4102564102564097</c:v>
                </c:pt>
                <c:pt idx="8">
                  <c:v>1.72413793103448</c:v>
                </c:pt>
                <c:pt idx="9">
                  <c:v>10.8108108108108</c:v>
                </c:pt>
                <c:pt idx="10">
                  <c:v>4.0540540540540499</c:v>
                </c:pt>
                <c:pt idx="11">
                  <c:v>0</c:v>
                </c:pt>
              </c:numCache>
            </c:numRef>
          </c:val>
          <c:smooth val="0"/>
          <c:extLst>
            <c:ext xmlns:c16="http://schemas.microsoft.com/office/drawing/2014/chart" uri="{C3380CC4-5D6E-409C-BE32-E72D297353CC}">
              <c16:uniqueId val="{00000001-B4CA-4076-B892-4E9DAE336A7E}"/>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'REMIS PARTOS'!$F$31:$Q$31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 PARTOS'!$F$36:$Q$36</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2-B4CA-4076-B892-4E9DAE336A7E}"/>
            </c:ext>
          </c:extLst>
        </c:ser>
        <c:dLbls>
          <c:showLegendKey val="0"/>
          <c:showVal val="0"/>
          <c:showCatName val="0"/>
          <c:showSerName val="0"/>
          <c:showPercent val="0"/>
          <c:showBubbleSize val="0"/>
        </c:dLbls>
        <c:hiLowLines>
          <c:spPr>
            <a:ln w="0">
              <a:noFill/>
            </a:ln>
          </c:spPr>
        </c:hiLowLines>
        <c:smooth val="0"/>
        <c:axId val="331225728"/>
        <c:axId val="331240192"/>
      </c:lineChart>
      <c:catAx>
        <c:axId val="33122572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669908282250998"/>
              <c:y val="0.948431820103135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1240192"/>
        <c:crosses val="autoZero"/>
        <c:auto val="1"/>
        <c:lblAlgn val="ctr"/>
        <c:lblOffset val="100"/>
        <c:noMultiLvlLbl val="0"/>
      </c:catAx>
      <c:valAx>
        <c:axId val="33124019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1225728"/>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48939211219804E-2"/>
          <c:y val="0.19496166484118299"/>
          <c:w val="0.89347447407208902"/>
          <c:h val="0.70671497177521303"/>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22320" cap="rnd">
                <a:solidFill>
                  <a:srgbClr val="10243E"/>
                </a:solidFill>
                <a:round/>
              </a:ln>
            </c:spPr>
            <c:trendlineType val="linear"/>
            <c:dispRSqr val="0"/>
            <c:dispEq val="0"/>
          </c:trendline>
          <c:cat>
            <c:strRef>
              <c:f>'PROD TAB'!$F$30:$Q$30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TAB'!$F$33:$Q$33</c:f>
              <c:numCache>
                <c:formatCode>#,##0</c:formatCode>
                <c:ptCount val="12"/>
                <c:pt idx="0">
                  <c:v>33</c:v>
                </c:pt>
                <c:pt idx="1">
                  <c:v>0</c:v>
                </c:pt>
                <c:pt idx="2">
                  <c:v>23</c:v>
                </c:pt>
                <c:pt idx="3">
                  <c:v>18</c:v>
                </c:pt>
                <c:pt idx="4">
                  <c:v>0</c:v>
                </c:pt>
                <c:pt idx="5">
                  <c:v>16</c:v>
                </c:pt>
                <c:pt idx="6">
                  <c:v>73</c:v>
                </c:pt>
                <c:pt idx="7">
                  <c:v>25</c:v>
                </c:pt>
                <c:pt idx="8">
                  <c:v>27</c:v>
                </c:pt>
                <c:pt idx="9">
                  <c:v>30</c:v>
                </c:pt>
                <c:pt idx="10">
                  <c:v>32</c:v>
                </c:pt>
                <c:pt idx="11">
                  <c:v>34</c:v>
                </c:pt>
              </c:numCache>
            </c:numRef>
          </c:val>
          <c:smooth val="0"/>
          <c:extLst>
            <c:ext xmlns:c16="http://schemas.microsoft.com/office/drawing/2014/chart" uri="{C3380CC4-5D6E-409C-BE32-E72D297353CC}">
              <c16:uniqueId val="{00000001-8AA5-41B7-81F2-8D6C60E1F206}"/>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TAB'!$F$30:$Q$30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TAB'!$F$34:$Q$34</c:f>
              <c:numCache>
                <c:formatCode>#,##0</c:formatCode>
                <c:ptCount val="12"/>
                <c:pt idx="0">
                  <c:v>0</c:v>
                </c:pt>
                <c:pt idx="1">
                  <c:v>0</c:v>
                </c:pt>
                <c:pt idx="2">
                  <c:v>44</c:v>
                </c:pt>
                <c:pt idx="3">
                  <c:v>18</c:v>
                </c:pt>
                <c:pt idx="4">
                  <c:v>16</c:v>
                </c:pt>
                <c:pt idx="5">
                  <c:v>22</c:v>
                </c:pt>
                <c:pt idx="6">
                  <c:v>21</c:v>
                </c:pt>
                <c:pt idx="7">
                  <c:v>18</c:v>
                </c:pt>
                <c:pt idx="8">
                  <c:v>20</c:v>
                </c:pt>
                <c:pt idx="9">
                  <c:v>20</c:v>
                </c:pt>
                <c:pt idx="10">
                  <c:v>0</c:v>
                </c:pt>
                <c:pt idx="11">
                  <c:v>0</c:v>
                </c:pt>
              </c:numCache>
            </c:numRef>
          </c:val>
          <c:smooth val="0"/>
          <c:extLst>
            <c:ext xmlns:c16="http://schemas.microsoft.com/office/drawing/2014/chart" uri="{C3380CC4-5D6E-409C-BE32-E72D297353CC}">
              <c16:uniqueId val="{00000002-8AA5-41B7-81F2-8D6C60E1F206}"/>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TAB'!$F$30:$Q$30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TAB'!$F$35:$Q$35</c:f>
              <c:numCache>
                <c:formatCode>#,##0</c:formatCode>
                <c:ptCount val="12"/>
                <c:pt idx="0">
                  <c:v>66</c:v>
                </c:pt>
                <c:pt idx="1">
                  <c:v>66</c:v>
                </c:pt>
                <c:pt idx="2">
                  <c:v>66</c:v>
                </c:pt>
                <c:pt idx="3">
                  <c:v>66</c:v>
                </c:pt>
                <c:pt idx="4">
                  <c:v>66</c:v>
                </c:pt>
                <c:pt idx="5">
                  <c:v>66</c:v>
                </c:pt>
                <c:pt idx="6">
                  <c:v>66</c:v>
                </c:pt>
                <c:pt idx="7">
                  <c:v>66</c:v>
                </c:pt>
                <c:pt idx="8">
                  <c:v>66</c:v>
                </c:pt>
                <c:pt idx="9">
                  <c:v>66</c:v>
                </c:pt>
                <c:pt idx="10">
                  <c:v>66</c:v>
                </c:pt>
                <c:pt idx="11">
                  <c:v>66</c:v>
                </c:pt>
              </c:numCache>
            </c:numRef>
          </c:val>
          <c:smooth val="0"/>
          <c:extLst>
            <c:ext xmlns:c16="http://schemas.microsoft.com/office/drawing/2014/chart" uri="{C3380CC4-5D6E-409C-BE32-E72D297353CC}">
              <c16:uniqueId val="{00000003-8AA5-41B7-81F2-8D6C60E1F206}"/>
            </c:ext>
          </c:extLst>
        </c:ser>
        <c:dLbls>
          <c:showLegendKey val="0"/>
          <c:showVal val="0"/>
          <c:showCatName val="0"/>
          <c:showSerName val="0"/>
          <c:showPercent val="0"/>
          <c:showBubbleSize val="0"/>
        </c:dLbls>
        <c:hiLowLines>
          <c:spPr>
            <a:ln w="0">
              <a:noFill/>
            </a:ln>
          </c:spPr>
        </c:hiLowLines>
        <c:smooth val="0"/>
        <c:axId val="332921088"/>
        <c:axId val="332620160"/>
      </c:lineChart>
      <c:catAx>
        <c:axId val="33292108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896690338998"/>
              <c:y val="0.94666779004128399"/>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2620160"/>
        <c:crosses val="autoZero"/>
        <c:auto val="1"/>
        <c:lblAlgn val="ctr"/>
        <c:lblOffset val="100"/>
        <c:noMultiLvlLbl val="0"/>
      </c:catAx>
      <c:valAx>
        <c:axId val="332620160"/>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2921088"/>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48939211219804E-2"/>
          <c:y val="0.19496166484118299"/>
          <c:w val="0.89347447407208902"/>
          <c:h val="0.70671497177521303"/>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22320" cap="rnd">
                <a:solidFill>
                  <a:srgbClr val="10243E"/>
                </a:solidFill>
                <a:round/>
              </a:ln>
            </c:spPr>
            <c:trendlineType val="linear"/>
            <c:dispRSqr val="0"/>
            <c:dispEq val="0"/>
          </c:trendline>
          <c:cat>
            <c:strRef>
              <c:f>'PROD TAM'!$F$30:$Q$30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TAM'!$F$33:$Q$33</c:f>
              <c:numCache>
                <c:formatCode>#,##0</c:formatCode>
                <c:ptCount val="12"/>
                <c:pt idx="0">
                  <c:v>19</c:v>
                </c:pt>
                <c:pt idx="1">
                  <c:v>0</c:v>
                </c:pt>
                <c:pt idx="2">
                  <c:v>20</c:v>
                </c:pt>
                <c:pt idx="3">
                  <c:v>35</c:v>
                </c:pt>
                <c:pt idx="4">
                  <c:v>0</c:v>
                </c:pt>
                <c:pt idx="5">
                  <c:v>28</c:v>
                </c:pt>
                <c:pt idx="6">
                  <c:v>29</c:v>
                </c:pt>
                <c:pt idx="7">
                  <c:v>28</c:v>
                </c:pt>
                <c:pt idx="8">
                  <c:v>48</c:v>
                </c:pt>
                <c:pt idx="9">
                  <c:v>23</c:v>
                </c:pt>
                <c:pt idx="10">
                  <c:v>54</c:v>
                </c:pt>
                <c:pt idx="11">
                  <c:v>44</c:v>
                </c:pt>
              </c:numCache>
            </c:numRef>
          </c:val>
          <c:smooth val="0"/>
          <c:extLst>
            <c:ext xmlns:c16="http://schemas.microsoft.com/office/drawing/2014/chart" uri="{C3380CC4-5D6E-409C-BE32-E72D297353CC}">
              <c16:uniqueId val="{00000001-7C3D-4B25-9CB1-6F0918BE393E}"/>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TAM'!$F$30:$Q$30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TAM'!$F$34:$Q$34</c:f>
              <c:numCache>
                <c:formatCode>#,##0</c:formatCode>
                <c:ptCount val="12"/>
                <c:pt idx="0">
                  <c:v>0</c:v>
                </c:pt>
                <c:pt idx="1">
                  <c:v>0</c:v>
                </c:pt>
                <c:pt idx="2">
                  <c:v>25</c:v>
                </c:pt>
                <c:pt idx="3">
                  <c:v>20</c:v>
                </c:pt>
                <c:pt idx="4">
                  <c:v>27</c:v>
                </c:pt>
                <c:pt idx="5">
                  <c:v>21</c:v>
                </c:pt>
                <c:pt idx="6">
                  <c:v>35</c:v>
                </c:pt>
                <c:pt idx="7">
                  <c:v>35</c:v>
                </c:pt>
                <c:pt idx="8">
                  <c:v>21</c:v>
                </c:pt>
                <c:pt idx="9">
                  <c:v>21</c:v>
                </c:pt>
                <c:pt idx="10">
                  <c:v>0</c:v>
                </c:pt>
                <c:pt idx="11">
                  <c:v>0</c:v>
                </c:pt>
              </c:numCache>
            </c:numRef>
          </c:val>
          <c:smooth val="0"/>
          <c:extLst>
            <c:ext xmlns:c16="http://schemas.microsoft.com/office/drawing/2014/chart" uri="{C3380CC4-5D6E-409C-BE32-E72D297353CC}">
              <c16:uniqueId val="{00000002-7C3D-4B25-9CB1-6F0918BE393E}"/>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TAM'!$F$30:$Q$30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TAM'!$F$35:$Q$35</c:f>
              <c:numCache>
                <c:formatCode>#,##0</c:formatCode>
                <c:ptCount val="12"/>
                <c:pt idx="0">
                  <c:v>25</c:v>
                </c:pt>
                <c:pt idx="1">
                  <c:v>25</c:v>
                </c:pt>
                <c:pt idx="2">
                  <c:v>25</c:v>
                </c:pt>
                <c:pt idx="3">
                  <c:v>25</c:v>
                </c:pt>
                <c:pt idx="4">
                  <c:v>25</c:v>
                </c:pt>
                <c:pt idx="5">
                  <c:v>25</c:v>
                </c:pt>
                <c:pt idx="6">
                  <c:v>25</c:v>
                </c:pt>
                <c:pt idx="7">
                  <c:v>25</c:v>
                </c:pt>
                <c:pt idx="8">
                  <c:v>25</c:v>
                </c:pt>
                <c:pt idx="9">
                  <c:v>25</c:v>
                </c:pt>
                <c:pt idx="10">
                  <c:v>25</c:v>
                </c:pt>
                <c:pt idx="11">
                  <c:v>25</c:v>
                </c:pt>
              </c:numCache>
            </c:numRef>
          </c:val>
          <c:smooth val="0"/>
          <c:extLst>
            <c:ext xmlns:c16="http://schemas.microsoft.com/office/drawing/2014/chart" uri="{C3380CC4-5D6E-409C-BE32-E72D297353CC}">
              <c16:uniqueId val="{00000003-7C3D-4B25-9CB1-6F0918BE393E}"/>
            </c:ext>
          </c:extLst>
        </c:ser>
        <c:dLbls>
          <c:showLegendKey val="0"/>
          <c:showVal val="0"/>
          <c:showCatName val="0"/>
          <c:showSerName val="0"/>
          <c:showPercent val="0"/>
          <c:showBubbleSize val="0"/>
        </c:dLbls>
        <c:hiLowLines>
          <c:spPr>
            <a:ln w="0">
              <a:noFill/>
            </a:ln>
          </c:spPr>
        </c:hiLowLines>
        <c:smooth val="0"/>
        <c:axId val="333531008"/>
        <c:axId val="333553664"/>
      </c:lineChart>
      <c:catAx>
        <c:axId val="33353100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896690338998"/>
              <c:y val="0.94666779004128399"/>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3553664"/>
        <c:crosses val="autoZero"/>
        <c:auto val="1"/>
        <c:lblAlgn val="ctr"/>
        <c:lblOffset val="100"/>
        <c:noMultiLvlLbl val="0"/>
      </c:catAx>
      <c:valAx>
        <c:axId val="33355366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3531008"/>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00777118682999E-2"/>
          <c:y val="0.19164926931106499"/>
          <c:w val="0.887754632822918"/>
          <c:h val="0.6962839248434240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9080" cap="rnd">
                <a:solidFill>
                  <a:srgbClr val="10243E"/>
                </a:solidFill>
                <a:round/>
              </a:ln>
            </c:spPr>
            <c:trendlineType val="linear"/>
            <c:dispRSqr val="0"/>
            <c:dispEq val="0"/>
          </c:trendline>
          <c:cat>
            <c:strRef>
              <c:f>'SATISF USU'!$F$30:$Q$30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USU'!$F$33:$Q$33</c:f>
              <c:numCache>
                <c:formatCode>0.0</c:formatCode>
                <c:ptCount val="12"/>
                <c:pt idx="0">
                  <c:v>95.174262734584445</c:v>
                </c:pt>
                <c:pt idx="1">
                  <c:v>95.950155763239877</c:v>
                </c:pt>
                <c:pt idx="2">
                  <c:v>97.643979057591622</c:v>
                </c:pt>
                <c:pt idx="3">
                  <c:v>96.073298429319379</c:v>
                </c:pt>
                <c:pt idx="4">
                  <c:v>97.849462365591393</c:v>
                </c:pt>
                <c:pt idx="5">
                  <c:v>94.397759103641448</c:v>
                </c:pt>
                <c:pt idx="6">
                  <c:v>96.330275229357795</c:v>
                </c:pt>
                <c:pt idx="7">
                  <c:v>95.564516129032256</c:v>
                </c:pt>
                <c:pt idx="8">
                  <c:v>96.091954022988503</c:v>
                </c:pt>
                <c:pt idx="9">
                  <c:v>95.555555555555557</c:v>
                </c:pt>
                <c:pt idx="10">
                  <c:v>96.894409937888199</c:v>
                </c:pt>
                <c:pt idx="11">
                  <c:v>95.454545454545453</c:v>
                </c:pt>
              </c:numCache>
            </c:numRef>
          </c:val>
          <c:smooth val="0"/>
          <c:extLst>
            <c:ext xmlns:c16="http://schemas.microsoft.com/office/drawing/2014/chart" uri="{C3380CC4-5D6E-409C-BE32-E72D297353CC}">
              <c16:uniqueId val="{00000001-8346-41BB-8F82-90056CF02988}"/>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'SATISF USU'!$F$30:$Q$30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USU'!$F$34:$Q$34</c:f>
              <c:numCache>
                <c:formatCode>0.0</c:formatCode>
                <c:ptCount val="12"/>
                <c:pt idx="0">
                  <c:v>98.130841121495294</c:v>
                </c:pt>
                <c:pt idx="1">
                  <c:v>99.4609164420485</c:v>
                </c:pt>
                <c:pt idx="2">
                  <c:v>96.730245231607597</c:v>
                </c:pt>
                <c:pt idx="3">
                  <c:v>97.554347826086996</c:v>
                </c:pt>
                <c:pt idx="4">
                  <c:v>83.486238532110093</c:v>
                </c:pt>
                <c:pt idx="5">
                  <c:v>87.735849056603797</c:v>
                </c:pt>
                <c:pt idx="6">
                  <c:v>82.982456140350905</c:v>
                </c:pt>
                <c:pt idx="7">
                  <c:v>86.609071274298103</c:v>
                </c:pt>
                <c:pt idx="8">
                  <c:v>94.9709864603482</c:v>
                </c:pt>
                <c:pt idx="9">
                  <c:v>94.537815126050404</c:v>
                </c:pt>
                <c:pt idx="10">
                  <c:v>96.153846153846203</c:v>
                </c:pt>
                <c:pt idx="11">
                  <c:v>0</c:v>
                </c:pt>
              </c:numCache>
            </c:numRef>
          </c:val>
          <c:smooth val="0"/>
          <c:extLst>
            <c:ext xmlns:c16="http://schemas.microsoft.com/office/drawing/2014/chart" uri="{C3380CC4-5D6E-409C-BE32-E72D297353CC}">
              <c16:uniqueId val="{00000002-8346-41BB-8F82-90056CF02988}"/>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'SATISF USU'!$F$30:$Q$30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USU'!$F$35:$Q$35</c:f>
              <c:numCache>
                <c:formatCode>0.0</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smooth val="0"/>
          <c:extLst>
            <c:ext xmlns:c16="http://schemas.microsoft.com/office/drawing/2014/chart" uri="{C3380CC4-5D6E-409C-BE32-E72D297353CC}">
              <c16:uniqueId val="{00000003-8346-41BB-8F82-90056CF02988}"/>
            </c:ext>
          </c:extLst>
        </c:ser>
        <c:dLbls>
          <c:showLegendKey val="0"/>
          <c:showVal val="0"/>
          <c:showCatName val="0"/>
          <c:showSerName val="0"/>
          <c:showPercent val="0"/>
          <c:showBubbleSize val="0"/>
        </c:dLbls>
        <c:hiLowLines>
          <c:spPr>
            <a:ln w="0">
              <a:noFill/>
            </a:ln>
          </c:spPr>
        </c:hiLowLines>
        <c:smooth val="0"/>
        <c:axId val="333334400"/>
        <c:axId val="333361152"/>
      </c:lineChart>
      <c:catAx>
        <c:axId val="33333440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595392467901"/>
              <c:y val="0.94663883089770395"/>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3361152"/>
        <c:crosses val="autoZero"/>
        <c:auto val="1"/>
        <c:lblAlgn val="ctr"/>
        <c:lblOffset val="100"/>
        <c:noMultiLvlLbl val="0"/>
      </c:catAx>
      <c:valAx>
        <c:axId val="33336115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3334400"/>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9388580090955003E-2"/>
          <c:y val="0.15055118110236199"/>
          <c:w val="0.89004547751389596"/>
          <c:h val="0.73018372703412104"/>
        </c:manualLayout>
      </c:layout>
      <c:lineChart>
        <c:grouping val="standard"/>
        <c:varyColors val="0"/>
        <c:ser>
          <c:idx val="0"/>
          <c:order val="0"/>
          <c:spPr>
            <a:ln w="28440">
              <a:solidFill>
                <a:srgbClr val="4A7EBB"/>
              </a:solidFill>
              <a:round/>
            </a:ln>
          </c:spPr>
          <c:marker>
            <c:symbol val="none"/>
          </c:marker>
          <c:dLbls>
            <c:spPr>
              <a:noFill/>
              <a:ln>
                <a:noFill/>
              </a:ln>
              <a:effectLst/>
            </c:spPr>
            <c:txPr>
              <a:bodyPr wrap="square"/>
              <a:lstStyle/>
              <a:p>
                <a:pPr>
                  <a:defRPr lang="es-MX" sz="1000" b="0" strike="noStrike" spc="-1">
                    <a:solidFill>
                      <a:srgbClr val="000000"/>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22320" cap="rnd">
                <a:solidFill>
                  <a:srgbClr val="17375E"/>
                </a:solidFill>
                <a:round/>
              </a:ln>
            </c:spPr>
            <c:trendlineType val="linear"/>
            <c:dispRSqr val="0"/>
            <c:dispEq val="0"/>
          </c:trendline>
          <c:cat>
            <c:strRef>
              <c:f>'OP ORTOPEDIA'!$E$30:$P$30</c:f>
              <c:strCache>
                <c:ptCount val="12"/>
                <c:pt idx="1">
                  <c:v>ENE</c:v>
                </c:pt>
                <c:pt idx="2">
                  <c:v>FEB</c:v>
                </c:pt>
                <c:pt idx="3">
                  <c:v>MAR</c:v>
                </c:pt>
                <c:pt idx="4">
                  <c:v>ABR</c:v>
                </c:pt>
                <c:pt idx="5">
                  <c:v>MAY</c:v>
                </c:pt>
                <c:pt idx="6">
                  <c:v>JUN</c:v>
                </c:pt>
                <c:pt idx="7">
                  <c:v>JUL</c:v>
                </c:pt>
                <c:pt idx="8">
                  <c:v>AGO</c:v>
                </c:pt>
                <c:pt idx="9">
                  <c:v>SEP</c:v>
                </c:pt>
                <c:pt idx="10">
                  <c:v>OCT</c:v>
                </c:pt>
                <c:pt idx="11">
                  <c:v>NOV</c:v>
                </c:pt>
              </c:strCache>
            </c:strRef>
          </c:cat>
          <c:val>
            <c:numRef>
              <c:f>'OP ORTOPEDIA'!$E$33:$P$33</c:f>
              <c:numCache>
                <c:formatCode>0.0</c:formatCode>
                <c:ptCount val="12"/>
                <c:pt idx="1">
                  <c:v>3.9467680608365021</c:v>
                </c:pt>
                <c:pt idx="2">
                  <c:v>6.6418539325842696</c:v>
                </c:pt>
                <c:pt idx="3">
                  <c:v>12.264984227129338</c:v>
                </c:pt>
                <c:pt idx="4">
                  <c:v>16.532490974729242</c:v>
                </c:pt>
                <c:pt idx="5">
                  <c:v>8.6359918200408998</c:v>
                </c:pt>
                <c:pt idx="6">
                  <c:v>11.362190812720849</c:v>
                </c:pt>
                <c:pt idx="7">
                  <c:v>7.6158536585365857</c:v>
                </c:pt>
                <c:pt idx="8">
                  <c:v>10.682971014492754</c:v>
                </c:pt>
                <c:pt idx="9">
                  <c:v>9.463917525773196</c:v>
                </c:pt>
                <c:pt idx="10">
                  <c:v>17.453246753246752</c:v>
                </c:pt>
                <c:pt idx="11">
                  <c:v>1.9631336405529953</c:v>
                </c:pt>
              </c:numCache>
            </c:numRef>
          </c:val>
          <c:smooth val="0"/>
          <c:extLst>
            <c:ext xmlns:c16="http://schemas.microsoft.com/office/drawing/2014/chart" uri="{C3380CC4-5D6E-409C-BE32-E72D297353CC}">
              <c16:uniqueId val="{00000001-B802-4B56-A955-E69E7118DFDA}"/>
            </c:ext>
          </c:extLst>
        </c:ser>
        <c:ser>
          <c:idx val="1"/>
          <c:order val="1"/>
          <c:spPr>
            <a:ln w="28440">
              <a:solidFill>
                <a:srgbClr val="BE4B48"/>
              </a:solidFill>
              <a:round/>
            </a:ln>
          </c:spPr>
          <c:marker>
            <c:symbol val="none"/>
          </c:marker>
          <c:dLbls>
            <c:spPr>
              <a:noFill/>
              <a:ln>
                <a:noFill/>
              </a:ln>
              <a:effectLst/>
            </c:spPr>
            <c:txPr>
              <a:bodyPr wrap="square"/>
              <a:lstStyle/>
              <a:p>
                <a:pPr>
                  <a:defRPr lang="es-MX" sz="1000" b="0" strike="noStrike" spc="-1">
                    <a:solidFill>
                      <a:srgbClr val="000000"/>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ORTOPEDIA'!$E$30:$P$30</c:f>
              <c:strCache>
                <c:ptCount val="12"/>
                <c:pt idx="1">
                  <c:v>ENE</c:v>
                </c:pt>
                <c:pt idx="2">
                  <c:v>FEB</c:v>
                </c:pt>
                <c:pt idx="3">
                  <c:v>MAR</c:v>
                </c:pt>
                <c:pt idx="4">
                  <c:v>ABR</c:v>
                </c:pt>
                <c:pt idx="5">
                  <c:v>MAY</c:v>
                </c:pt>
                <c:pt idx="6">
                  <c:v>JUN</c:v>
                </c:pt>
                <c:pt idx="7">
                  <c:v>JUL</c:v>
                </c:pt>
                <c:pt idx="8">
                  <c:v>AGO</c:v>
                </c:pt>
                <c:pt idx="9">
                  <c:v>SEP</c:v>
                </c:pt>
                <c:pt idx="10">
                  <c:v>OCT</c:v>
                </c:pt>
                <c:pt idx="11">
                  <c:v>NOV</c:v>
                </c:pt>
              </c:strCache>
            </c:strRef>
          </c:cat>
          <c:val>
            <c:numRef>
              <c:f>'OP ORTOPEDIA'!$E$34:$P$34</c:f>
              <c:numCache>
                <c:formatCode>0.0</c:formatCode>
                <c:ptCount val="12"/>
                <c:pt idx="1">
                  <c:v>11.4307304785894</c:v>
                </c:pt>
                <c:pt idx="2">
                  <c:v>12.3557692307692</c:v>
                </c:pt>
                <c:pt idx="3">
                  <c:v>12.1228571428571</c:v>
                </c:pt>
                <c:pt idx="4">
                  <c:v>10.668711656441699</c:v>
                </c:pt>
                <c:pt idx="5">
                  <c:v>8.8928571428571406</c:v>
                </c:pt>
                <c:pt idx="6">
                  <c:v>19.577937649880099</c:v>
                </c:pt>
                <c:pt idx="7">
                  <c:v>11.886934673366801</c:v>
                </c:pt>
                <c:pt idx="8">
                  <c:v>10.266355140186899</c:v>
                </c:pt>
                <c:pt idx="9">
                  <c:v>13.2882882882883</c:v>
                </c:pt>
                <c:pt idx="10">
                  <c:v>15.128526645768</c:v>
                </c:pt>
                <c:pt idx="11">
                  <c:v>12.6618911174785</c:v>
                </c:pt>
              </c:numCache>
            </c:numRef>
          </c:val>
          <c:smooth val="0"/>
          <c:extLst>
            <c:ext xmlns:c16="http://schemas.microsoft.com/office/drawing/2014/chart" uri="{C3380CC4-5D6E-409C-BE32-E72D297353CC}">
              <c16:uniqueId val="{00000002-B802-4B56-A955-E69E7118DFDA}"/>
            </c:ext>
          </c:extLst>
        </c:ser>
        <c:ser>
          <c:idx val="2"/>
          <c:order val="2"/>
          <c:spPr>
            <a:ln w="28440" cap="rnd">
              <a:solidFill>
                <a:srgbClr val="4F6228"/>
              </a:solidFill>
              <a:round/>
            </a:ln>
          </c:spPr>
          <c:marker>
            <c:symbol val="none"/>
          </c:marker>
          <c:dLbls>
            <c:spPr>
              <a:noFill/>
              <a:ln>
                <a:noFill/>
              </a:ln>
              <a:effectLst/>
            </c:spPr>
            <c:txPr>
              <a:bodyPr wrap="square"/>
              <a:lstStyle/>
              <a:p>
                <a:pPr>
                  <a:defRPr lang="es-MX" sz="1000" b="0" strike="noStrike" spc="-1">
                    <a:solidFill>
                      <a:srgbClr val="000000"/>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ORTOPEDIA'!$E$30:$P$30</c:f>
              <c:strCache>
                <c:ptCount val="12"/>
                <c:pt idx="1">
                  <c:v>ENE</c:v>
                </c:pt>
                <c:pt idx="2">
                  <c:v>FEB</c:v>
                </c:pt>
                <c:pt idx="3">
                  <c:v>MAR</c:v>
                </c:pt>
                <c:pt idx="4">
                  <c:v>ABR</c:v>
                </c:pt>
                <c:pt idx="5">
                  <c:v>MAY</c:v>
                </c:pt>
                <c:pt idx="6">
                  <c:v>JUN</c:v>
                </c:pt>
                <c:pt idx="7">
                  <c:v>JUL</c:v>
                </c:pt>
                <c:pt idx="8">
                  <c:v>AGO</c:v>
                </c:pt>
                <c:pt idx="9">
                  <c:v>SEP</c:v>
                </c:pt>
                <c:pt idx="10">
                  <c:v>OCT</c:v>
                </c:pt>
                <c:pt idx="11">
                  <c:v>NOV</c:v>
                </c:pt>
              </c:strCache>
            </c:strRef>
          </c:cat>
          <c:val>
            <c:numRef>
              <c:f>'OP ORTOPEDIA'!$E$35:$P$35</c:f>
              <c:numCache>
                <c:formatCode>General</c:formatCode>
                <c:ptCount val="12"/>
                <c:pt idx="1">
                  <c:v>10</c:v>
                </c:pt>
                <c:pt idx="2">
                  <c:v>10</c:v>
                </c:pt>
                <c:pt idx="3">
                  <c:v>10</c:v>
                </c:pt>
                <c:pt idx="4">
                  <c:v>10</c:v>
                </c:pt>
                <c:pt idx="5">
                  <c:v>10</c:v>
                </c:pt>
                <c:pt idx="6">
                  <c:v>10</c:v>
                </c:pt>
                <c:pt idx="7">
                  <c:v>10</c:v>
                </c:pt>
                <c:pt idx="8">
                  <c:v>10</c:v>
                </c:pt>
                <c:pt idx="9">
                  <c:v>10</c:v>
                </c:pt>
                <c:pt idx="10">
                  <c:v>10</c:v>
                </c:pt>
                <c:pt idx="11">
                  <c:v>10</c:v>
                </c:pt>
              </c:numCache>
            </c:numRef>
          </c:val>
          <c:smooth val="0"/>
          <c:extLst>
            <c:ext xmlns:c16="http://schemas.microsoft.com/office/drawing/2014/chart" uri="{C3380CC4-5D6E-409C-BE32-E72D297353CC}">
              <c16:uniqueId val="{00000003-B802-4B56-A955-E69E7118DFDA}"/>
            </c:ext>
          </c:extLst>
        </c:ser>
        <c:dLbls>
          <c:showLegendKey val="0"/>
          <c:showVal val="0"/>
          <c:showCatName val="0"/>
          <c:showSerName val="0"/>
          <c:showPercent val="0"/>
          <c:showBubbleSize val="0"/>
        </c:dLbls>
        <c:hiLowLines>
          <c:spPr>
            <a:ln w="0">
              <a:noFill/>
            </a:ln>
          </c:spPr>
        </c:hiLowLines>
        <c:smooth val="0"/>
        <c:axId val="169883136"/>
        <c:axId val="169885056"/>
      </c:lineChart>
      <c:catAx>
        <c:axId val="169883136"/>
        <c:scaling>
          <c:orientation val="minMax"/>
        </c:scaling>
        <c:delete val="0"/>
        <c:axPos val="b"/>
        <c:majorGridlines>
          <c:spPr>
            <a:ln w="9360">
              <a:solidFill>
                <a:srgbClr val="FAC090"/>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09802930773118"/>
              <c:y val="0.94257217847769004"/>
            </c:manualLayout>
          </c:layout>
          <c:overlay val="0"/>
          <c:spPr>
            <a:noFill/>
            <a:ln w="25560">
              <a:noFill/>
            </a:ln>
          </c:spPr>
        </c:title>
        <c:numFmt formatCode="General" sourceLinked="0"/>
        <c:majorTickMark val="out"/>
        <c:minorTickMark val="none"/>
        <c:tickLblPos val="low"/>
        <c:spPr>
          <a:ln w="9360">
            <a:solidFill>
              <a:srgbClr val="878787"/>
            </a:solidFill>
            <a:round/>
          </a:ln>
        </c:spPr>
        <c:txPr>
          <a:bodyPr/>
          <a:lstStyle/>
          <a:p>
            <a:pPr>
              <a:defRPr lang="es-ES" sz="1000" b="0" strike="noStrike" spc="-1">
                <a:solidFill>
                  <a:srgbClr val="000000"/>
                </a:solidFill>
                <a:latin typeface="Calibri"/>
              </a:defRPr>
            </a:pPr>
            <a:endParaRPr lang="es-ES"/>
          </a:p>
        </c:txPr>
        <c:crossAx val="169885056"/>
        <c:crosses val="autoZero"/>
        <c:auto val="1"/>
        <c:lblAlgn val="ctr"/>
        <c:lblOffset val="100"/>
        <c:noMultiLvlLbl val="0"/>
      </c:catAx>
      <c:valAx>
        <c:axId val="169885056"/>
        <c:scaling>
          <c:orientation val="minMax"/>
        </c:scaling>
        <c:delete val="0"/>
        <c:axPos val="l"/>
        <c:majorGridlines>
          <c:spPr>
            <a:ln w="9360">
              <a:solidFill>
                <a:srgbClr val="878787"/>
              </a:solidFill>
              <a:round/>
            </a:ln>
          </c:spPr>
        </c:majorGridlines>
        <c:title>
          <c:tx>
            <c:rich>
              <a:bodyPr rot="-5400000"/>
              <a:lstStyle/>
              <a:p>
                <a:pPr>
                  <a:defRPr lang="es-ES" sz="1000" b="1" strike="noStrike" spc="-1">
                    <a:solidFill>
                      <a:srgbClr val="000000"/>
                    </a:solidFill>
                    <a:latin typeface="Calibri"/>
                  </a:defRPr>
                </a:pPr>
                <a:r>
                  <a:rPr lang="es-ES" sz="1000" b="1" strike="noStrike" spc="-1">
                    <a:solidFill>
                      <a:srgbClr val="000000"/>
                    </a:solidFill>
                    <a:latin typeface="Calibri"/>
                  </a:rPr>
                  <a:t>DIAS</a:t>
                </a:r>
              </a:p>
            </c:rich>
          </c:tx>
          <c:layout>
            <c:manualLayout>
              <c:xMode val="edge"/>
              <c:yMode val="edge"/>
              <c:x val="1.61697827185447E-3"/>
              <c:y val="0.43916010498687702"/>
            </c:manualLayout>
          </c:layout>
          <c:overlay val="0"/>
          <c:spPr>
            <a:noFill/>
            <a:ln w="25560">
              <a:noFill/>
            </a:ln>
          </c:spPr>
        </c:title>
        <c:numFmt formatCode="General" sourceLinked="0"/>
        <c:majorTickMark val="out"/>
        <c:minorTickMark val="none"/>
        <c:tickLblPos val="nextTo"/>
        <c:spPr>
          <a:ln w="9360">
            <a:solidFill>
              <a:srgbClr val="878787"/>
            </a:solidFill>
            <a:round/>
          </a:ln>
        </c:spPr>
        <c:txPr>
          <a:bodyPr/>
          <a:lstStyle/>
          <a:p>
            <a:pPr>
              <a:defRPr lang="es-ES" sz="1000" b="0" strike="noStrike" spc="-1">
                <a:solidFill>
                  <a:srgbClr val="000000"/>
                </a:solidFill>
                <a:latin typeface="Calibri"/>
              </a:defRPr>
            </a:pPr>
            <a:endParaRPr lang="es-ES"/>
          </a:p>
        </c:txPr>
        <c:crossAx val="169883136"/>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00777118682999E-2"/>
          <c:y val="0.19164926931106499"/>
          <c:w val="0.887754632822918"/>
          <c:h val="0.6962839248434240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9080" cap="rnd">
                <a:solidFill>
                  <a:srgbClr val="10243E"/>
                </a:solidFill>
                <a:round/>
              </a:ln>
            </c:spPr>
            <c:trendlineType val="linear"/>
            <c:dispRSqr val="0"/>
            <c:dispEq val="0"/>
          </c:trendline>
          <c:cat>
            <c:strRef>
              <c:f>'SATISF PRIMER CONT'!$F$30:$Q$30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PRIMER CONT'!$F$33:$Q$33</c:f>
              <c:numCache>
                <c:formatCode>0.0</c:formatCode>
                <c:ptCount val="12"/>
                <c:pt idx="0">
                  <c:v>93.833780160857899</c:v>
                </c:pt>
                <c:pt idx="1">
                  <c:v>94.704049844236764</c:v>
                </c:pt>
                <c:pt idx="2">
                  <c:v>95.81151832460732</c:v>
                </c:pt>
                <c:pt idx="3">
                  <c:v>95.026178010471213</c:v>
                </c:pt>
                <c:pt idx="4">
                  <c:v>96.774193548387103</c:v>
                </c:pt>
                <c:pt idx="5">
                  <c:v>95.798319327731093</c:v>
                </c:pt>
                <c:pt idx="6">
                  <c:v>94.954128440366972</c:v>
                </c:pt>
                <c:pt idx="7">
                  <c:v>97.58064516129032</c:v>
                </c:pt>
                <c:pt idx="8">
                  <c:v>98.850574712643677</c:v>
                </c:pt>
                <c:pt idx="9">
                  <c:v>95.333333333333343</c:v>
                </c:pt>
                <c:pt idx="10">
                  <c:v>95.652173913043484</c:v>
                </c:pt>
                <c:pt idx="11">
                  <c:v>94.117647058823522</c:v>
                </c:pt>
              </c:numCache>
            </c:numRef>
          </c:val>
          <c:smooth val="0"/>
          <c:extLst>
            <c:ext xmlns:c16="http://schemas.microsoft.com/office/drawing/2014/chart" uri="{C3380CC4-5D6E-409C-BE32-E72D297353CC}">
              <c16:uniqueId val="{00000001-CED1-4214-8876-2579CC4A7133}"/>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'SATISF PRIMER CONT'!$F$30:$Q$30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PRIMER CONT'!$F$34:$Q$34</c:f>
              <c:numCache>
                <c:formatCode>0.0</c:formatCode>
                <c:ptCount val="12"/>
              </c:numCache>
            </c:numRef>
          </c:val>
          <c:smooth val="0"/>
          <c:extLst>
            <c:ext xmlns:c16="http://schemas.microsoft.com/office/drawing/2014/chart" uri="{C3380CC4-5D6E-409C-BE32-E72D297353CC}">
              <c16:uniqueId val="{00000002-CED1-4214-8876-2579CC4A7133}"/>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'SATISF PRIMER CONT'!$F$30:$Q$30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PRIMER CONT'!$F$35:$Q$35</c:f>
              <c:numCache>
                <c:formatCode>0.0</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smooth val="0"/>
          <c:extLst>
            <c:ext xmlns:c16="http://schemas.microsoft.com/office/drawing/2014/chart" uri="{C3380CC4-5D6E-409C-BE32-E72D297353CC}">
              <c16:uniqueId val="{00000003-CED1-4214-8876-2579CC4A7133}"/>
            </c:ext>
          </c:extLst>
        </c:ser>
        <c:dLbls>
          <c:showLegendKey val="0"/>
          <c:showVal val="0"/>
          <c:showCatName val="0"/>
          <c:showSerName val="0"/>
          <c:showPercent val="0"/>
          <c:showBubbleSize val="0"/>
        </c:dLbls>
        <c:hiLowLines>
          <c:spPr>
            <a:ln w="0">
              <a:noFill/>
            </a:ln>
          </c:spPr>
        </c:hiLowLines>
        <c:smooth val="0"/>
        <c:axId val="333412224"/>
        <c:axId val="333434880"/>
      </c:lineChart>
      <c:catAx>
        <c:axId val="33341222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595392467901"/>
              <c:y val="0.94663883089770395"/>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3434880"/>
        <c:crosses val="autoZero"/>
        <c:auto val="1"/>
        <c:lblAlgn val="ctr"/>
        <c:lblOffset val="100"/>
        <c:noMultiLvlLbl val="0"/>
      </c:catAx>
      <c:valAx>
        <c:axId val="333434880"/>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3412224"/>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00777118682999E-2"/>
          <c:y val="0.19164926931106499"/>
          <c:w val="0.887754632822918"/>
          <c:h val="0.6962839248434240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9080" cap="rnd">
                <a:solidFill>
                  <a:srgbClr val="10243E"/>
                </a:solidFill>
                <a:round/>
              </a:ln>
            </c:spPr>
            <c:trendlineType val="linear"/>
            <c:dispRSqr val="0"/>
            <c:dispEq val="0"/>
          </c:trendline>
          <c:cat>
            <c:strRef>
              <c:f>'SATISF ADMTIVO'!$F$30:$Q$30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ADMTIVO'!$F$33:$Q$33</c:f>
              <c:numCache>
                <c:formatCode>0.0</c:formatCode>
                <c:ptCount val="12"/>
                <c:pt idx="0">
                  <c:v>93.833780160857899</c:v>
                </c:pt>
                <c:pt idx="1">
                  <c:v>95.950155763239877</c:v>
                </c:pt>
                <c:pt idx="2">
                  <c:v>96.858638743455501</c:v>
                </c:pt>
                <c:pt idx="3">
                  <c:v>97.120418848167546</c:v>
                </c:pt>
                <c:pt idx="4">
                  <c:v>97.849462365591393</c:v>
                </c:pt>
                <c:pt idx="5">
                  <c:v>98.039215686274503</c:v>
                </c:pt>
                <c:pt idx="6">
                  <c:v>95.412844036697251</c:v>
                </c:pt>
                <c:pt idx="7">
                  <c:v>91.532258064516128</c:v>
                </c:pt>
                <c:pt idx="8">
                  <c:v>93.333333333333329</c:v>
                </c:pt>
                <c:pt idx="9">
                  <c:v>92.888888888888886</c:v>
                </c:pt>
                <c:pt idx="10">
                  <c:v>96.273291925465841</c:v>
                </c:pt>
                <c:pt idx="11">
                  <c:v>93.582887700534755</c:v>
                </c:pt>
              </c:numCache>
            </c:numRef>
          </c:val>
          <c:smooth val="0"/>
          <c:extLst>
            <c:ext xmlns:c16="http://schemas.microsoft.com/office/drawing/2014/chart" uri="{C3380CC4-5D6E-409C-BE32-E72D297353CC}">
              <c16:uniqueId val="{00000001-FB3B-4DA5-AAA4-E391139CA8D2}"/>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'SATISF ADMTIVO'!$F$30:$Q$30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ADMTIVO'!$F$34:$Q$34</c:f>
              <c:numCache>
                <c:formatCode>0.0</c:formatCode>
                <c:ptCount val="12"/>
              </c:numCache>
            </c:numRef>
          </c:val>
          <c:smooth val="0"/>
          <c:extLst>
            <c:ext xmlns:c16="http://schemas.microsoft.com/office/drawing/2014/chart" uri="{C3380CC4-5D6E-409C-BE32-E72D297353CC}">
              <c16:uniqueId val="{00000002-FB3B-4DA5-AAA4-E391139CA8D2}"/>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'SATISF ADMTIVO'!$F$30:$Q$30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ADMTIVO'!$F$35:$Q$35</c:f>
              <c:numCache>
                <c:formatCode>0.0</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smooth val="0"/>
          <c:extLst>
            <c:ext xmlns:c16="http://schemas.microsoft.com/office/drawing/2014/chart" uri="{C3380CC4-5D6E-409C-BE32-E72D297353CC}">
              <c16:uniqueId val="{00000003-FB3B-4DA5-AAA4-E391139CA8D2}"/>
            </c:ext>
          </c:extLst>
        </c:ser>
        <c:dLbls>
          <c:showLegendKey val="0"/>
          <c:showVal val="0"/>
          <c:showCatName val="0"/>
          <c:showSerName val="0"/>
          <c:showPercent val="0"/>
          <c:showBubbleSize val="0"/>
        </c:dLbls>
        <c:hiLowLines>
          <c:spPr>
            <a:ln w="0">
              <a:noFill/>
            </a:ln>
          </c:spPr>
        </c:hiLowLines>
        <c:smooth val="0"/>
        <c:axId val="334022528"/>
        <c:axId val="333778944"/>
      </c:lineChart>
      <c:catAx>
        <c:axId val="33402252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595392467901"/>
              <c:y val="0.94663883089770395"/>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3778944"/>
        <c:crosses val="autoZero"/>
        <c:auto val="1"/>
        <c:lblAlgn val="ctr"/>
        <c:lblOffset val="100"/>
        <c:noMultiLvlLbl val="0"/>
      </c:catAx>
      <c:valAx>
        <c:axId val="33377894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4022528"/>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00777118682999E-2"/>
          <c:y val="0.19164926931106499"/>
          <c:w val="0.887754632822918"/>
          <c:h val="0.6962839248434240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9080" cap="rnd">
                <a:solidFill>
                  <a:srgbClr val="10243E"/>
                </a:solidFill>
                <a:round/>
              </a:ln>
            </c:spPr>
            <c:trendlineType val="linear"/>
            <c:dispRSqr val="0"/>
            <c:dispEq val="0"/>
          </c:trendline>
          <c:cat>
            <c:strRef>
              <c:f>'SATISF ASIST'!$F$30:$Q$30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ASIST'!$F$33:$Q$33</c:f>
              <c:numCache>
                <c:formatCode>0.0</c:formatCode>
                <c:ptCount val="12"/>
                <c:pt idx="0">
                  <c:v>96.246648793565683</c:v>
                </c:pt>
                <c:pt idx="1">
                  <c:v>96.261682242990659</c:v>
                </c:pt>
                <c:pt idx="2">
                  <c:v>98.691099476439788</c:v>
                </c:pt>
                <c:pt idx="3">
                  <c:v>96.33507853403141</c:v>
                </c:pt>
                <c:pt idx="4">
                  <c:v>98.387096774193552</c:v>
                </c:pt>
                <c:pt idx="5">
                  <c:v>93.277310924369743</c:v>
                </c:pt>
                <c:pt idx="6">
                  <c:v>96.788990825688074</c:v>
                </c:pt>
                <c:pt idx="7">
                  <c:v>97.177419354838719</c:v>
                </c:pt>
                <c:pt idx="8">
                  <c:v>96.781609195402297</c:v>
                </c:pt>
                <c:pt idx="9">
                  <c:v>97.111111111111114</c:v>
                </c:pt>
                <c:pt idx="10">
                  <c:v>96.894409937888199</c:v>
                </c:pt>
                <c:pt idx="11">
                  <c:v>96.256684491978604</c:v>
                </c:pt>
              </c:numCache>
            </c:numRef>
          </c:val>
          <c:smooth val="0"/>
          <c:extLst>
            <c:ext xmlns:c16="http://schemas.microsoft.com/office/drawing/2014/chart" uri="{C3380CC4-5D6E-409C-BE32-E72D297353CC}">
              <c16:uniqueId val="{00000001-50AE-40FF-A64E-A2CBBEEF4A4D}"/>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'SATISF ASIST'!$F$30:$Q$30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ASIST'!$F$34:$Q$34</c:f>
              <c:numCache>
                <c:formatCode>0.0</c:formatCode>
                <c:ptCount val="12"/>
              </c:numCache>
            </c:numRef>
          </c:val>
          <c:smooth val="0"/>
          <c:extLst>
            <c:ext xmlns:c16="http://schemas.microsoft.com/office/drawing/2014/chart" uri="{C3380CC4-5D6E-409C-BE32-E72D297353CC}">
              <c16:uniqueId val="{00000002-50AE-40FF-A64E-A2CBBEEF4A4D}"/>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'SATISF ASIST'!$F$30:$Q$30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ASIST'!$F$35:$Q$35</c:f>
              <c:numCache>
                <c:formatCode>0.0</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smooth val="0"/>
          <c:extLst>
            <c:ext xmlns:c16="http://schemas.microsoft.com/office/drawing/2014/chart" uri="{C3380CC4-5D6E-409C-BE32-E72D297353CC}">
              <c16:uniqueId val="{00000003-50AE-40FF-A64E-A2CBBEEF4A4D}"/>
            </c:ext>
          </c:extLst>
        </c:ser>
        <c:dLbls>
          <c:showLegendKey val="0"/>
          <c:showVal val="0"/>
          <c:showCatName val="0"/>
          <c:showSerName val="0"/>
          <c:showPercent val="0"/>
          <c:showBubbleSize val="0"/>
        </c:dLbls>
        <c:hiLowLines>
          <c:spPr>
            <a:ln w="0">
              <a:noFill/>
            </a:ln>
          </c:spPr>
        </c:hiLowLines>
        <c:smooth val="0"/>
        <c:axId val="333830016"/>
        <c:axId val="331177984"/>
      </c:lineChart>
      <c:catAx>
        <c:axId val="33383001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595392467901"/>
              <c:y val="0.94663883089770395"/>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1177984"/>
        <c:crosses val="autoZero"/>
        <c:auto val="1"/>
        <c:lblAlgn val="ctr"/>
        <c:lblOffset val="100"/>
        <c:noMultiLvlLbl val="0"/>
      </c:catAx>
      <c:valAx>
        <c:axId val="33117798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3830016"/>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00777118682999E-2"/>
          <c:y val="0.19164926931106499"/>
          <c:w val="0.887754632822918"/>
          <c:h val="0.6962839248434240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9080" cap="rnd">
                <a:solidFill>
                  <a:srgbClr val="10243E"/>
                </a:solidFill>
                <a:round/>
              </a:ln>
            </c:spPr>
            <c:trendlineType val="linear"/>
            <c:dispRSqr val="0"/>
            <c:dispEq val="0"/>
          </c:trendline>
          <c:cat>
            <c:strRef>
              <c:f>'SATISF INFRAEST'!$F$30:$Q$30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INFRAEST'!$F$33:$Q$33</c:f>
              <c:numCache>
                <c:formatCode>0.0</c:formatCode>
                <c:ptCount val="12"/>
                <c:pt idx="0">
                  <c:v>96.514745308310992</c:v>
                </c:pt>
                <c:pt idx="1">
                  <c:v>95.327102803738313</c:v>
                </c:pt>
                <c:pt idx="2">
                  <c:v>97.120418848167546</c:v>
                </c:pt>
                <c:pt idx="3">
                  <c:v>96.33507853403141</c:v>
                </c:pt>
                <c:pt idx="4">
                  <c:v>97.58064516129032</c:v>
                </c:pt>
                <c:pt idx="5">
                  <c:v>90.476190476190482</c:v>
                </c:pt>
                <c:pt idx="6">
                  <c:v>97.706422018348633</c:v>
                </c:pt>
                <c:pt idx="7">
                  <c:v>97.177419354838719</c:v>
                </c:pt>
                <c:pt idx="8">
                  <c:v>96.781609195402297</c:v>
                </c:pt>
                <c:pt idx="9">
                  <c:v>97.555555555555557</c:v>
                </c:pt>
                <c:pt idx="10">
                  <c:v>97.515527950310556</c:v>
                </c:pt>
                <c:pt idx="11">
                  <c:v>98.395721925133699</c:v>
                </c:pt>
              </c:numCache>
            </c:numRef>
          </c:val>
          <c:smooth val="0"/>
          <c:extLst>
            <c:ext xmlns:c16="http://schemas.microsoft.com/office/drawing/2014/chart" uri="{C3380CC4-5D6E-409C-BE32-E72D297353CC}">
              <c16:uniqueId val="{00000001-10FE-4377-816F-6A433FF8BF0D}"/>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'SATISF INFRAEST'!$F$30:$Q$30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INFRAEST'!$F$34:$Q$34</c:f>
              <c:numCache>
                <c:formatCode>0.0</c:formatCode>
                <c:ptCount val="12"/>
              </c:numCache>
            </c:numRef>
          </c:val>
          <c:smooth val="0"/>
          <c:extLst>
            <c:ext xmlns:c16="http://schemas.microsoft.com/office/drawing/2014/chart" uri="{C3380CC4-5D6E-409C-BE32-E72D297353CC}">
              <c16:uniqueId val="{00000002-10FE-4377-816F-6A433FF8BF0D}"/>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'SATISF INFRAEST'!$F$30:$Q$30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INFRAEST'!$F$35:$Q$35</c:f>
              <c:numCache>
                <c:formatCode>0.0</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smooth val="0"/>
          <c:extLst>
            <c:ext xmlns:c16="http://schemas.microsoft.com/office/drawing/2014/chart" uri="{C3380CC4-5D6E-409C-BE32-E72D297353CC}">
              <c16:uniqueId val="{00000003-10FE-4377-816F-6A433FF8BF0D}"/>
            </c:ext>
          </c:extLst>
        </c:ser>
        <c:dLbls>
          <c:showLegendKey val="0"/>
          <c:showVal val="0"/>
          <c:showCatName val="0"/>
          <c:showSerName val="0"/>
          <c:showPercent val="0"/>
          <c:showBubbleSize val="0"/>
        </c:dLbls>
        <c:hiLowLines>
          <c:spPr>
            <a:ln w="0">
              <a:noFill/>
            </a:ln>
          </c:spPr>
        </c:hiLowLines>
        <c:smooth val="0"/>
        <c:axId val="333174656"/>
        <c:axId val="333905920"/>
      </c:lineChart>
      <c:catAx>
        <c:axId val="33317465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595392467901"/>
              <c:y val="0.94663883089770395"/>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3905920"/>
        <c:crosses val="autoZero"/>
        <c:auto val="1"/>
        <c:lblAlgn val="ctr"/>
        <c:lblOffset val="100"/>
        <c:noMultiLvlLbl val="0"/>
      </c:catAx>
      <c:valAx>
        <c:axId val="333905920"/>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3174656"/>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7363828419215606E-2"/>
          <c:y val="0.19497982967279201"/>
          <c:w val="0.88486268026086201"/>
          <c:h val="0.68928731510533403"/>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9080" cap="rnd">
                <a:solidFill>
                  <a:srgbClr val="254061"/>
                </a:solidFill>
                <a:round/>
              </a:ln>
            </c:spPr>
            <c:trendlineType val="linear"/>
            <c:dispRSqr val="0"/>
            <c:dispEq val="0"/>
          </c:trendline>
          <c:cat>
            <c:strRef>
              <c:f>'OP RX SIMPLE'!$F$30:$Q$30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 SIMPLE'!$F$33:$Q$33</c:f>
              <c:numCache>
                <c:formatCode>0.0</c:formatCode>
                <c:ptCount val="12"/>
                <c:pt idx="0">
                  <c:v>1.1848654139156933</c:v>
                </c:pt>
                <c:pt idx="1">
                  <c:v>2.9785714285714286</c:v>
                </c:pt>
                <c:pt idx="2">
                  <c:v>3.6031879194630871</c:v>
                </c:pt>
                <c:pt idx="3">
                  <c:v>3.8586849852796861</c:v>
                </c:pt>
                <c:pt idx="4">
                  <c:v>1.3934426229508197</c:v>
                </c:pt>
                <c:pt idx="5">
                  <c:v>1.1832706766917294</c:v>
                </c:pt>
                <c:pt idx="6">
                  <c:v>1.1816294758692267</c:v>
                </c:pt>
                <c:pt idx="7">
                  <c:v>1.6648721399730821</c:v>
                </c:pt>
                <c:pt idx="8">
                  <c:v>4.2057578323454701</c:v>
                </c:pt>
                <c:pt idx="9">
                  <c:v>7.2739273927392736</c:v>
                </c:pt>
                <c:pt idx="10">
                  <c:v>10.324883819180398</c:v>
                </c:pt>
                <c:pt idx="11">
                  <c:v>10.902319357716324</c:v>
                </c:pt>
              </c:numCache>
            </c:numRef>
          </c:val>
          <c:smooth val="0"/>
          <c:extLst>
            <c:ext xmlns:c16="http://schemas.microsoft.com/office/drawing/2014/chart" uri="{C3380CC4-5D6E-409C-BE32-E72D297353CC}">
              <c16:uniqueId val="{00000001-DBAD-4326-8D2B-C20606A4AF49}"/>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RX SIMPLE'!$F$30:$Q$30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 SIMPLE'!$F$34:$Q$34</c:f>
              <c:numCache>
                <c:formatCode>0.0</c:formatCode>
                <c:ptCount val="12"/>
                <c:pt idx="0">
                  <c:v>4.82242489270386</c:v>
                </c:pt>
                <c:pt idx="1">
                  <c:v>6.4902880107166796</c:v>
                </c:pt>
                <c:pt idx="2">
                  <c:v>7.7458100558659204</c:v>
                </c:pt>
                <c:pt idx="3">
                  <c:v>11.8905882352941</c:v>
                </c:pt>
                <c:pt idx="4">
                  <c:v>8.4649169791108694</c:v>
                </c:pt>
                <c:pt idx="5">
                  <c:v>7.7024793388429798</c:v>
                </c:pt>
                <c:pt idx="6">
                  <c:v>8.7072776280323492</c:v>
                </c:pt>
                <c:pt idx="7">
                  <c:v>3.4943710230053799</c:v>
                </c:pt>
                <c:pt idx="8">
                  <c:v>3.3414396887159499</c:v>
                </c:pt>
                <c:pt idx="9">
                  <c:v>6.2134189864382599</c:v>
                </c:pt>
                <c:pt idx="10">
                  <c:v>7.3258719416970299</c:v>
                </c:pt>
                <c:pt idx="11">
                  <c:v>2.2903225806451601</c:v>
                </c:pt>
              </c:numCache>
            </c:numRef>
          </c:val>
          <c:smooth val="0"/>
          <c:extLst>
            <c:ext xmlns:c16="http://schemas.microsoft.com/office/drawing/2014/chart" uri="{C3380CC4-5D6E-409C-BE32-E72D297353CC}">
              <c16:uniqueId val="{00000002-DBAD-4326-8D2B-C20606A4AF49}"/>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RX SIMPLE'!$F$30:$Q$30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 SIMPLE'!$F$35:$Q$35</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3-DBAD-4326-8D2B-C20606A4AF49}"/>
            </c:ext>
          </c:extLst>
        </c:ser>
        <c:dLbls>
          <c:showLegendKey val="0"/>
          <c:showVal val="0"/>
          <c:showCatName val="0"/>
          <c:showSerName val="0"/>
          <c:showPercent val="0"/>
          <c:showBubbleSize val="0"/>
        </c:dLbls>
        <c:hiLowLines>
          <c:spPr>
            <a:ln w="0">
              <a:noFill/>
            </a:ln>
          </c:spPr>
        </c:hiLowLines>
        <c:smooth val="0"/>
        <c:axId val="334566912"/>
        <c:axId val="334568832"/>
      </c:lineChart>
      <c:catAx>
        <c:axId val="334566912"/>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5513915679301"/>
              <c:y val="0.9466606902734200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4568832"/>
        <c:crosses val="autoZero"/>
        <c:auto val="1"/>
        <c:lblAlgn val="ctr"/>
        <c:lblOffset val="100"/>
        <c:noMultiLvlLbl val="0"/>
      </c:catAx>
      <c:valAx>
        <c:axId val="33456883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4566912"/>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4486744335382095E-2"/>
          <c:y val="0.19492404943862601"/>
          <c:w val="0.88776259058801898"/>
          <c:h val="0.6997829983960750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RX ESP TAC'!$F$30:$Q$30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 ESP TAC'!$F$33:$Q$33</c:f>
              <c:numCache>
                <c:formatCode>0.0</c:formatCode>
                <c:ptCount val="12"/>
                <c:pt idx="0">
                  <c:v>0.48484848484848486</c:v>
                </c:pt>
                <c:pt idx="1">
                  <c:v>0.95344827586206893</c:v>
                </c:pt>
                <c:pt idx="2">
                  <c:v>1.575037147102526</c:v>
                </c:pt>
                <c:pt idx="3">
                  <c:v>1.3263157894736841</c:v>
                </c:pt>
                <c:pt idx="4">
                  <c:v>0.88288288288288286</c:v>
                </c:pt>
                <c:pt idx="5">
                  <c:v>0.70868824531516184</c:v>
                </c:pt>
                <c:pt idx="6">
                  <c:v>1.0950920245398772</c:v>
                </c:pt>
                <c:pt idx="7">
                  <c:v>1.7017045454545454</c:v>
                </c:pt>
                <c:pt idx="8">
                  <c:v>4.294354838709677</c:v>
                </c:pt>
                <c:pt idx="9">
                  <c:v>4.8784810126582281</c:v>
                </c:pt>
                <c:pt idx="10">
                  <c:v>6.4646840148698885</c:v>
                </c:pt>
                <c:pt idx="11">
                  <c:v>6.2895054282267795</c:v>
                </c:pt>
              </c:numCache>
            </c:numRef>
          </c:val>
          <c:smooth val="0"/>
          <c:extLst>
            <c:ext xmlns:c16="http://schemas.microsoft.com/office/drawing/2014/chart" uri="{C3380CC4-5D6E-409C-BE32-E72D297353CC}">
              <c16:uniqueId val="{00000000-21F0-407B-BF37-99CE024CD3F7}"/>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RX ESP TAC'!$F$30:$Q$30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 ESP TAC'!$F$34:$Q$34</c:f>
              <c:numCache>
                <c:formatCode>0.0</c:formatCode>
                <c:ptCount val="12"/>
                <c:pt idx="0">
                  <c:v>0.82490272373540896</c:v>
                </c:pt>
                <c:pt idx="1">
                  <c:v>2.9906542056074801</c:v>
                </c:pt>
                <c:pt idx="4">
                  <c:v>0.91525423728813604</c:v>
                </c:pt>
                <c:pt idx="5">
                  <c:v>0</c:v>
                </c:pt>
                <c:pt idx="9">
                  <c:v>0.37419354838709701</c:v>
                </c:pt>
                <c:pt idx="10">
                  <c:v>1.26291079812207</c:v>
                </c:pt>
                <c:pt idx="11">
                  <c:v>0.55159474671669795</c:v>
                </c:pt>
              </c:numCache>
            </c:numRef>
          </c:val>
          <c:smooth val="0"/>
          <c:extLst>
            <c:ext xmlns:c16="http://schemas.microsoft.com/office/drawing/2014/chart" uri="{C3380CC4-5D6E-409C-BE32-E72D297353CC}">
              <c16:uniqueId val="{00000001-21F0-407B-BF37-99CE024CD3F7}"/>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RX ESP TAC'!$F$30:$Q$30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 ESP TAC'!$F$35:$Q$35</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2-21F0-407B-BF37-99CE024CD3F7}"/>
            </c:ext>
          </c:extLst>
        </c:ser>
        <c:dLbls>
          <c:showLegendKey val="0"/>
          <c:showVal val="0"/>
          <c:showCatName val="0"/>
          <c:showSerName val="0"/>
          <c:showPercent val="0"/>
          <c:showBubbleSize val="0"/>
        </c:dLbls>
        <c:hiLowLines>
          <c:spPr>
            <a:ln w="0">
              <a:noFill/>
            </a:ln>
          </c:spPr>
        </c:hiLowLines>
        <c:smooth val="0"/>
        <c:axId val="334090624"/>
        <c:axId val="334092544"/>
      </c:lineChart>
      <c:catAx>
        <c:axId val="33409062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943399688098"/>
              <c:y val="0.94659873572978603"/>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4092544"/>
        <c:crosses val="autoZero"/>
        <c:auto val="1"/>
        <c:lblAlgn val="ctr"/>
        <c:lblOffset val="100"/>
        <c:noMultiLvlLbl val="0"/>
      </c:catAx>
      <c:valAx>
        <c:axId val="33409254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4090624"/>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7.0028011204481794E-2"/>
          <c:y val="0.160553440430866"/>
          <c:w val="0.91119070579051298"/>
          <c:h val="0.71176525211254504"/>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RX'!$F$30:$Q$30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RX'!$F$33:$Q$33</c:f>
              <c:numCache>
                <c:formatCode>0.0</c:formatCode>
                <c:ptCount val="12"/>
                <c:pt idx="0">
                  <c:v>1.374060606060606</c:v>
                </c:pt>
                <c:pt idx="1">
                  <c:v>2.8095471236230112</c:v>
                </c:pt>
                <c:pt idx="2">
                  <c:v>4.1875763747454178</c:v>
                </c:pt>
                <c:pt idx="3">
                  <c:v>4.8374371859296481</c:v>
                </c:pt>
                <c:pt idx="4">
                  <c:v>2.6071911327385782</c:v>
                </c:pt>
                <c:pt idx="5">
                  <c:v>2.3281708945260347</c:v>
                </c:pt>
                <c:pt idx="6">
                  <c:v>2.168671548117155</c:v>
                </c:pt>
                <c:pt idx="7">
                  <c:v>6.1674597779288467</c:v>
                </c:pt>
                <c:pt idx="8">
                  <c:v>7.6697674418604649</c:v>
                </c:pt>
                <c:pt idx="9">
                  <c:v>15.707458084409327</c:v>
                </c:pt>
                <c:pt idx="10">
                  <c:v>13.269570986289253</c:v>
                </c:pt>
                <c:pt idx="11">
                  <c:v>14.876248864668483</c:v>
                </c:pt>
              </c:numCache>
            </c:numRef>
          </c:val>
          <c:smooth val="0"/>
          <c:extLst>
            <c:ext xmlns:c16="http://schemas.microsoft.com/office/drawing/2014/chart" uri="{C3380CC4-5D6E-409C-BE32-E72D297353CC}">
              <c16:uniqueId val="{00000000-2016-4467-83F9-F0510A71C83A}"/>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RX'!$F$30:$Q$30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RX'!$F$34:$Q$34</c:f>
              <c:numCache>
                <c:formatCode>0.0</c:formatCode>
                <c:ptCount val="12"/>
                <c:pt idx="0">
                  <c:v>8.2406557377049197</c:v>
                </c:pt>
                <c:pt idx="1">
                  <c:v>6.7356881851400701</c:v>
                </c:pt>
                <c:pt idx="2">
                  <c:v>11.5644104803493</c:v>
                </c:pt>
                <c:pt idx="3">
                  <c:v>16.0199041651308</c:v>
                </c:pt>
                <c:pt idx="4">
                  <c:v>23.555729984301401</c:v>
                </c:pt>
                <c:pt idx="5">
                  <c:v>14.681105990783401</c:v>
                </c:pt>
                <c:pt idx="6">
                  <c:v>9.4721780604133503</c:v>
                </c:pt>
                <c:pt idx="7">
                  <c:v>4.4260523321956802</c:v>
                </c:pt>
                <c:pt idx="8">
                  <c:v>4.0235818992989199</c:v>
                </c:pt>
                <c:pt idx="9">
                  <c:v>5.5508497437280804</c:v>
                </c:pt>
                <c:pt idx="10">
                  <c:v>0</c:v>
                </c:pt>
                <c:pt idx="11">
                  <c:v>0</c:v>
                </c:pt>
              </c:numCache>
            </c:numRef>
          </c:val>
          <c:smooth val="0"/>
          <c:extLst>
            <c:ext xmlns:c16="http://schemas.microsoft.com/office/drawing/2014/chart" uri="{C3380CC4-5D6E-409C-BE32-E72D297353CC}">
              <c16:uniqueId val="{00000001-2016-4467-83F9-F0510A71C83A}"/>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RX'!$F$30:$Q$30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RX'!$F$35:$Q$35</c:f>
              <c:numCache>
                <c:formatCode>General</c:formatCode>
                <c:ptCount val="12"/>
                <c:pt idx="0">
                  <c:v>15</c:v>
                </c:pt>
                <c:pt idx="1">
                  <c:v>15</c:v>
                </c:pt>
                <c:pt idx="2">
                  <c:v>15</c:v>
                </c:pt>
                <c:pt idx="3">
                  <c:v>15</c:v>
                </c:pt>
                <c:pt idx="4">
                  <c:v>15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2-2016-4467-83F9-F0510A71C83A}"/>
            </c:ext>
          </c:extLst>
        </c:ser>
        <c:dLbls>
          <c:showLegendKey val="0"/>
          <c:showVal val="0"/>
          <c:showCatName val="0"/>
          <c:showSerName val="0"/>
          <c:showPercent val="0"/>
          <c:showBubbleSize val="0"/>
        </c:dLbls>
        <c:hiLowLines>
          <c:spPr>
            <a:ln w="0">
              <a:noFill/>
            </a:ln>
          </c:spPr>
        </c:hiLowLines>
        <c:smooth val="0"/>
        <c:axId val="334453760"/>
        <c:axId val="334460032"/>
      </c:lineChart>
      <c:catAx>
        <c:axId val="33445376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0989576158332195"/>
              <c:y val="0.94400594298449303"/>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4460032"/>
        <c:crosses val="autoZero"/>
        <c:auto val="1"/>
        <c:lblAlgn val="ctr"/>
        <c:lblOffset val="100"/>
        <c:noMultiLvlLbl val="0"/>
      </c:catAx>
      <c:valAx>
        <c:axId val="33446003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4453760"/>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2720685412204"/>
          <c:y val="0.19494584837545101"/>
          <c:w val="0.89349678713029201"/>
          <c:h val="0.70671794066865501"/>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TOTAL RX'!$F$30:$Q$30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TOTAL RX'!$F$33:$Q$33</c:f>
              <c:numCache>
                <c:formatCode>#,##0</c:formatCode>
                <c:ptCount val="12"/>
                <c:pt idx="0">
                  <c:v>3520</c:v>
                </c:pt>
                <c:pt idx="1">
                  <c:v>3480</c:v>
                </c:pt>
                <c:pt idx="2">
                  <c:v>4304</c:v>
                </c:pt>
                <c:pt idx="3">
                  <c:v>4034</c:v>
                </c:pt>
                <c:pt idx="4">
                  <c:v>3753</c:v>
                </c:pt>
                <c:pt idx="5">
                  <c:v>3800</c:v>
                </c:pt>
                <c:pt idx="6">
                  <c:v>6109</c:v>
                </c:pt>
                <c:pt idx="7">
                  <c:v>6698</c:v>
                </c:pt>
                <c:pt idx="8">
                  <c:v>6802</c:v>
                </c:pt>
                <c:pt idx="9">
                  <c:v>5371</c:v>
                </c:pt>
                <c:pt idx="10">
                  <c:v>4704</c:v>
                </c:pt>
                <c:pt idx="11">
                  <c:v>4524</c:v>
                </c:pt>
              </c:numCache>
            </c:numRef>
          </c:val>
          <c:smooth val="0"/>
          <c:extLst>
            <c:ext xmlns:c16="http://schemas.microsoft.com/office/drawing/2014/chart" uri="{C3380CC4-5D6E-409C-BE32-E72D297353CC}">
              <c16:uniqueId val="{00000000-5EA0-477B-8ECE-A1939A125238}"/>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TOTAL RX'!$F$30:$Q$30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TOTAL RX'!$F$34:$Q$34</c:f>
              <c:numCache>
                <c:formatCode>#,##0</c:formatCode>
                <c:ptCount val="12"/>
                <c:pt idx="0">
                  <c:v>3051</c:v>
                </c:pt>
                <c:pt idx="1">
                  <c:v>2463</c:v>
                </c:pt>
                <c:pt idx="2">
                  <c:v>2748</c:v>
                </c:pt>
                <c:pt idx="3">
                  <c:v>2713</c:v>
                </c:pt>
                <c:pt idx="4">
                  <c:v>2548</c:v>
                </c:pt>
                <c:pt idx="5">
                  <c:v>2170</c:v>
                </c:pt>
                <c:pt idx="6">
                  <c:v>3145</c:v>
                </c:pt>
                <c:pt idx="7">
                  <c:v>3516</c:v>
                </c:pt>
                <c:pt idx="8">
                  <c:v>3138</c:v>
                </c:pt>
                <c:pt idx="9">
                  <c:v>3707</c:v>
                </c:pt>
                <c:pt idx="10">
                  <c:v>4019</c:v>
                </c:pt>
                <c:pt idx="11">
                  <c:v>4076</c:v>
                </c:pt>
              </c:numCache>
            </c:numRef>
          </c:val>
          <c:smooth val="0"/>
          <c:extLst>
            <c:ext xmlns:c16="http://schemas.microsoft.com/office/drawing/2014/chart" uri="{C3380CC4-5D6E-409C-BE32-E72D297353CC}">
              <c16:uniqueId val="{00000001-5EA0-477B-8ECE-A1939A125238}"/>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TOTAL RX'!$F$30:$Q$30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TOTAL RX'!$F$35:$Q$35</c:f>
              <c:numCache>
                <c:formatCode>#,##0</c:formatCode>
                <c:ptCount val="12"/>
                <c:pt idx="0">
                  <c:v>3369</c:v>
                </c:pt>
                <c:pt idx="1">
                  <c:v>3369</c:v>
                </c:pt>
                <c:pt idx="2">
                  <c:v>3369</c:v>
                </c:pt>
                <c:pt idx="3">
                  <c:v>3369</c:v>
                </c:pt>
                <c:pt idx="4">
                  <c:v>3369</c:v>
                </c:pt>
                <c:pt idx="5">
                  <c:v>3369</c:v>
                </c:pt>
                <c:pt idx="6">
                  <c:v>3369</c:v>
                </c:pt>
                <c:pt idx="7">
                  <c:v>3369</c:v>
                </c:pt>
                <c:pt idx="8">
                  <c:v>3369</c:v>
                </c:pt>
                <c:pt idx="9">
                  <c:v>3369</c:v>
                </c:pt>
                <c:pt idx="10">
                  <c:v>3369</c:v>
                </c:pt>
                <c:pt idx="11">
                  <c:v>3369</c:v>
                </c:pt>
              </c:numCache>
            </c:numRef>
          </c:val>
          <c:smooth val="0"/>
          <c:extLst>
            <c:ext xmlns:c16="http://schemas.microsoft.com/office/drawing/2014/chart" uri="{C3380CC4-5D6E-409C-BE32-E72D297353CC}">
              <c16:uniqueId val="{00000002-5EA0-477B-8ECE-A1939A125238}"/>
            </c:ext>
          </c:extLst>
        </c:ser>
        <c:dLbls>
          <c:showLegendKey val="0"/>
          <c:showVal val="0"/>
          <c:showCatName val="0"/>
          <c:showSerName val="0"/>
          <c:showPercent val="0"/>
          <c:showBubbleSize val="0"/>
        </c:dLbls>
        <c:hiLowLines>
          <c:spPr>
            <a:ln w="0">
              <a:noFill/>
            </a:ln>
          </c:spPr>
        </c:hiLowLines>
        <c:smooth val="0"/>
        <c:axId val="334112640"/>
        <c:axId val="334123008"/>
      </c:lineChart>
      <c:catAx>
        <c:axId val="334112640"/>
        <c:scaling>
          <c:orientation val="minMax"/>
        </c:scaling>
        <c:delete val="0"/>
        <c:axPos val="b"/>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7413298090498"/>
              <c:y val="0.94663318160414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4123008"/>
        <c:crosses val="autoZero"/>
        <c:auto val="1"/>
        <c:lblAlgn val="ctr"/>
        <c:lblOffset val="100"/>
        <c:noMultiLvlLbl val="0"/>
      </c:catAx>
      <c:valAx>
        <c:axId val="334123008"/>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4112640"/>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2720685412204"/>
          <c:y val="0.19494584837545101"/>
          <c:w val="0.89349678713029201"/>
          <c:h val="0.70671794066865501"/>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TAC'!$F$30:$Q$30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TAC'!$F$33:$Q$33</c:f>
              <c:numCache>
                <c:formatCode>#,##0</c:formatCode>
                <c:ptCount val="12"/>
                <c:pt idx="0">
                  <c:v>570</c:v>
                </c:pt>
                <c:pt idx="1">
                  <c:v>583</c:v>
                </c:pt>
                <c:pt idx="2">
                  <c:v>695</c:v>
                </c:pt>
                <c:pt idx="3">
                  <c:v>593</c:v>
                </c:pt>
                <c:pt idx="4">
                  <c:v>568</c:v>
                </c:pt>
                <c:pt idx="5">
                  <c:v>592</c:v>
                </c:pt>
                <c:pt idx="6">
                  <c:v>684</c:v>
                </c:pt>
                <c:pt idx="7">
                  <c:v>737</c:v>
                </c:pt>
                <c:pt idx="8">
                  <c:v>760</c:v>
                </c:pt>
                <c:pt idx="9">
                  <c:v>792</c:v>
                </c:pt>
                <c:pt idx="10">
                  <c:v>801</c:v>
                </c:pt>
                <c:pt idx="11">
                  <c:v>787</c:v>
                </c:pt>
              </c:numCache>
            </c:numRef>
          </c:val>
          <c:smooth val="0"/>
          <c:extLst>
            <c:ext xmlns:c16="http://schemas.microsoft.com/office/drawing/2014/chart" uri="{C3380CC4-5D6E-409C-BE32-E72D297353CC}">
              <c16:uniqueId val="{00000000-93C0-44BD-BF08-886E43CC5FD2}"/>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TAC'!$F$30:$Q$30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TAC'!$F$34:$Q$34</c:f>
              <c:numCache>
                <c:formatCode>#,##0</c:formatCode>
                <c:ptCount val="12"/>
                <c:pt idx="0">
                  <c:v>405</c:v>
                </c:pt>
                <c:pt idx="1">
                  <c:v>91</c:v>
                </c:pt>
                <c:pt idx="2">
                  <c:v>65</c:v>
                </c:pt>
                <c:pt idx="3">
                  <c:v>67</c:v>
                </c:pt>
                <c:pt idx="4">
                  <c:v>61</c:v>
                </c:pt>
                <c:pt idx="5">
                  <c:v>73</c:v>
                </c:pt>
                <c:pt idx="6">
                  <c:v>77</c:v>
                </c:pt>
                <c:pt idx="7">
                  <c:v>74</c:v>
                </c:pt>
                <c:pt idx="8">
                  <c:v>153</c:v>
                </c:pt>
                <c:pt idx="9">
                  <c:v>310</c:v>
                </c:pt>
                <c:pt idx="10">
                  <c:v>426</c:v>
                </c:pt>
                <c:pt idx="11">
                  <c:v>533</c:v>
                </c:pt>
              </c:numCache>
            </c:numRef>
          </c:val>
          <c:smooth val="0"/>
          <c:extLst>
            <c:ext xmlns:c16="http://schemas.microsoft.com/office/drawing/2014/chart" uri="{C3380CC4-5D6E-409C-BE32-E72D297353CC}">
              <c16:uniqueId val="{00000001-93C0-44BD-BF08-886E43CC5FD2}"/>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TAC'!$F$30:$Q$30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TAC'!$F$35:$Q$35</c:f>
              <c:numCache>
                <c:formatCode>#,##0</c:formatCode>
                <c:ptCount val="12"/>
                <c:pt idx="0">
                  <c:v>350</c:v>
                </c:pt>
                <c:pt idx="1">
                  <c:v>350</c:v>
                </c:pt>
                <c:pt idx="2">
                  <c:v>350</c:v>
                </c:pt>
                <c:pt idx="3">
                  <c:v>350</c:v>
                </c:pt>
                <c:pt idx="4">
                  <c:v>350</c:v>
                </c:pt>
                <c:pt idx="5">
                  <c:v>350</c:v>
                </c:pt>
                <c:pt idx="6">
                  <c:v>350</c:v>
                </c:pt>
                <c:pt idx="7">
                  <c:v>350</c:v>
                </c:pt>
                <c:pt idx="8">
                  <c:v>350</c:v>
                </c:pt>
                <c:pt idx="9">
                  <c:v>350</c:v>
                </c:pt>
                <c:pt idx="10">
                  <c:v>350</c:v>
                </c:pt>
                <c:pt idx="11">
                  <c:v>350</c:v>
                </c:pt>
              </c:numCache>
            </c:numRef>
          </c:val>
          <c:smooth val="0"/>
          <c:extLst>
            <c:ext xmlns:c16="http://schemas.microsoft.com/office/drawing/2014/chart" uri="{C3380CC4-5D6E-409C-BE32-E72D297353CC}">
              <c16:uniqueId val="{00000002-93C0-44BD-BF08-886E43CC5FD2}"/>
            </c:ext>
          </c:extLst>
        </c:ser>
        <c:dLbls>
          <c:showLegendKey val="0"/>
          <c:showVal val="0"/>
          <c:showCatName val="0"/>
          <c:showSerName val="0"/>
          <c:showPercent val="0"/>
          <c:showBubbleSize val="0"/>
        </c:dLbls>
        <c:hiLowLines>
          <c:spPr>
            <a:ln w="0">
              <a:noFill/>
            </a:ln>
          </c:spPr>
        </c:hiLowLines>
        <c:smooth val="0"/>
        <c:axId val="334271232"/>
        <c:axId val="334273152"/>
      </c:lineChart>
      <c:catAx>
        <c:axId val="334271232"/>
        <c:scaling>
          <c:orientation val="minMax"/>
        </c:scaling>
        <c:delete val="0"/>
        <c:axPos val="b"/>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7413298090498"/>
              <c:y val="0.94663318160414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4273152"/>
        <c:crosses val="autoZero"/>
        <c:auto val="1"/>
        <c:lblAlgn val="ctr"/>
        <c:lblOffset val="100"/>
        <c:noMultiLvlLbl val="0"/>
      </c:catAx>
      <c:valAx>
        <c:axId val="334273152"/>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4271232"/>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2720259845717"/>
          <c:y val="0.19494584837545101"/>
          <c:w val="0.89349032345378299"/>
          <c:h val="0.70671794066865501"/>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ECOGRAFIA'!$F$30:$Q$30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ECOGRAFIA'!$F$33:$Q$33</c:f>
              <c:numCache>
                <c:formatCode>#,##0</c:formatCode>
                <c:ptCount val="12"/>
                <c:pt idx="0">
                  <c:v>1123</c:v>
                </c:pt>
                <c:pt idx="1">
                  <c:v>1092</c:v>
                </c:pt>
                <c:pt idx="2">
                  <c:v>1200</c:v>
                </c:pt>
                <c:pt idx="3">
                  <c:v>847</c:v>
                </c:pt>
                <c:pt idx="4">
                  <c:v>270</c:v>
                </c:pt>
                <c:pt idx="5">
                  <c:v>547</c:v>
                </c:pt>
                <c:pt idx="6">
                  <c:v>740</c:v>
                </c:pt>
                <c:pt idx="7">
                  <c:v>950</c:v>
                </c:pt>
                <c:pt idx="8">
                  <c:v>877</c:v>
                </c:pt>
                <c:pt idx="9">
                  <c:v>1331</c:v>
                </c:pt>
                <c:pt idx="10">
                  <c:v>845</c:v>
                </c:pt>
                <c:pt idx="11">
                  <c:v>812</c:v>
                </c:pt>
              </c:numCache>
            </c:numRef>
          </c:val>
          <c:smooth val="0"/>
          <c:extLst>
            <c:ext xmlns:c16="http://schemas.microsoft.com/office/drawing/2014/chart" uri="{C3380CC4-5D6E-409C-BE32-E72D297353CC}">
              <c16:uniqueId val="{00000000-D876-4C6F-B361-DD6FD5B0E2EE}"/>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ECOGRAFIA'!$F$30:$Q$30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ECOGRAFIA'!$F$34:$Q$34</c:f>
              <c:numCache>
                <c:formatCode>#,##0</c:formatCode>
                <c:ptCount val="12"/>
                <c:pt idx="0">
                  <c:v>595</c:v>
                </c:pt>
                <c:pt idx="1">
                  <c:v>863</c:v>
                </c:pt>
                <c:pt idx="2">
                  <c:v>717</c:v>
                </c:pt>
                <c:pt idx="3">
                  <c:v>879</c:v>
                </c:pt>
                <c:pt idx="4">
                  <c:v>448</c:v>
                </c:pt>
                <c:pt idx="5">
                  <c:v>206</c:v>
                </c:pt>
                <c:pt idx="6">
                  <c:v>1157</c:v>
                </c:pt>
                <c:pt idx="7">
                  <c:v>1329</c:v>
                </c:pt>
                <c:pt idx="8">
                  <c:v>1082</c:v>
                </c:pt>
                <c:pt idx="9">
                  <c:v>1401</c:v>
                </c:pt>
                <c:pt idx="10">
                  <c:v>1551</c:v>
                </c:pt>
                <c:pt idx="11">
                  <c:v>1441</c:v>
                </c:pt>
              </c:numCache>
            </c:numRef>
          </c:val>
          <c:smooth val="0"/>
          <c:extLst>
            <c:ext xmlns:c16="http://schemas.microsoft.com/office/drawing/2014/chart" uri="{C3380CC4-5D6E-409C-BE32-E72D297353CC}">
              <c16:uniqueId val="{00000001-D876-4C6F-B361-DD6FD5B0E2EE}"/>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ECOGRAFIA'!$F$30:$Q$30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ECOGRAFIA'!$F$35:$Q$35</c:f>
              <c:numCache>
                <c:formatCode>#,##0</c:formatCode>
                <c:ptCount val="12"/>
                <c:pt idx="0">
                  <c:v>800</c:v>
                </c:pt>
                <c:pt idx="1">
                  <c:v>800</c:v>
                </c:pt>
                <c:pt idx="2">
                  <c:v>800</c:v>
                </c:pt>
                <c:pt idx="3">
                  <c:v>800</c:v>
                </c:pt>
                <c:pt idx="4">
                  <c:v>800</c:v>
                </c:pt>
                <c:pt idx="5">
                  <c:v>800</c:v>
                </c:pt>
                <c:pt idx="6">
                  <c:v>800</c:v>
                </c:pt>
                <c:pt idx="7">
                  <c:v>800</c:v>
                </c:pt>
                <c:pt idx="8">
                  <c:v>800</c:v>
                </c:pt>
                <c:pt idx="9">
                  <c:v>800</c:v>
                </c:pt>
                <c:pt idx="10">
                  <c:v>800</c:v>
                </c:pt>
                <c:pt idx="11">
                  <c:v>800</c:v>
                </c:pt>
              </c:numCache>
            </c:numRef>
          </c:val>
          <c:smooth val="0"/>
          <c:extLst>
            <c:ext xmlns:c16="http://schemas.microsoft.com/office/drawing/2014/chart" uri="{C3380CC4-5D6E-409C-BE32-E72D297353CC}">
              <c16:uniqueId val="{00000002-D876-4C6F-B361-DD6FD5B0E2EE}"/>
            </c:ext>
          </c:extLst>
        </c:ser>
        <c:dLbls>
          <c:showLegendKey val="0"/>
          <c:showVal val="0"/>
          <c:showCatName val="0"/>
          <c:showSerName val="0"/>
          <c:showPercent val="0"/>
          <c:showBubbleSize val="0"/>
        </c:dLbls>
        <c:hiLowLines>
          <c:spPr>
            <a:ln w="0">
              <a:noFill/>
            </a:ln>
          </c:spPr>
        </c:hiLowLines>
        <c:smooth val="0"/>
        <c:axId val="334323072"/>
        <c:axId val="334341632"/>
      </c:lineChart>
      <c:catAx>
        <c:axId val="334323072"/>
        <c:scaling>
          <c:orientation val="minMax"/>
        </c:scaling>
        <c:delete val="0"/>
        <c:axPos val="b"/>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51080434881"/>
              <c:y val="0.94663318160414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4341632"/>
        <c:crosses val="autoZero"/>
        <c:auto val="1"/>
        <c:lblAlgn val="ctr"/>
        <c:lblOffset val="100"/>
        <c:noMultiLvlLbl val="0"/>
      </c:catAx>
      <c:valAx>
        <c:axId val="334341632"/>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4323072"/>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7.8496980885350606E-2"/>
          <c:y val="0.148498927805575"/>
          <c:w val="0.89004269066574404"/>
          <c:h val="0.730164403145104"/>
        </c:manualLayout>
      </c:layout>
      <c:lineChart>
        <c:grouping val="standard"/>
        <c:varyColors val="0"/>
        <c:ser>
          <c:idx val="0"/>
          <c:order val="0"/>
          <c:tx>
            <c:strRef>
              <c:f>'OP ORTOPEDIA prim'!$D$33</c:f>
              <c:strCache>
                <c:ptCount val="1"/>
                <c:pt idx="0">
                  <c:v>VALOR 2023</c:v>
                </c:pt>
              </c:strCache>
            </c:strRef>
          </c:tx>
          <c:spPr>
            <a:ln w="47520" cap="rnd">
              <a:solidFill>
                <a:srgbClr val="558ED5"/>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ORTOPEDIA prim'!$F$30:$R$30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ORTOPEDIA prim'!$F$33:$R$33</c:f>
              <c:numCache>
                <c:formatCode>0.0</c:formatCode>
                <c:ptCount val="13"/>
                <c:pt idx="0">
                  <c:v>3.6527777777777777</c:v>
                </c:pt>
                <c:pt idx="1">
                  <c:v>5.8705357142857144</c:v>
                </c:pt>
                <c:pt idx="2">
                  <c:v>11.069204152249135</c:v>
                </c:pt>
                <c:pt idx="3">
                  <c:v>15.286363636363637</c:v>
                </c:pt>
                <c:pt idx="4">
                  <c:v>6.7735849056603774</c:v>
                </c:pt>
                <c:pt idx="5">
                  <c:v>9.1165919282511219</c:v>
                </c:pt>
                <c:pt idx="6">
                  <c:v>6.0643776824034337</c:v>
                </c:pt>
                <c:pt idx="7">
                  <c:v>10.765676567656765</c:v>
                </c:pt>
                <c:pt idx="8">
                  <c:v>8.2697095435684655</c:v>
                </c:pt>
                <c:pt idx="9">
                  <c:v>15.317610062893081</c:v>
                </c:pt>
                <c:pt idx="10">
                  <c:v>18.760273972602739</c:v>
                </c:pt>
                <c:pt idx="11">
                  <c:v>16.588235294117649</c:v>
                </c:pt>
                <c:pt idx="12">
                  <c:v>10.009463722397477</c:v>
                </c:pt>
              </c:numCache>
            </c:numRef>
          </c:val>
          <c:smooth val="0"/>
          <c:extLst>
            <c:ext xmlns:c16="http://schemas.microsoft.com/office/drawing/2014/chart" uri="{C3380CC4-5D6E-409C-BE32-E72D297353CC}">
              <c16:uniqueId val="{00000000-F7E3-4E55-AF09-934FE3A2A3EA}"/>
            </c:ext>
          </c:extLst>
        </c:ser>
        <c:ser>
          <c:idx val="1"/>
          <c:order val="1"/>
          <c:tx>
            <c:strRef>
              <c:f>'OP ORTOPEDIA prim'!$D$34</c:f>
              <c:strCache>
                <c:ptCount val="1"/>
                <c:pt idx="0">
                  <c:v>VALOR 2022</c:v>
                </c:pt>
              </c:strCache>
            </c:strRef>
          </c:tx>
          <c:spPr>
            <a:ln w="47520" cap="rnd">
              <a:solidFill>
                <a:srgbClr val="403152"/>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ORTOPEDIA prim'!$F$30:$R$30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ORTOPEDIA prim'!$F$34:$R$34</c:f>
              <c:numCache>
                <c:formatCode>0.0</c:formatCode>
                <c:ptCount val="13"/>
                <c:pt idx="0">
                  <c:v>10.7943925233645</c:v>
                </c:pt>
                <c:pt idx="1">
                  <c:v>11.968992248061999</c:v>
                </c:pt>
                <c:pt idx="2">
                  <c:v>13.105263157894701</c:v>
                </c:pt>
                <c:pt idx="3">
                  <c:v>8.6140350877192997</c:v>
                </c:pt>
                <c:pt idx="4">
                  <c:v>8.0457142857142898</c:v>
                </c:pt>
                <c:pt idx="5">
                  <c:v>11.311418685121099</c:v>
                </c:pt>
                <c:pt idx="6">
                  <c:v>6.2490421455938696</c:v>
                </c:pt>
                <c:pt idx="7">
                  <c:v>6.0449438202247201</c:v>
                </c:pt>
                <c:pt idx="8">
                  <c:v>10.045197740113</c:v>
                </c:pt>
                <c:pt idx="9">
                  <c:v>9.9898477157360404</c:v>
                </c:pt>
                <c:pt idx="10">
                  <c:v>9.9305555555555607</c:v>
                </c:pt>
                <c:pt idx="11">
                  <c:v>8.1999999999999993</c:v>
                </c:pt>
                <c:pt idx="12">
                  <c:v>9.1999999999999993</c:v>
                </c:pt>
              </c:numCache>
            </c:numRef>
          </c:val>
          <c:smooth val="0"/>
          <c:extLst>
            <c:ext xmlns:c16="http://schemas.microsoft.com/office/drawing/2014/chart" uri="{C3380CC4-5D6E-409C-BE32-E72D297353CC}">
              <c16:uniqueId val="{00000001-F7E3-4E55-AF09-934FE3A2A3EA}"/>
            </c:ext>
          </c:extLst>
        </c:ser>
        <c:ser>
          <c:idx val="2"/>
          <c:order val="2"/>
          <c:tx>
            <c:strRef>
              <c:f>'OP ORTOPEDIA prim'!$D$35:$E$35</c:f>
              <c:strCache>
                <c:ptCount val="2"/>
                <c:pt idx="0">
                  <c:v>META</c:v>
                </c:pt>
              </c:strCache>
            </c:strRef>
          </c:tx>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ORTOPEDIA prim'!$F$30:$R$30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ORTOPEDIA prim'!$F$35:$Q$35</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smooth val="0"/>
          <c:extLst>
            <c:ext xmlns:c16="http://schemas.microsoft.com/office/drawing/2014/chart" uri="{C3380CC4-5D6E-409C-BE32-E72D297353CC}">
              <c16:uniqueId val="{00000002-F7E3-4E55-AF09-934FE3A2A3EA}"/>
            </c:ext>
          </c:extLst>
        </c:ser>
        <c:dLbls>
          <c:showLegendKey val="0"/>
          <c:showVal val="0"/>
          <c:showCatName val="0"/>
          <c:showSerName val="0"/>
          <c:showPercent val="0"/>
          <c:showBubbleSize val="0"/>
        </c:dLbls>
        <c:hiLowLines>
          <c:spPr>
            <a:ln w="0">
              <a:noFill/>
            </a:ln>
          </c:spPr>
        </c:hiLowLines>
        <c:smooth val="0"/>
        <c:axId val="169993344"/>
        <c:axId val="169995264"/>
      </c:lineChart>
      <c:catAx>
        <c:axId val="16999334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0986500519210798"/>
              <c:y val="0.94254824874910703"/>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169995264"/>
        <c:crosses val="autoZero"/>
        <c:auto val="1"/>
        <c:lblAlgn val="ctr"/>
        <c:lblOffset val="100"/>
        <c:noMultiLvlLbl val="0"/>
      </c:catAx>
      <c:valAx>
        <c:axId val="16999526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169993344"/>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2720259845717"/>
          <c:y val="0.19494584837545101"/>
          <c:w val="0.89349032345378299"/>
          <c:h val="0.70671794066865501"/>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ECOG GINECOBST'!$F$30:$Q$30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ECOG GINECOBST'!$F$33:$Q$33</c:f>
              <c:numCache>
                <c:formatCode>#,##0</c:formatCode>
                <c:ptCount val="12"/>
                <c:pt idx="0">
                  <c:v>333</c:v>
                </c:pt>
                <c:pt idx="1">
                  <c:v>287</c:v>
                </c:pt>
                <c:pt idx="2">
                  <c:v>420</c:v>
                </c:pt>
                <c:pt idx="3">
                  <c:v>388</c:v>
                </c:pt>
                <c:pt idx="4">
                  <c:v>475</c:v>
                </c:pt>
                <c:pt idx="5">
                  <c:v>361</c:v>
                </c:pt>
                <c:pt idx="6">
                  <c:v>340</c:v>
                </c:pt>
                <c:pt idx="7">
                  <c:v>396</c:v>
                </c:pt>
                <c:pt idx="8">
                  <c:v>396</c:v>
                </c:pt>
                <c:pt idx="9">
                  <c:v>507</c:v>
                </c:pt>
                <c:pt idx="10">
                  <c:v>379</c:v>
                </c:pt>
                <c:pt idx="11">
                  <c:v>386</c:v>
                </c:pt>
              </c:numCache>
            </c:numRef>
          </c:val>
          <c:smooth val="0"/>
          <c:extLst>
            <c:ext xmlns:c16="http://schemas.microsoft.com/office/drawing/2014/chart" uri="{C3380CC4-5D6E-409C-BE32-E72D297353CC}">
              <c16:uniqueId val="{00000000-A157-4FB7-B705-661C58B7F8C8}"/>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ECOG GINECOBST'!$F$30:$Q$30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ECOG GINECOBST'!$F$34:$Q$34</c:f>
              <c:numCache>
                <c:formatCode>#,##0</c:formatCode>
                <c:ptCount val="12"/>
              </c:numCache>
            </c:numRef>
          </c:val>
          <c:smooth val="0"/>
          <c:extLst>
            <c:ext xmlns:c16="http://schemas.microsoft.com/office/drawing/2014/chart" uri="{C3380CC4-5D6E-409C-BE32-E72D297353CC}">
              <c16:uniqueId val="{00000001-A157-4FB7-B705-661C58B7F8C8}"/>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ECOG GINECOBST'!$F$30:$Q$30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ECOG GINECOBST'!$F$35:$Q$35</c:f>
              <c:numCache>
                <c:formatCode>#,##0</c:formatCode>
                <c:ptCount val="12"/>
              </c:numCache>
            </c:numRef>
          </c:val>
          <c:smooth val="0"/>
          <c:extLst>
            <c:ext xmlns:c16="http://schemas.microsoft.com/office/drawing/2014/chart" uri="{C3380CC4-5D6E-409C-BE32-E72D297353CC}">
              <c16:uniqueId val="{00000002-A157-4FB7-B705-661C58B7F8C8}"/>
            </c:ext>
          </c:extLst>
        </c:ser>
        <c:dLbls>
          <c:showLegendKey val="0"/>
          <c:showVal val="0"/>
          <c:showCatName val="0"/>
          <c:showSerName val="0"/>
          <c:showPercent val="0"/>
          <c:showBubbleSize val="0"/>
        </c:dLbls>
        <c:hiLowLines>
          <c:spPr>
            <a:ln w="0">
              <a:noFill/>
            </a:ln>
          </c:spPr>
        </c:hiLowLines>
        <c:smooth val="0"/>
        <c:axId val="334403840"/>
        <c:axId val="332468608"/>
      </c:lineChart>
      <c:catAx>
        <c:axId val="334403840"/>
        <c:scaling>
          <c:orientation val="minMax"/>
        </c:scaling>
        <c:delete val="0"/>
        <c:axPos val="b"/>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51080434881"/>
              <c:y val="0.94663318160414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2468608"/>
        <c:crosses val="autoZero"/>
        <c:auto val="1"/>
        <c:lblAlgn val="ctr"/>
        <c:lblOffset val="100"/>
        <c:noMultiLvlLbl val="0"/>
      </c:catAx>
      <c:valAx>
        <c:axId val="332468608"/>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4403840"/>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2720685412204"/>
          <c:y val="0.19494584837545101"/>
          <c:w val="0.89349678713029201"/>
          <c:h val="0.70671794066865501"/>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MAMOGRAFIA'!$F$30:$Q$30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MAMOGRAFIA'!$F$33:$Q$33</c:f>
              <c:numCache>
                <c:formatCode>#,##0</c:formatCode>
                <c:ptCount val="12"/>
                <c:pt idx="0">
                  <c:v>103</c:v>
                </c:pt>
                <c:pt idx="1">
                  <c:v>165</c:v>
                </c:pt>
                <c:pt idx="2">
                  <c:v>230</c:v>
                </c:pt>
                <c:pt idx="3">
                  <c:v>133</c:v>
                </c:pt>
                <c:pt idx="4">
                  <c:v>219</c:v>
                </c:pt>
                <c:pt idx="5">
                  <c:v>127</c:v>
                </c:pt>
                <c:pt idx="6">
                  <c:v>169</c:v>
                </c:pt>
                <c:pt idx="7">
                  <c:v>144</c:v>
                </c:pt>
                <c:pt idx="8">
                  <c:v>151</c:v>
                </c:pt>
                <c:pt idx="9">
                  <c:v>125</c:v>
                </c:pt>
                <c:pt idx="10">
                  <c:v>117</c:v>
                </c:pt>
                <c:pt idx="11">
                  <c:v>84</c:v>
                </c:pt>
              </c:numCache>
            </c:numRef>
          </c:val>
          <c:smooth val="0"/>
          <c:extLst>
            <c:ext xmlns:c16="http://schemas.microsoft.com/office/drawing/2014/chart" uri="{C3380CC4-5D6E-409C-BE32-E72D297353CC}">
              <c16:uniqueId val="{00000000-E022-467F-AEA5-59CB2FB39F53}"/>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MAMOGRAFIA'!$F$30:$Q$30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MAMOGRAFIA'!$F$34:$Q$34</c:f>
              <c:numCache>
                <c:formatCode>#,##0</c:formatCode>
                <c:ptCount val="12"/>
                <c:pt idx="0">
                  <c:v>35</c:v>
                </c:pt>
                <c:pt idx="1">
                  <c:v>138</c:v>
                </c:pt>
                <c:pt idx="2">
                  <c:v>152</c:v>
                </c:pt>
                <c:pt idx="3">
                  <c:v>104</c:v>
                </c:pt>
                <c:pt idx="4">
                  <c:v>174</c:v>
                </c:pt>
                <c:pt idx="5">
                  <c:v>82</c:v>
                </c:pt>
                <c:pt idx="6">
                  <c:v>133</c:v>
                </c:pt>
                <c:pt idx="7">
                  <c:v>144</c:v>
                </c:pt>
                <c:pt idx="8">
                  <c:v>160</c:v>
                </c:pt>
                <c:pt idx="9">
                  <c:v>154</c:v>
                </c:pt>
                <c:pt idx="10">
                  <c:v>121</c:v>
                </c:pt>
                <c:pt idx="11">
                  <c:v>101</c:v>
                </c:pt>
              </c:numCache>
            </c:numRef>
          </c:val>
          <c:smooth val="0"/>
          <c:extLst>
            <c:ext xmlns:c16="http://schemas.microsoft.com/office/drawing/2014/chart" uri="{C3380CC4-5D6E-409C-BE32-E72D297353CC}">
              <c16:uniqueId val="{00000001-E022-467F-AEA5-59CB2FB39F53}"/>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MAMOGRAFIA'!$F$30:$Q$30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MAMOGRAFIA'!$F$35:$Q$35</c:f>
              <c:numCache>
                <c:formatCode>#,##0</c:formatCode>
                <c:ptCount val="12"/>
                <c:pt idx="0">
                  <c:v>150</c:v>
                </c:pt>
                <c:pt idx="1">
                  <c:v>150</c:v>
                </c:pt>
                <c:pt idx="2">
                  <c:v>150</c:v>
                </c:pt>
                <c:pt idx="3">
                  <c:v>150</c:v>
                </c:pt>
                <c:pt idx="4">
                  <c:v>150</c:v>
                </c:pt>
                <c:pt idx="5">
                  <c:v>150</c:v>
                </c:pt>
                <c:pt idx="6">
                  <c:v>150</c:v>
                </c:pt>
                <c:pt idx="7">
                  <c:v>150</c:v>
                </c:pt>
                <c:pt idx="8">
                  <c:v>150</c:v>
                </c:pt>
                <c:pt idx="9">
                  <c:v>150</c:v>
                </c:pt>
                <c:pt idx="10">
                  <c:v>150</c:v>
                </c:pt>
                <c:pt idx="11">
                  <c:v>150</c:v>
                </c:pt>
              </c:numCache>
            </c:numRef>
          </c:val>
          <c:smooth val="0"/>
          <c:extLst>
            <c:ext xmlns:c16="http://schemas.microsoft.com/office/drawing/2014/chart" uri="{C3380CC4-5D6E-409C-BE32-E72D297353CC}">
              <c16:uniqueId val="{00000002-E022-467F-AEA5-59CB2FB39F53}"/>
            </c:ext>
          </c:extLst>
        </c:ser>
        <c:dLbls>
          <c:showLegendKey val="0"/>
          <c:showVal val="0"/>
          <c:showCatName val="0"/>
          <c:showSerName val="0"/>
          <c:showPercent val="0"/>
          <c:showBubbleSize val="0"/>
        </c:dLbls>
        <c:hiLowLines>
          <c:spPr>
            <a:ln w="0">
              <a:noFill/>
            </a:ln>
          </c:spPr>
        </c:hiLowLines>
        <c:smooth val="0"/>
        <c:axId val="335250560"/>
        <c:axId val="335252480"/>
      </c:lineChart>
      <c:catAx>
        <c:axId val="335250560"/>
        <c:scaling>
          <c:orientation val="minMax"/>
        </c:scaling>
        <c:delete val="0"/>
        <c:axPos val="b"/>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7413298090498"/>
              <c:y val="0.94663318160414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5252480"/>
        <c:crosses val="autoZero"/>
        <c:auto val="1"/>
        <c:lblAlgn val="ctr"/>
        <c:lblOffset val="100"/>
        <c:noMultiLvlLbl val="0"/>
      </c:catAx>
      <c:valAx>
        <c:axId val="335252480"/>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5250560"/>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51954382415205E-2"/>
          <c:y val="0.19489604887181"/>
          <c:w val="0.89349765474110199"/>
          <c:h val="0.68932899793083102"/>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'MORTAL MENOR 5'!$F$30:$Q$30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 MENOR 5'!$F$33:$Q$33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314-4327-B925-57C4D7587D8A}"/>
            </c:ext>
          </c:extLst>
        </c:ser>
        <c:ser>
          <c:idx val="1"/>
          <c:order val="1"/>
          <c:spPr>
            <a:ln w="47520">
              <a:solidFill>
                <a:srgbClr val="B0B0B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'MORTAL MENOR 5'!$F$30:$Q$30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 MENOR 5'!$F$34:$Q$34</c:f>
              <c:numCache>
                <c:formatCode>0.000</c:formatCode>
                <c:ptCount val="12"/>
                <c:pt idx="0">
                  <c:v>0</c:v>
                </c:pt>
                <c:pt idx="1">
                  <c:v>0</c:v>
                </c:pt>
                <c:pt idx="2">
                  <c:v>0</c:v>
                </c:pt>
                <c:pt idx="3">
                  <c:v>0</c:v>
                </c:pt>
                <c:pt idx="4">
                  <c:v>0</c:v>
                </c:pt>
                <c:pt idx="5">
                  <c:v>0</c:v>
                </c:pt>
                <c:pt idx="6">
                  <c:v>0</c:v>
                </c:pt>
                <c:pt idx="7">
                  <c:v>0</c:v>
                </c:pt>
                <c:pt idx="8">
                  <c:v>0</c:v>
                </c:pt>
                <c:pt idx="9">
                  <c:v>0</c:v>
                </c:pt>
                <c:pt idx="10">
                  <c:v>0</c:v>
                </c:pt>
                <c:pt idx="11" formatCode="0">
                  <c:v>0</c:v>
                </c:pt>
              </c:numCache>
            </c:numRef>
          </c:val>
          <c:smooth val="0"/>
          <c:extLst>
            <c:ext xmlns:c16="http://schemas.microsoft.com/office/drawing/2014/chart" uri="{C3380CC4-5D6E-409C-BE32-E72D297353CC}">
              <c16:uniqueId val="{00000001-4314-4327-B925-57C4D7587D8A}"/>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'MORTAL MENOR 5'!$F$30:$Q$30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 MENOR 5'!$F$35:$Q$35</c:f>
              <c:numCache>
                <c:formatCode>General</c:formatCode>
                <c:ptCount val="12"/>
                <c:pt idx="0">
                  <c:v>1.0000000000000001E-5</c:v>
                </c:pt>
                <c:pt idx="1">
                  <c:v>1.0000000000000001E-5</c:v>
                </c:pt>
                <c:pt idx="2">
                  <c:v>1.0000000000000001E-5</c:v>
                </c:pt>
                <c:pt idx="3">
                  <c:v>1.0000000000000001E-5</c:v>
                </c:pt>
                <c:pt idx="4">
                  <c:v>1.0000000000000001E-5</c:v>
                </c:pt>
                <c:pt idx="5">
                  <c:v>1.0000000000000001E-5</c:v>
                </c:pt>
                <c:pt idx="6">
                  <c:v>1.0000000000000001E-5</c:v>
                </c:pt>
                <c:pt idx="7">
                  <c:v>1.0000000000000001E-5</c:v>
                </c:pt>
                <c:pt idx="8">
                  <c:v>1.0000000000000001E-5</c:v>
                </c:pt>
                <c:pt idx="9">
                  <c:v>1.0000000000000001E-5</c:v>
                </c:pt>
                <c:pt idx="10">
                  <c:v>1.0000000000000001E-5</c:v>
                </c:pt>
                <c:pt idx="11">
                  <c:v>1.0000000000000001E-5</c:v>
                </c:pt>
              </c:numCache>
            </c:numRef>
          </c:val>
          <c:smooth val="0"/>
          <c:extLst>
            <c:ext xmlns:c16="http://schemas.microsoft.com/office/drawing/2014/chart" uri="{C3380CC4-5D6E-409C-BE32-E72D297353CC}">
              <c16:uniqueId val="{00000002-4314-4327-B925-57C4D7587D8A}"/>
            </c:ext>
          </c:extLst>
        </c:ser>
        <c:dLbls>
          <c:showLegendKey val="0"/>
          <c:showVal val="0"/>
          <c:showCatName val="0"/>
          <c:showSerName val="0"/>
          <c:showPercent val="0"/>
          <c:showBubbleSize val="0"/>
        </c:dLbls>
        <c:hiLowLines>
          <c:spPr>
            <a:ln w="0">
              <a:noFill/>
            </a:ln>
          </c:spPr>
        </c:hiLowLines>
        <c:smooth val="0"/>
        <c:axId val="335208448"/>
        <c:axId val="335210368"/>
      </c:lineChart>
      <c:catAx>
        <c:axId val="33520844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4080750482899"/>
              <c:y val="0.9465957237166220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5210368"/>
        <c:crosses val="autoZero"/>
        <c:auto val="1"/>
        <c:lblAlgn val="ctr"/>
        <c:lblOffset val="100"/>
        <c:noMultiLvlLbl val="0"/>
      </c:catAx>
      <c:valAx>
        <c:axId val="335210368"/>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5208448"/>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24158570836598E-2"/>
          <c:y val="0.19489604887181"/>
          <c:w val="0.893503384133708"/>
          <c:h val="0.70667060794166903"/>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'MORTAL INFANT'!$F$30:$Q$30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 INFANT'!$F$33:$Q$33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050-458E-B6EA-01695A561BA1}"/>
            </c:ext>
          </c:extLst>
        </c:ser>
        <c:ser>
          <c:idx val="1"/>
          <c:order val="1"/>
          <c:spPr>
            <a:ln w="47520">
              <a:solidFill>
                <a:srgbClr val="B0B0B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'MORTAL INFANT'!$F$30:$Q$30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 INFANT'!$F$34:$Q$34</c:f>
              <c:numCache>
                <c:formatCode>0.00</c:formatCode>
                <c:ptCount val="12"/>
                <c:pt idx="0">
                  <c:v>0</c:v>
                </c:pt>
                <c:pt idx="1">
                  <c:v>0</c:v>
                </c:pt>
                <c:pt idx="2">
                  <c:v>0</c:v>
                </c:pt>
                <c:pt idx="3">
                  <c:v>0</c:v>
                </c:pt>
                <c:pt idx="4">
                  <c:v>0</c:v>
                </c:pt>
                <c:pt idx="5">
                  <c:v>15.625</c:v>
                </c:pt>
                <c:pt idx="6">
                  <c:v>15.1515151515152</c:v>
                </c:pt>
                <c:pt idx="7">
                  <c:v>0</c:v>
                </c:pt>
                <c:pt idx="8">
                  <c:v>0</c:v>
                </c:pt>
                <c:pt idx="9">
                  <c:v>0</c:v>
                </c:pt>
                <c:pt idx="10">
                  <c:v>0</c:v>
                </c:pt>
                <c:pt idx="11">
                  <c:v>0</c:v>
                </c:pt>
              </c:numCache>
            </c:numRef>
          </c:val>
          <c:smooth val="0"/>
          <c:extLst>
            <c:ext xmlns:c16="http://schemas.microsoft.com/office/drawing/2014/chart" uri="{C3380CC4-5D6E-409C-BE32-E72D297353CC}">
              <c16:uniqueId val="{00000001-5050-458E-B6EA-01695A561BA1}"/>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'MORTAL INFANT'!$F$30:$Q$30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 INFANT'!$F$35:$Q$35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050-458E-B6EA-01695A561BA1}"/>
            </c:ext>
          </c:extLst>
        </c:ser>
        <c:dLbls>
          <c:showLegendKey val="0"/>
          <c:showVal val="0"/>
          <c:showCatName val="0"/>
          <c:showSerName val="0"/>
          <c:showPercent val="0"/>
          <c:showBubbleSize val="0"/>
        </c:dLbls>
        <c:hiLowLines>
          <c:spPr>
            <a:ln w="0">
              <a:noFill/>
            </a:ln>
          </c:spPr>
        </c:hiLowLines>
        <c:smooth val="0"/>
        <c:axId val="335653504"/>
        <c:axId val="335663872"/>
      </c:lineChart>
      <c:catAx>
        <c:axId val="33565350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5161839863699"/>
              <c:y val="0.9465957237166220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5663872"/>
        <c:crosses val="autoZero"/>
        <c:auto val="1"/>
        <c:lblAlgn val="ctr"/>
        <c:lblOffset val="100"/>
        <c:noMultiLvlLbl val="0"/>
      </c:catAx>
      <c:valAx>
        <c:axId val="33566387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5653504"/>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30081228638596E-2"/>
          <c:y val="0.19489604887181"/>
          <c:w val="0.89347063784455605"/>
          <c:h val="0.70667060794166903"/>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'GUIA GESTANTES'!$F$30:$Q$30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'GUIA GESTANTES'!$F$33:$Q$33</c:f>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10B-461B-9A14-E18FCDB9BC98}"/>
            </c:ext>
          </c:extLst>
        </c:ser>
        <c:ser>
          <c:idx val="1"/>
          <c:order val="1"/>
          <c:spPr>
            <a:ln w="47520">
              <a:solidFill>
                <a:srgbClr val="B0B0B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'GUIA GESTANTES'!$F$30:$Q$30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'GUIA GESTANTES'!$F$34:$Q$34</c:f>
              <c:numCache>
                <c:formatCode>0\ %</c:formatCode>
                <c:ptCount val="12"/>
              </c:numCache>
            </c:numRef>
          </c:val>
          <c:smooth val="0"/>
          <c:extLst>
            <c:ext xmlns:c16="http://schemas.microsoft.com/office/drawing/2014/chart" uri="{C3380CC4-5D6E-409C-BE32-E72D297353CC}">
              <c16:uniqueId val="{00000001-A10B-461B-9A14-E18FCDB9BC98}"/>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'GUIA GESTANTES'!$F$30:$Q$30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'GUIA GESTANTES'!$F$35:$Q$35</c:f>
              <c:numCache>
                <c:formatCode>0\ %</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2-A10B-461B-9A14-E18FCDB9BC98}"/>
            </c:ext>
          </c:extLst>
        </c:ser>
        <c:dLbls>
          <c:showLegendKey val="0"/>
          <c:showVal val="0"/>
          <c:showCatName val="0"/>
          <c:showSerName val="0"/>
          <c:showPercent val="0"/>
          <c:showBubbleSize val="0"/>
        </c:dLbls>
        <c:hiLowLines>
          <c:spPr>
            <a:ln w="0">
              <a:noFill/>
            </a:ln>
          </c:spPr>
        </c:hiLowLines>
        <c:smooth val="0"/>
        <c:axId val="335742464"/>
        <c:axId val="335744384"/>
      </c:lineChart>
      <c:catAx>
        <c:axId val="33574246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4927426871998"/>
              <c:y val="0.9465957237166220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5744384"/>
        <c:crosses val="autoZero"/>
        <c:auto val="1"/>
        <c:lblAlgn val="ctr"/>
        <c:lblOffset val="100"/>
        <c:noMultiLvlLbl val="0"/>
      </c:catAx>
      <c:valAx>
        <c:axId val="335744384"/>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5742464"/>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30081228638596E-2"/>
          <c:y val="0.19489604887181"/>
          <c:w val="0.89347063784455605"/>
          <c:h val="0.70667060794166903"/>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'GUIA CAUSA EGRESO'!$F$30:$Q$30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'GUIA CAUSA EGRESO'!$F$33:$Q$33</c:f>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FF7-42AB-A0E4-DA023C25384F}"/>
            </c:ext>
          </c:extLst>
        </c:ser>
        <c:ser>
          <c:idx val="1"/>
          <c:order val="1"/>
          <c:spPr>
            <a:ln w="47520">
              <a:solidFill>
                <a:srgbClr val="B0B0B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'GUIA CAUSA EGRESO'!$F$30:$Q$30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'GUIA CAUSA EGRESO'!$F$34:$Q$34</c:f>
              <c:numCache>
                <c:formatCode>0\ %</c:formatCode>
                <c:ptCount val="12"/>
              </c:numCache>
            </c:numRef>
          </c:val>
          <c:smooth val="0"/>
          <c:extLst>
            <c:ext xmlns:c16="http://schemas.microsoft.com/office/drawing/2014/chart" uri="{C3380CC4-5D6E-409C-BE32-E72D297353CC}">
              <c16:uniqueId val="{00000001-CFF7-42AB-A0E4-DA023C25384F}"/>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'GUIA CAUSA EGRESO'!$F$30:$Q$30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'GUIA CAUSA EGRESO'!$F$35:$Q$35</c:f>
              <c:numCache>
                <c:formatCode>0\ %</c:formatCode>
                <c:ptCount val="12"/>
                <c:pt idx="0">
                  <c:v>0.8</c:v>
                </c:pt>
                <c:pt idx="1">
                  <c:v>0.8</c:v>
                </c:pt>
                <c:pt idx="2">
                  <c:v>0.8</c:v>
                </c:pt>
                <c:pt idx="3">
                  <c:v>0.8</c:v>
                </c:pt>
                <c:pt idx="4">
                  <c:v>0.8</c:v>
                </c:pt>
                <c:pt idx="5">
                  <c:v>0.8</c:v>
                </c:pt>
                <c:pt idx="6">
                  <c:v>0.8</c:v>
                </c:pt>
                <c:pt idx="7">
                  <c:v>0.8</c:v>
                </c:pt>
                <c:pt idx="8">
                  <c:v>0.8</c:v>
                </c:pt>
                <c:pt idx="9">
                  <c:v>0.8</c:v>
                </c:pt>
                <c:pt idx="10">
                  <c:v>0.8</c:v>
                </c:pt>
                <c:pt idx="11">
                  <c:v>0.8</c:v>
                </c:pt>
              </c:numCache>
            </c:numRef>
          </c:val>
          <c:smooth val="0"/>
          <c:extLst>
            <c:ext xmlns:c16="http://schemas.microsoft.com/office/drawing/2014/chart" uri="{C3380CC4-5D6E-409C-BE32-E72D297353CC}">
              <c16:uniqueId val="{00000002-CFF7-42AB-A0E4-DA023C25384F}"/>
            </c:ext>
          </c:extLst>
        </c:ser>
        <c:dLbls>
          <c:showLegendKey val="0"/>
          <c:showVal val="0"/>
          <c:showCatName val="0"/>
          <c:showSerName val="0"/>
          <c:showPercent val="0"/>
          <c:showBubbleSize val="0"/>
        </c:dLbls>
        <c:hiLowLines>
          <c:spPr>
            <a:ln w="0">
              <a:noFill/>
            </a:ln>
          </c:spPr>
        </c:hiLowLines>
        <c:smooth val="0"/>
        <c:axId val="335344000"/>
        <c:axId val="335345920"/>
      </c:lineChart>
      <c:catAx>
        <c:axId val="33534400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4927426871998"/>
              <c:y val="0.9465957237166220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5345920"/>
        <c:crosses val="autoZero"/>
        <c:auto val="1"/>
        <c:lblAlgn val="ctr"/>
        <c:lblOffset val="100"/>
        <c:noMultiLvlLbl val="0"/>
      </c:catAx>
      <c:valAx>
        <c:axId val="335345920"/>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5344000"/>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30081228638596E-2"/>
          <c:y val="0.19489604887181"/>
          <c:w val="0.89347063784455605"/>
          <c:h val="0.70667060794166903"/>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'NEUMON BRONCOASP'!$F$30:$Q$30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'NEUMON BRONCOASP'!$F$33:$Q$33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80E-404D-8AF1-DA3B234AB0CE}"/>
            </c:ext>
          </c:extLst>
        </c:ser>
        <c:ser>
          <c:idx val="1"/>
          <c:order val="1"/>
          <c:spPr>
            <a:ln w="47520">
              <a:solidFill>
                <a:srgbClr val="B0B0B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'NEUMON BRONCOASP'!$F$30:$Q$30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'NEUMON BRONCOASP'!$F$34:$Q$34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80E-404D-8AF1-DA3B234AB0CE}"/>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'NEUMON BRONCOASP'!$F$30:$Q$30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'NEUMON BRONCOASP'!$F$35:$Q$35</c:f>
              <c:numCache>
                <c:formatCode>0</c:formatCode>
                <c:ptCount val="12"/>
                <c:pt idx="0" formatCode="General">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80E-404D-8AF1-DA3B234AB0CE}"/>
            </c:ext>
          </c:extLst>
        </c:ser>
        <c:dLbls>
          <c:showLegendKey val="0"/>
          <c:showVal val="0"/>
          <c:showCatName val="0"/>
          <c:showSerName val="0"/>
          <c:showPercent val="0"/>
          <c:showBubbleSize val="0"/>
        </c:dLbls>
        <c:hiLowLines>
          <c:spPr>
            <a:ln w="0">
              <a:noFill/>
            </a:ln>
          </c:spPr>
        </c:hiLowLines>
        <c:smooth val="0"/>
        <c:axId val="335870976"/>
        <c:axId val="335447168"/>
      </c:lineChart>
      <c:catAx>
        <c:axId val="33587097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4927426871998"/>
              <c:y val="0.9465957237166220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5447168"/>
        <c:crosses val="autoZero"/>
        <c:auto val="1"/>
        <c:lblAlgn val="ctr"/>
        <c:lblOffset val="100"/>
        <c:noMultiLvlLbl val="0"/>
      </c:catAx>
      <c:valAx>
        <c:axId val="335447168"/>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5870976"/>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30081228638596E-2"/>
          <c:y val="0.19489604887181"/>
          <c:w val="0.89347063784455605"/>
          <c:h val="0.70667060794166903"/>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'MANEJO IAM'!$F$30:$Q$30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'MANEJO IAM'!$F$33:$Q$33</c:f>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332-4964-A67A-D46A0EB8EA2F}"/>
            </c:ext>
          </c:extLst>
        </c:ser>
        <c:ser>
          <c:idx val="1"/>
          <c:order val="1"/>
          <c:spPr>
            <a:ln w="47520">
              <a:solidFill>
                <a:srgbClr val="B0B0B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'MANEJO IAM'!$F$30:$Q$30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'MANEJO IAM'!$F$34:$Q$34</c:f>
              <c:numCache>
                <c:formatCode>0\ %</c:formatCode>
                <c:ptCount val="12"/>
              </c:numCache>
            </c:numRef>
          </c:val>
          <c:smooth val="0"/>
          <c:extLst>
            <c:ext xmlns:c16="http://schemas.microsoft.com/office/drawing/2014/chart" uri="{C3380CC4-5D6E-409C-BE32-E72D297353CC}">
              <c16:uniqueId val="{00000001-E332-4964-A67A-D46A0EB8EA2F}"/>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'MANEJO IAM'!$F$30:$Q$30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'MANEJO IAM'!$F$35:$Q$35</c:f>
              <c:numCache>
                <c:formatCode>0\ %</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2-E332-4964-A67A-D46A0EB8EA2F}"/>
            </c:ext>
          </c:extLst>
        </c:ser>
        <c:dLbls>
          <c:showLegendKey val="0"/>
          <c:showVal val="0"/>
          <c:showCatName val="0"/>
          <c:showSerName val="0"/>
          <c:showPercent val="0"/>
          <c:showBubbleSize val="0"/>
        </c:dLbls>
        <c:hiLowLines>
          <c:spPr>
            <a:ln w="0">
              <a:noFill/>
            </a:ln>
          </c:spPr>
        </c:hiLowLines>
        <c:smooth val="0"/>
        <c:axId val="334952320"/>
        <c:axId val="335470592"/>
      </c:lineChart>
      <c:catAx>
        <c:axId val="33495232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4927426871998"/>
              <c:y val="0.9465957237166220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5470592"/>
        <c:crosses val="autoZero"/>
        <c:auto val="1"/>
        <c:lblAlgn val="ctr"/>
        <c:lblOffset val="100"/>
        <c:noMultiLvlLbl val="0"/>
      </c:catAx>
      <c:valAx>
        <c:axId val="335470592"/>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4952320"/>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1575258295025302E-2"/>
          <c:y val="0.19496855345912001"/>
          <c:w val="0.89067407036548196"/>
          <c:h val="0.68234002196266397"/>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'TOMA MUEST'!$F$30:$Q$30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'TOMA MUEST'!$F$33:$Q$33</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8604-445C-9566-2219F2C6FED7}"/>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'TOMA MUEST'!$F$30:$Q$30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'TOMA MUEST'!$F$34:$Q$34</c:f>
              <c:numCache>
                <c:formatCode>0.0</c:formatCode>
                <c:ptCount val="12"/>
                <c:pt idx="0">
                  <c:v>1</c:v>
                </c:pt>
                <c:pt idx="1">
                  <c:v>1</c:v>
                </c:pt>
                <c:pt idx="2">
                  <c:v>1</c:v>
                </c:pt>
                <c:pt idx="3">
                  <c:v>1</c:v>
                </c:pt>
                <c:pt idx="4">
                  <c:v>1</c:v>
                </c:pt>
                <c:pt idx="5">
                  <c:v>1</c:v>
                </c:pt>
                <c:pt idx="6">
                  <c:v>1</c:v>
                </c:pt>
                <c:pt idx="7">
                  <c:v>1</c:v>
                </c:pt>
                <c:pt idx="8">
                  <c:v>1.01883932438285</c:v>
                </c:pt>
                <c:pt idx="9">
                  <c:v>1</c:v>
                </c:pt>
                <c:pt idx="10">
                  <c:v>1.01888128392731</c:v>
                </c:pt>
                <c:pt idx="11">
                  <c:v>1</c:v>
                </c:pt>
              </c:numCache>
            </c:numRef>
          </c:val>
          <c:smooth val="0"/>
          <c:extLst>
            <c:ext xmlns:c16="http://schemas.microsoft.com/office/drawing/2014/chart" uri="{C3380CC4-5D6E-409C-BE32-E72D297353CC}">
              <c16:uniqueId val="{00000001-8604-445C-9566-2219F2C6FED7}"/>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'TOMA MUEST'!$F$30:$Q$30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'TOMA MUEST'!$F$35:$Q$35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2-8604-445C-9566-2219F2C6FED7}"/>
            </c:ext>
          </c:extLst>
        </c:ser>
        <c:dLbls>
          <c:showLegendKey val="0"/>
          <c:showVal val="0"/>
          <c:showCatName val="0"/>
          <c:showSerName val="0"/>
          <c:showPercent val="0"/>
          <c:showBubbleSize val="0"/>
        </c:dLbls>
        <c:hiLowLines>
          <c:spPr>
            <a:ln w="0">
              <a:noFill/>
            </a:ln>
          </c:spPr>
        </c:hiLowLines>
        <c:smooth val="0"/>
        <c:axId val="332944128"/>
        <c:axId val="332946048"/>
      </c:lineChart>
      <c:catAx>
        <c:axId val="33294412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42779117928"/>
              <c:y val="0.94659079564740001"/>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2946048"/>
        <c:crosses val="autoZero"/>
        <c:auto val="1"/>
        <c:lblAlgn val="ctr"/>
        <c:lblOffset val="100"/>
        <c:noMultiLvlLbl val="0"/>
      </c:catAx>
      <c:valAx>
        <c:axId val="332946048"/>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2944128"/>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311039853413E-2"/>
          <c:y val="0.194983955412937"/>
          <c:w val="0.89349519010536005"/>
          <c:h val="0.70672183752744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LAB'!$F$30:$Q$30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LAB'!$F$33:$Q$33</c:f>
              <c:numCache>
                <c:formatCode>#,##0</c:formatCode>
                <c:ptCount val="12"/>
                <c:pt idx="0">
                  <c:v>25596</c:v>
                </c:pt>
                <c:pt idx="1">
                  <c:v>27297</c:v>
                </c:pt>
                <c:pt idx="2">
                  <c:v>28973</c:v>
                </c:pt>
                <c:pt idx="3">
                  <c:v>28462</c:v>
                </c:pt>
                <c:pt idx="4">
                  <c:v>27463</c:v>
                </c:pt>
                <c:pt idx="5">
                  <c:v>26840</c:v>
                </c:pt>
                <c:pt idx="6">
                  <c:v>27298</c:v>
                </c:pt>
                <c:pt idx="7">
                  <c:v>32220</c:v>
                </c:pt>
                <c:pt idx="8">
                  <c:v>35871</c:v>
                </c:pt>
                <c:pt idx="9">
                  <c:v>34883</c:v>
                </c:pt>
                <c:pt idx="10">
                  <c:v>30202</c:v>
                </c:pt>
                <c:pt idx="11">
                  <c:v>31178</c:v>
                </c:pt>
              </c:numCache>
            </c:numRef>
          </c:val>
          <c:smooth val="0"/>
          <c:extLst>
            <c:ext xmlns:c16="http://schemas.microsoft.com/office/drawing/2014/chart" uri="{C3380CC4-5D6E-409C-BE32-E72D297353CC}">
              <c16:uniqueId val="{00000000-EBCA-4A4F-A860-FDEA8BAAC9F7}"/>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LAB'!$F$30:$Q$30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LAB'!$F$34:$Q$34</c:f>
              <c:numCache>
                <c:formatCode>#,##0</c:formatCode>
                <c:ptCount val="12"/>
                <c:pt idx="0">
                  <c:v>17057</c:v>
                </c:pt>
                <c:pt idx="1">
                  <c:v>16351</c:v>
                </c:pt>
                <c:pt idx="2">
                  <c:v>19509</c:v>
                </c:pt>
                <c:pt idx="3">
                  <c:v>20741</c:v>
                </c:pt>
                <c:pt idx="4">
                  <c:v>23075</c:v>
                </c:pt>
                <c:pt idx="5">
                  <c:v>22107</c:v>
                </c:pt>
                <c:pt idx="6">
                  <c:v>21577</c:v>
                </c:pt>
                <c:pt idx="7">
                  <c:v>22890</c:v>
                </c:pt>
                <c:pt idx="8">
                  <c:v>24553</c:v>
                </c:pt>
                <c:pt idx="9">
                  <c:v>24551</c:v>
                </c:pt>
                <c:pt idx="10">
                  <c:v>23364</c:v>
                </c:pt>
                <c:pt idx="11">
                  <c:v>22102</c:v>
                </c:pt>
              </c:numCache>
            </c:numRef>
          </c:val>
          <c:smooth val="0"/>
          <c:extLst>
            <c:ext xmlns:c16="http://schemas.microsoft.com/office/drawing/2014/chart" uri="{C3380CC4-5D6E-409C-BE32-E72D297353CC}">
              <c16:uniqueId val="{00000001-EBCA-4A4F-A860-FDEA8BAAC9F7}"/>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LAB'!$F$30:$Q$30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LAB'!$F$35:$Q$35</c:f>
              <c:numCache>
                <c:formatCode>#,##0</c:formatCode>
                <c:ptCount val="12"/>
                <c:pt idx="0">
                  <c:v>22500</c:v>
                </c:pt>
                <c:pt idx="1">
                  <c:v>22500</c:v>
                </c:pt>
                <c:pt idx="2">
                  <c:v>22500</c:v>
                </c:pt>
                <c:pt idx="3">
                  <c:v>22500</c:v>
                </c:pt>
                <c:pt idx="4">
                  <c:v>22500</c:v>
                </c:pt>
                <c:pt idx="5">
                  <c:v>22500</c:v>
                </c:pt>
                <c:pt idx="6">
                  <c:v>22500</c:v>
                </c:pt>
                <c:pt idx="7">
                  <c:v>22500</c:v>
                </c:pt>
                <c:pt idx="8">
                  <c:v>22500</c:v>
                </c:pt>
                <c:pt idx="9">
                  <c:v>22500</c:v>
                </c:pt>
                <c:pt idx="10">
                  <c:v>22500</c:v>
                </c:pt>
                <c:pt idx="11">
                  <c:v>22500</c:v>
                </c:pt>
              </c:numCache>
            </c:numRef>
          </c:val>
          <c:smooth val="0"/>
          <c:extLst>
            <c:ext xmlns:c16="http://schemas.microsoft.com/office/drawing/2014/chart" uri="{C3380CC4-5D6E-409C-BE32-E72D297353CC}">
              <c16:uniqueId val="{00000002-EBCA-4A4F-A860-FDEA8BAAC9F7}"/>
            </c:ext>
          </c:extLst>
        </c:ser>
        <c:dLbls>
          <c:showLegendKey val="0"/>
          <c:showVal val="0"/>
          <c:showCatName val="0"/>
          <c:showSerName val="0"/>
          <c:showPercent val="0"/>
          <c:showBubbleSize val="0"/>
        </c:dLbls>
        <c:hiLowLines>
          <c:spPr>
            <a:ln w="0">
              <a:noFill/>
            </a:ln>
          </c:spPr>
        </c:hiLowLines>
        <c:smooth val="0"/>
        <c:axId val="333049216"/>
        <c:axId val="334845440"/>
      </c:lineChart>
      <c:catAx>
        <c:axId val="33304921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3788364635799"/>
              <c:y val="0.94663063671677095"/>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4845440"/>
        <c:crosses val="autoZero"/>
        <c:auto val="1"/>
        <c:lblAlgn val="ctr"/>
        <c:lblOffset val="100"/>
        <c:noMultiLvlLbl val="0"/>
      </c:catAx>
      <c:valAx>
        <c:axId val="334845440"/>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3049216"/>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9388580090955003E-2"/>
          <c:y val="0.15055118110236199"/>
          <c:w val="0.89004547751389596"/>
          <c:h val="0.73018372703412104"/>
        </c:manualLayout>
      </c:layout>
      <c:lineChart>
        <c:grouping val="standard"/>
        <c:varyColors val="0"/>
        <c:ser>
          <c:idx val="0"/>
          <c:order val="0"/>
          <c:spPr>
            <a:ln w="28440">
              <a:solidFill>
                <a:srgbClr val="4A7EBB"/>
              </a:solidFill>
              <a:round/>
            </a:ln>
          </c:spPr>
          <c:marker>
            <c:symbol val="none"/>
          </c:marker>
          <c:dLbls>
            <c:spPr>
              <a:noFill/>
              <a:ln>
                <a:noFill/>
              </a:ln>
              <a:effectLst/>
            </c:spPr>
            <c:txPr>
              <a:bodyPr wrap="square"/>
              <a:lstStyle/>
              <a:p>
                <a:pPr>
                  <a:defRPr lang="es-MX" sz="1000" b="0" strike="noStrike" spc="-1">
                    <a:solidFill>
                      <a:srgbClr val="000000"/>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2600" cap="rnd">
                <a:solidFill>
                  <a:srgbClr val="000000"/>
                </a:solidFill>
                <a:round/>
              </a:ln>
            </c:spPr>
            <c:trendlineType val="linear"/>
            <c:dispRSqr val="0"/>
            <c:dispEq val="0"/>
          </c:trendline>
          <c:cat>
            <c:strRef>
              <c:f>'OP UROLOGÍA'!$E$30:$P$30</c:f>
              <c:strCache>
                <c:ptCount val="12"/>
                <c:pt idx="1">
                  <c:v>ENE</c:v>
                </c:pt>
                <c:pt idx="2">
                  <c:v>FEB</c:v>
                </c:pt>
                <c:pt idx="3">
                  <c:v>MAR</c:v>
                </c:pt>
                <c:pt idx="4">
                  <c:v>ABR</c:v>
                </c:pt>
                <c:pt idx="5">
                  <c:v>MAY</c:v>
                </c:pt>
                <c:pt idx="6">
                  <c:v>JUN</c:v>
                </c:pt>
                <c:pt idx="7">
                  <c:v>JUL</c:v>
                </c:pt>
                <c:pt idx="8">
                  <c:v>AGO</c:v>
                </c:pt>
                <c:pt idx="9">
                  <c:v>SEP</c:v>
                </c:pt>
                <c:pt idx="10">
                  <c:v>OCT</c:v>
                </c:pt>
                <c:pt idx="11">
                  <c:v>NOV</c:v>
                </c:pt>
              </c:strCache>
            </c:strRef>
          </c:cat>
          <c:val>
            <c:numRef>
              <c:f>'OP UROLOGÍA'!$E$33:$P$33</c:f>
              <c:numCache>
                <c:formatCode>0.0</c:formatCode>
                <c:ptCount val="12"/>
                <c:pt idx="1">
                  <c:v>5.7633136094674553</c:v>
                </c:pt>
                <c:pt idx="2">
                  <c:v>10.609589041095891</c:v>
                </c:pt>
                <c:pt idx="3">
                  <c:v>11.069204152249135</c:v>
                </c:pt>
                <c:pt idx="4">
                  <c:v>20.628378378378379</c:v>
                </c:pt>
                <c:pt idx="5">
                  <c:v>10.291176470588235</c:v>
                </c:pt>
                <c:pt idx="6">
                  <c:v>8.0640000000000001</c:v>
                </c:pt>
                <c:pt idx="7">
                  <c:v>13.984894259818731</c:v>
                </c:pt>
                <c:pt idx="8">
                  <c:v>2</c:v>
                </c:pt>
                <c:pt idx="9">
                  <c:v>6.5466666666666669</c:v>
                </c:pt>
                <c:pt idx="10">
                  <c:v>5.1018867924528299</c:v>
                </c:pt>
                <c:pt idx="11">
                  <c:v>9.1418181818181825</c:v>
                </c:pt>
              </c:numCache>
            </c:numRef>
          </c:val>
          <c:smooth val="0"/>
          <c:extLst>
            <c:ext xmlns:c16="http://schemas.microsoft.com/office/drawing/2014/chart" uri="{C3380CC4-5D6E-409C-BE32-E72D297353CC}">
              <c16:uniqueId val="{00000001-34B5-4DF2-BBBC-9A828869BA4E}"/>
            </c:ext>
          </c:extLst>
        </c:ser>
        <c:ser>
          <c:idx val="1"/>
          <c:order val="1"/>
          <c:spPr>
            <a:ln w="28440">
              <a:solidFill>
                <a:srgbClr val="BE4B48"/>
              </a:solidFill>
              <a:round/>
            </a:ln>
          </c:spPr>
          <c:marker>
            <c:symbol val="none"/>
          </c:marker>
          <c:dLbls>
            <c:spPr>
              <a:noFill/>
              <a:ln>
                <a:noFill/>
              </a:ln>
              <a:effectLst/>
            </c:spPr>
            <c:txPr>
              <a:bodyPr wrap="square"/>
              <a:lstStyle/>
              <a:p>
                <a:pPr>
                  <a:defRPr lang="es-MX" sz="1000" b="0" strike="noStrike" spc="-1">
                    <a:solidFill>
                      <a:srgbClr val="000000"/>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UROLOGÍA'!$E$30:$P$30</c:f>
              <c:strCache>
                <c:ptCount val="12"/>
                <c:pt idx="1">
                  <c:v>ENE</c:v>
                </c:pt>
                <c:pt idx="2">
                  <c:v>FEB</c:v>
                </c:pt>
                <c:pt idx="3">
                  <c:v>MAR</c:v>
                </c:pt>
                <c:pt idx="4">
                  <c:v>ABR</c:v>
                </c:pt>
                <c:pt idx="5">
                  <c:v>MAY</c:v>
                </c:pt>
                <c:pt idx="6">
                  <c:v>JUN</c:v>
                </c:pt>
                <c:pt idx="7">
                  <c:v>JUL</c:v>
                </c:pt>
                <c:pt idx="8">
                  <c:v>AGO</c:v>
                </c:pt>
                <c:pt idx="9">
                  <c:v>SEP</c:v>
                </c:pt>
                <c:pt idx="10">
                  <c:v>OCT</c:v>
                </c:pt>
                <c:pt idx="11">
                  <c:v>NOV</c:v>
                </c:pt>
              </c:strCache>
            </c:strRef>
          </c:cat>
          <c:val>
            <c:numRef>
              <c:f>'OP UROLOGÍA'!$E$34:$P$34</c:f>
              <c:numCache>
                <c:formatCode>0.0</c:formatCode>
                <c:ptCount val="12"/>
                <c:pt idx="1">
                  <c:v>19.067901234567898</c:v>
                </c:pt>
                <c:pt idx="2">
                  <c:v>18.769230769230798</c:v>
                </c:pt>
                <c:pt idx="3">
                  <c:v>23.909909909909899</c:v>
                </c:pt>
                <c:pt idx="4">
                  <c:v>21.076923076923102</c:v>
                </c:pt>
                <c:pt idx="5">
                  <c:v>18.298507462686601</c:v>
                </c:pt>
                <c:pt idx="6">
                  <c:v>8.6829268292682897</c:v>
                </c:pt>
                <c:pt idx="7">
                  <c:v>17.824324324324301</c:v>
                </c:pt>
                <c:pt idx="8">
                  <c:v>26.875</c:v>
                </c:pt>
                <c:pt idx="9">
                  <c:v>54.94</c:v>
                </c:pt>
                <c:pt idx="10">
                  <c:v>33.940476190476197</c:v>
                </c:pt>
                <c:pt idx="11">
                  <c:v>24.448</c:v>
                </c:pt>
              </c:numCache>
            </c:numRef>
          </c:val>
          <c:smooth val="0"/>
          <c:extLst>
            <c:ext xmlns:c16="http://schemas.microsoft.com/office/drawing/2014/chart" uri="{C3380CC4-5D6E-409C-BE32-E72D297353CC}">
              <c16:uniqueId val="{00000002-34B5-4DF2-BBBC-9A828869BA4E}"/>
            </c:ext>
          </c:extLst>
        </c:ser>
        <c:ser>
          <c:idx val="2"/>
          <c:order val="2"/>
          <c:spPr>
            <a:ln w="28440" cap="rnd">
              <a:solidFill>
                <a:srgbClr val="4F6228"/>
              </a:solidFill>
              <a:round/>
            </a:ln>
          </c:spPr>
          <c:marker>
            <c:symbol val="none"/>
          </c:marker>
          <c:dLbls>
            <c:spPr>
              <a:noFill/>
              <a:ln>
                <a:noFill/>
              </a:ln>
              <a:effectLst/>
            </c:spPr>
            <c:txPr>
              <a:bodyPr wrap="square"/>
              <a:lstStyle/>
              <a:p>
                <a:pPr>
                  <a:defRPr lang="es-MX" sz="1000" b="0" strike="noStrike" spc="-1">
                    <a:solidFill>
                      <a:srgbClr val="000000"/>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UROLOGÍA'!$E$30:$P$30</c:f>
              <c:strCache>
                <c:ptCount val="12"/>
                <c:pt idx="1">
                  <c:v>ENE</c:v>
                </c:pt>
                <c:pt idx="2">
                  <c:v>FEB</c:v>
                </c:pt>
                <c:pt idx="3">
                  <c:v>MAR</c:v>
                </c:pt>
                <c:pt idx="4">
                  <c:v>ABR</c:v>
                </c:pt>
                <c:pt idx="5">
                  <c:v>MAY</c:v>
                </c:pt>
                <c:pt idx="6">
                  <c:v>JUN</c:v>
                </c:pt>
                <c:pt idx="7">
                  <c:v>JUL</c:v>
                </c:pt>
                <c:pt idx="8">
                  <c:v>AGO</c:v>
                </c:pt>
                <c:pt idx="9">
                  <c:v>SEP</c:v>
                </c:pt>
                <c:pt idx="10">
                  <c:v>OCT</c:v>
                </c:pt>
                <c:pt idx="11">
                  <c:v>NOV</c:v>
                </c:pt>
              </c:strCache>
            </c:strRef>
          </c:cat>
          <c:val>
            <c:numRef>
              <c:f>'OP UROLOGÍA'!$E$35:$P$35</c:f>
              <c:numCache>
                <c:formatCode>General</c:formatCode>
                <c:ptCount val="12"/>
                <c:pt idx="1">
                  <c:v>15</c:v>
                </c:pt>
                <c:pt idx="2">
                  <c:v>15</c:v>
                </c:pt>
                <c:pt idx="3">
                  <c:v>15</c:v>
                </c:pt>
                <c:pt idx="4">
                  <c:v>15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3-34B5-4DF2-BBBC-9A828869BA4E}"/>
            </c:ext>
          </c:extLst>
        </c:ser>
        <c:dLbls>
          <c:showLegendKey val="0"/>
          <c:showVal val="0"/>
          <c:showCatName val="0"/>
          <c:showSerName val="0"/>
          <c:showPercent val="0"/>
          <c:showBubbleSize val="0"/>
        </c:dLbls>
        <c:hiLowLines>
          <c:spPr>
            <a:ln w="0">
              <a:noFill/>
            </a:ln>
          </c:spPr>
        </c:hiLowLines>
        <c:smooth val="0"/>
        <c:axId val="170136320"/>
        <c:axId val="170138240"/>
      </c:lineChart>
      <c:catAx>
        <c:axId val="170136320"/>
        <c:scaling>
          <c:orientation val="minMax"/>
        </c:scaling>
        <c:delete val="0"/>
        <c:axPos val="b"/>
        <c:majorGridlines>
          <c:spPr>
            <a:ln w="9360">
              <a:solidFill>
                <a:srgbClr val="FAC090"/>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09802930773118"/>
              <c:y val="0.94257217847769004"/>
            </c:manualLayout>
          </c:layout>
          <c:overlay val="0"/>
          <c:spPr>
            <a:noFill/>
            <a:ln w="25560">
              <a:noFill/>
            </a:ln>
          </c:spPr>
        </c:title>
        <c:numFmt formatCode="General" sourceLinked="0"/>
        <c:majorTickMark val="out"/>
        <c:minorTickMark val="none"/>
        <c:tickLblPos val="low"/>
        <c:spPr>
          <a:ln w="9360">
            <a:solidFill>
              <a:srgbClr val="878787"/>
            </a:solidFill>
            <a:round/>
          </a:ln>
        </c:spPr>
        <c:txPr>
          <a:bodyPr/>
          <a:lstStyle/>
          <a:p>
            <a:pPr>
              <a:defRPr lang="es-ES" sz="1000" b="0" strike="noStrike" spc="-1">
                <a:solidFill>
                  <a:srgbClr val="000000"/>
                </a:solidFill>
                <a:latin typeface="Calibri"/>
              </a:defRPr>
            </a:pPr>
            <a:endParaRPr lang="es-ES"/>
          </a:p>
        </c:txPr>
        <c:crossAx val="170138240"/>
        <c:crosses val="autoZero"/>
        <c:auto val="1"/>
        <c:lblAlgn val="ctr"/>
        <c:lblOffset val="100"/>
        <c:noMultiLvlLbl val="0"/>
      </c:catAx>
      <c:valAx>
        <c:axId val="170138240"/>
        <c:scaling>
          <c:orientation val="minMax"/>
        </c:scaling>
        <c:delete val="0"/>
        <c:axPos val="l"/>
        <c:majorGridlines>
          <c:spPr>
            <a:ln w="9360">
              <a:solidFill>
                <a:srgbClr val="878787"/>
              </a:solidFill>
              <a:round/>
            </a:ln>
          </c:spPr>
        </c:majorGridlines>
        <c:title>
          <c:tx>
            <c:rich>
              <a:bodyPr rot="-5400000"/>
              <a:lstStyle/>
              <a:p>
                <a:pPr>
                  <a:defRPr lang="es-ES" sz="1000" b="1" strike="noStrike" spc="-1">
                    <a:solidFill>
                      <a:srgbClr val="000000"/>
                    </a:solidFill>
                    <a:latin typeface="Calibri"/>
                  </a:defRPr>
                </a:pPr>
                <a:r>
                  <a:rPr lang="es-ES" sz="1000" b="1" strike="noStrike" spc="-1">
                    <a:solidFill>
                      <a:srgbClr val="000000"/>
                    </a:solidFill>
                    <a:latin typeface="Calibri"/>
                  </a:rPr>
                  <a:t>DIAS</a:t>
                </a:r>
              </a:p>
            </c:rich>
          </c:tx>
          <c:layout>
            <c:manualLayout>
              <c:xMode val="edge"/>
              <c:yMode val="edge"/>
              <c:x val="1.61697827185447E-3"/>
              <c:y val="0.43916010498687702"/>
            </c:manualLayout>
          </c:layout>
          <c:overlay val="0"/>
          <c:spPr>
            <a:noFill/>
            <a:ln w="25560">
              <a:noFill/>
            </a:ln>
          </c:spPr>
        </c:title>
        <c:numFmt formatCode="General" sourceLinked="0"/>
        <c:majorTickMark val="out"/>
        <c:minorTickMark val="none"/>
        <c:tickLblPos val="nextTo"/>
        <c:spPr>
          <a:ln w="9360">
            <a:solidFill>
              <a:srgbClr val="878787"/>
            </a:solidFill>
            <a:round/>
          </a:ln>
        </c:spPr>
        <c:txPr>
          <a:bodyPr/>
          <a:lstStyle/>
          <a:p>
            <a:pPr>
              <a:defRPr lang="es-ES" sz="1000" b="0" strike="noStrike" spc="-1">
                <a:solidFill>
                  <a:srgbClr val="000000"/>
                </a:solidFill>
                <a:latin typeface="Calibri"/>
              </a:defRPr>
            </a:pPr>
            <a:endParaRPr lang="es-ES"/>
          </a:p>
        </c:txPr>
        <c:crossAx val="170136320"/>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274851122308799"/>
          <c:y val="0.17378681045209499"/>
          <c:w val="0.89070087036188705"/>
          <c:h val="0.7031936955620079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'MORTAL MAT'!$F$30:$R$30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'MORTAL MAT'!$F$33:$H$33</c:f>
              <c:numCache>
                <c:formatCode>0.0</c:formatCode>
                <c:ptCount val="3"/>
                <c:pt idx="0">
                  <c:v>0</c:v>
                </c:pt>
                <c:pt idx="1">
                  <c:v>0</c:v>
                </c:pt>
                <c:pt idx="2">
                  <c:v>0</c:v>
                </c:pt>
              </c:numCache>
            </c:numRef>
          </c:val>
          <c:smooth val="0"/>
          <c:extLst>
            <c:ext xmlns:c16="http://schemas.microsoft.com/office/drawing/2014/chart" uri="{C3380CC4-5D6E-409C-BE32-E72D297353CC}">
              <c16:uniqueId val="{00000000-50DB-4028-BA1A-68A571FF8EE3}"/>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'MORTAL MAT'!$F$30:$R$30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'MORTAL MAT'!$F$35:$R$35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formatCode="0.0">
                  <c:v>0</c:v>
                </c:pt>
              </c:numCache>
            </c:numRef>
          </c:val>
          <c:smooth val="0"/>
          <c:extLst>
            <c:ext xmlns:c16="http://schemas.microsoft.com/office/drawing/2014/chart" uri="{C3380CC4-5D6E-409C-BE32-E72D297353CC}">
              <c16:uniqueId val="{00000001-50DB-4028-BA1A-68A571FF8EE3}"/>
            </c:ext>
          </c:extLst>
        </c:ser>
        <c:ser>
          <c:idx val="2"/>
          <c:order val="2"/>
          <c:tx>
            <c:strRef>
              <c:f>'MORTAL MAT'!$F$30:$R$30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tx>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'MORTAL MAT'!$F$30:$R$30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'MORTAL MAT'!$F$34:$R$34</c:f>
              <c:numCache>
                <c:formatCode>0.0</c:formatCode>
                <c:ptCount val="13"/>
                <c:pt idx="0">
                  <c:v>0</c:v>
                </c:pt>
                <c:pt idx="1">
                  <c:v>2325.58139534884</c:v>
                </c:pt>
                <c:pt idx="2">
                  <c:v>0</c:v>
                </c:pt>
                <c:pt idx="3">
                  <c:v>0</c:v>
                </c:pt>
                <c:pt idx="4">
                  <c:v>0</c:v>
                </c:pt>
                <c:pt idx="5">
                  <c:v>0</c:v>
                </c:pt>
                <c:pt idx="6">
                  <c:v>0</c:v>
                </c:pt>
                <c:pt idx="7">
                  <c:v>0</c:v>
                </c:pt>
                <c:pt idx="8">
                  <c:v>0</c:v>
                </c:pt>
                <c:pt idx="9">
                  <c:v>0</c:v>
                </c:pt>
                <c:pt idx="10">
                  <c:v>0</c:v>
                </c:pt>
                <c:pt idx="11">
                  <c:v>0</c:v>
                </c:pt>
                <c:pt idx="12">
                  <c:v>120.19230769230801</c:v>
                </c:pt>
              </c:numCache>
            </c:numRef>
          </c:val>
          <c:smooth val="0"/>
          <c:extLst>
            <c:ext xmlns:c16="http://schemas.microsoft.com/office/drawing/2014/chart" uri="{C3380CC4-5D6E-409C-BE32-E72D297353CC}">
              <c16:uniqueId val="{00000002-50DB-4028-BA1A-68A571FF8EE3}"/>
            </c:ext>
          </c:extLst>
        </c:ser>
        <c:dLbls>
          <c:showLegendKey val="0"/>
          <c:showVal val="0"/>
          <c:showCatName val="0"/>
          <c:showSerName val="0"/>
          <c:showPercent val="0"/>
          <c:showBubbleSize val="0"/>
        </c:dLbls>
        <c:hiLowLines>
          <c:spPr>
            <a:ln w="0">
              <a:noFill/>
            </a:ln>
          </c:spPr>
        </c:hiLowLines>
        <c:smooth val="0"/>
        <c:axId val="335112448"/>
        <c:axId val="335122816"/>
      </c:lineChart>
      <c:catAx>
        <c:axId val="33511244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3788364635799"/>
              <c:y val="0.94666113645790095"/>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5122816"/>
        <c:crosses val="autoZero"/>
        <c:auto val="1"/>
        <c:lblAlgn val="ctr"/>
        <c:lblOffset val="100"/>
        <c:noMultiLvlLbl val="0"/>
      </c:catAx>
      <c:valAx>
        <c:axId val="335122816"/>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5112448"/>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57396449704096E-2"/>
          <c:y val="0.19489604887181"/>
          <c:w val="0.89349112426035504"/>
          <c:h val="0.70667060794166903"/>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9080" cap="rnd">
                <a:solidFill>
                  <a:srgbClr val="C0504D"/>
                </a:solidFill>
                <a:round/>
              </a:ln>
            </c:spPr>
            <c:trendlineType val="linear"/>
            <c:dispRSqr val="0"/>
            <c:dispEq val="0"/>
          </c:trendline>
          <c:cat>
            <c:strRef>
              <c:f>'PROD PART'!$F$30:$Q$30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PART'!$F$33:$Q$33</c:f>
              <c:numCache>
                <c:formatCode>0</c:formatCode>
                <c:ptCount val="12"/>
                <c:pt idx="0">
                  <c:v>37</c:v>
                </c:pt>
                <c:pt idx="1">
                  <c:v>46</c:v>
                </c:pt>
                <c:pt idx="2">
                  <c:v>49</c:v>
                </c:pt>
                <c:pt idx="3">
                  <c:v>45</c:v>
                </c:pt>
                <c:pt idx="4">
                  <c:v>27</c:v>
                </c:pt>
                <c:pt idx="5">
                  <c:v>46</c:v>
                </c:pt>
                <c:pt idx="6">
                  <c:v>44</c:v>
                </c:pt>
                <c:pt idx="7">
                  <c:v>47</c:v>
                </c:pt>
                <c:pt idx="8">
                  <c:v>64</c:v>
                </c:pt>
                <c:pt idx="9">
                  <c:v>41</c:v>
                </c:pt>
                <c:pt idx="10">
                  <c:v>50</c:v>
                </c:pt>
                <c:pt idx="11">
                  <c:v>39</c:v>
                </c:pt>
              </c:numCache>
            </c:numRef>
          </c:val>
          <c:smooth val="0"/>
          <c:extLst>
            <c:ext xmlns:c16="http://schemas.microsoft.com/office/drawing/2014/chart" uri="{C3380CC4-5D6E-409C-BE32-E72D297353CC}">
              <c16:uniqueId val="{00000001-58EA-4150-99EA-3283F5E43B42}"/>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PART'!$F$30:$Q$30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PART'!$F$34:$Q$34</c:f>
              <c:numCache>
                <c:formatCode>0</c:formatCode>
                <c:ptCount val="12"/>
                <c:pt idx="0">
                  <c:v>42</c:v>
                </c:pt>
                <c:pt idx="1">
                  <c:v>29</c:v>
                </c:pt>
                <c:pt idx="2">
                  <c:v>38</c:v>
                </c:pt>
                <c:pt idx="3">
                  <c:v>61</c:v>
                </c:pt>
                <c:pt idx="4">
                  <c:v>52</c:v>
                </c:pt>
                <c:pt idx="5">
                  <c:v>42</c:v>
                </c:pt>
                <c:pt idx="6">
                  <c:v>44</c:v>
                </c:pt>
                <c:pt idx="7">
                  <c:v>52</c:v>
                </c:pt>
                <c:pt idx="8">
                  <c:v>47</c:v>
                </c:pt>
                <c:pt idx="9">
                  <c:v>46</c:v>
                </c:pt>
                <c:pt idx="10">
                  <c:v>52</c:v>
                </c:pt>
                <c:pt idx="11">
                  <c:v>41</c:v>
                </c:pt>
              </c:numCache>
            </c:numRef>
          </c:val>
          <c:smooth val="0"/>
          <c:extLst>
            <c:ext xmlns:c16="http://schemas.microsoft.com/office/drawing/2014/chart" uri="{C3380CC4-5D6E-409C-BE32-E72D297353CC}">
              <c16:uniqueId val="{00000002-58EA-4150-99EA-3283F5E43B42}"/>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PART'!$F$30:$Q$30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PART'!$F$35:$Q$35</c:f>
              <c:numCache>
                <c:formatCode>General</c:formatCode>
                <c:ptCount val="12"/>
                <c:pt idx="0">
                  <c:v>81</c:v>
                </c:pt>
                <c:pt idx="1">
                  <c:v>81</c:v>
                </c:pt>
                <c:pt idx="2">
                  <c:v>81</c:v>
                </c:pt>
                <c:pt idx="3">
                  <c:v>81</c:v>
                </c:pt>
                <c:pt idx="4">
                  <c:v>81</c:v>
                </c:pt>
                <c:pt idx="5">
                  <c:v>81</c:v>
                </c:pt>
                <c:pt idx="6">
                  <c:v>81</c:v>
                </c:pt>
                <c:pt idx="7">
                  <c:v>81</c:v>
                </c:pt>
                <c:pt idx="8">
                  <c:v>81</c:v>
                </c:pt>
                <c:pt idx="9">
                  <c:v>81</c:v>
                </c:pt>
                <c:pt idx="10">
                  <c:v>81</c:v>
                </c:pt>
                <c:pt idx="11">
                  <c:v>81</c:v>
                </c:pt>
              </c:numCache>
            </c:numRef>
          </c:val>
          <c:smooth val="0"/>
          <c:extLst>
            <c:ext xmlns:c16="http://schemas.microsoft.com/office/drawing/2014/chart" uri="{C3380CC4-5D6E-409C-BE32-E72D297353CC}">
              <c16:uniqueId val="{00000003-58EA-4150-99EA-3283F5E43B42}"/>
            </c:ext>
          </c:extLst>
        </c:ser>
        <c:dLbls>
          <c:showLegendKey val="0"/>
          <c:showVal val="0"/>
          <c:showCatName val="0"/>
          <c:showSerName val="0"/>
          <c:showPercent val="0"/>
          <c:showBubbleSize val="0"/>
        </c:dLbls>
        <c:hiLowLines>
          <c:spPr>
            <a:ln w="0">
              <a:noFill/>
            </a:ln>
          </c:spPr>
        </c:hiLowLines>
        <c:smooth val="0"/>
        <c:axId val="334985088"/>
        <c:axId val="335003648"/>
      </c:lineChart>
      <c:catAx>
        <c:axId val="33498508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36998057726"/>
              <c:y val="0.9465957237166220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5003648"/>
        <c:crosses val="autoZero"/>
        <c:auto val="1"/>
        <c:lblAlgn val="ctr"/>
        <c:lblOffset val="100"/>
        <c:noMultiLvlLbl val="0"/>
      </c:catAx>
      <c:valAx>
        <c:axId val="335003648"/>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4985088"/>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57396449704096E-2"/>
          <c:y val="0.19497536945812799"/>
          <c:w val="0.89349112426035504"/>
          <c:h val="0.70669950738916298"/>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9080" cap="rnd">
                <a:solidFill>
                  <a:srgbClr val="C0504D"/>
                </a:solidFill>
                <a:round/>
              </a:ln>
            </c:spPr>
            <c:trendlineType val="linear"/>
            <c:dispRSqr val="0"/>
            <c:dispEq val="0"/>
          </c:trendline>
          <c:cat>
            <c:strRef>
              <c:f>'TASA PART CESAR'!$F$30:$Q$30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'TASA PART CESAR'!$F$33:$Q$33</c:f>
              <c:numCache>
                <c:formatCode>0.00\ %</c:formatCode>
                <c:ptCount val="12"/>
                <c:pt idx="0">
                  <c:v>0.35087719298245612</c:v>
                </c:pt>
                <c:pt idx="1">
                  <c:v>0.33333333333333331</c:v>
                </c:pt>
                <c:pt idx="2">
                  <c:v>0.27941176470588236</c:v>
                </c:pt>
                <c:pt idx="3">
                  <c:v>0.38356164383561642</c:v>
                </c:pt>
                <c:pt idx="4">
                  <c:v>0.50909090909090904</c:v>
                </c:pt>
                <c:pt idx="5">
                  <c:v>0.26984126984126983</c:v>
                </c:pt>
                <c:pt idx="6">
                  <c:v>0.31343283582089554</c:v>
                </c:pt>
                <c:pt idx="7">
                  <c:v>0.27692307692307694</c:v>
                </c:pt>
                <c:pt idx="8">
                  <c:v>0.26436781609195403</c:v>
                </c:pt>
                <c:pt idx="9">
                  <c:v>0.32786885245901637</c:v>
                </c:pt>
                <c:pt idx="10">
                  <c:v>0.26470588235294118</c:v>
                </c:pt>
                <c:pt idx="11">
                  <c:v>0.31578947368421051</c:v>
                </c:pt>
              </c:numCache>
            </c:numRef>
          </c:val>
          <c:smooth val="0"/>
          <c:extLst>
            <c:ext xmlns:c16="http://schemas.microsoft.com/office/drawing/2014/chart" uri="{C3380CC4-5D6E-409C-BE32-E72D297353CC}">
              <c16:uniqueId val="{00000001-56F5-472D-BE30-21F1B964E27D}"/>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'TASA PART CESAR'!$F$30:$Q$30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'TASA PART CESAR'!$F$34:$Q$34</c:f>
              <c:numCache>
                <c:formatCode>0.00\ %</c:formatCode>
                <c:ptCount val="12"/>
                <c:pt idx="0">
                  <c:v>0.453125</c:v>
                </c:pt>
                <c:pt idx="1">
                  <c:v>0.32558139534883701</c:v>
                </c:pt>
                <c:pt idx="2">
                  <c:v>0.44927536231884102</c:v>
                </c:pt>
                <c:pt idx="3">
                  <c:v>0.265060240963855</c:v>
                </c:pt>
                <c:pt idx="4">
                  <c:v>0.29729729729729698</c:v>
                </c:pt>
                <c:pt idx="5">
                  <c:v>0.36363636363636398</c:v>
                </c:pt>
                <c:pt idx="6">
                  <c:v>0.34328358208955201</c:v>
                </c:pt>
                <c:pt idx="7">
                  <c:v>0.33333333333333298</c:v>
                </c:pt>
                <c:pt idx="8">
                  <c:v>0.308823529411765</c:v>
                </c:pt>
                <c:pt idx="9">
                  <c:v>0.37837837837837801</c:v>
                </c:pt>
                <c:pt idx="10">
                  <c:v>0.29729729729729698</c:v>
                </c:pt>
                <c:pt idx="11">
                  <c:v>0.43055555555555602</c:v>
                </c:pt>
              </c:numCache>
            </c:numRef>
          </c:val>
          <c:smooth val="0"/>
          <c:extLst>
            <c:ext xmlns:c16="http://schemas.microsoft.com/office/drawing/2014/chart" uri="{C3380CC4-5D6E-409C-BE32-E72D297353CC}">
              <c16:uniqueId val="{00000002-56F5-472D-BE30-21F1B964E27D}"/>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'TASA PART CESAR'!$F$30:$Q$30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'TASA PART CESAR'!$F$35:$Q$35</c:f>
              <c:numCache>
                <c:formatCode>0\ %</c:formatCode>
                <c:ptCount val="12"/>
                <c:pt idx="0">
                  <c:v>0.3</c:v>
                </c:pt>
                <c:pt idx="1">
                  <c:v>0.3</c:v>
                </c:pt>
                <c:pt idx="2">
                  <c:v>0.3</c:v>
                </c:pt>
                <c:pt idx="3">
                  <c:v>0.3</c:v>
                </c:pt>
                <c:pt idx="4">
                  <c:v>0.3</c:v>
                </c:pt>
                <c:pt idx="5">
                  <c:v>0.3</c:v>
                </c:pt>
                <c:pt idx="6">
                  <c:v>0.3</c:v>
                </c:pt>
                <c:pt idx="7">
                  <c:v>0.3</c:v>
                </c:pt>
                <c:pt idx="8">
                  <c:v>0.3</c:v>
                </c:pt>
                <c:pt idx="9">
                  <c:v>0.3</c:v>
                </c:pt>
                <c:pt idx="10">
                  <c:v>0.3</c:v>
                </c:pt>
                <c:pt idx="11">
                  <c:v>0.3</c:v>
                </c:pt>
              </c:numCache>
            </c:numRef>
          </c:val>
          <c:smooth val="0"/>
          <c:extLst>
            <c:ext xmlns:c16="http://schemas.microsoft.com/office/drawing/2014/chart" uri="{C3380CC4-5D6E-409C-BE32-E72D297353CC}">
              <c16:uniqueId val="{00000003-56F5-472D-BE30-21F1B964E27D}"/>
            </c:ext>
          </c:extLst>
        </c:ser>
        <c:dLbls>
          <c:showLegendKey val="0"/>
          <c:showVal val="0"/>
          <c:showCatName val="0"/>
          <c:showSerName val="0"/>
          <c:showPercent val="0"/>
          <c:showBubbleSize val="0"/>
        </c:dLbls>
        <c:hiLowLines>
          <c:spPr>
            <a:ln w="0">
              <a:noFill/>
            </a:ln>
          </c:spPr>
        </c:hiLowLines>
        <c:smooth val="0"/>
        <c:axId val="336123392"/>
        <c:axId val="336125312"/>
      </c:lineChart>
      <c:catAx>
        <c:axId val="336123392"/>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36998057726"/>
              <c:y val="0.94660098522167502"/>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6125312"/>
        <c:crosses val="autoZero"/>
        <c:auto val="1"/>
        <c:lblAlgn val="ctr"/>
        <c:lblOffset val="100"/>
        <c:noMultiLvlLbl val="0"/>
      </c:catAx>
      <c:valAx>
        <c:axId val="336125312"/>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6123392"/>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29677597134196E-2"/>
          <c:y val="0.19493326532347199"/>
          <c:w val="0.89349683108294298"/>
          <c:h val="0.7067074725835249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UCI EGRESOS'!$F$30:$Q$30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 EGRESOS'!$F$33:$Q$33</c:f>
              <c:numCache>
                <c:formatCode>#,##0</c:formatCode>
                <c:ptCount val="12"/>
                <c:pt idx="0">
                  <c:v>86</c:v>
                </c:pt>
                <c:pt idx="1">
                  <c:v>78</c:v>
                </c:pt>
                <c:pt idx="2">
                  <c:v>89</c:v>
                </c:pt>
                <c:pt idx="3">
                  <c:v>109</c:v>
                </c:pt>
                <c:pt idx="4">
                  <c:v>130</c:v>
                </c:pt>
                <c:pt idx="5">
                  <c:v>118</c:v>
                </c:pt>
                <c:pt idx="6">
                  <c:v>96</c:v>
                </c:pt>
                <c:pt idx="7">
                  <c:v>118</c:v>
                </c:pt>
                <c:pt idx="8">
                  <c:v>112</c:v>
                </c:pt>
                <c:pt idx="9">
                  <c:v>109</c:v>
                </c:pt>
                <c:pt idx="10">
                  <c:v>73</c:v>
                </c:pt>
                <c:pt idx="11">
                  <c:v>89</c:v>
                </c:pt>
              </c:numCache>
            </c:numRef>
          </c:val>
          <c:smooth val="0"/>
          <c:extLst>
            <c:ext xmlns:c16="http://schemas.microsoft.com/office/drawing/2014/chart" uri="{C3380CC4-5D6E-409C-BE32-E72D297353CC}">
              <c16:uniqueId val="{00000000-EE5D-4CC6-B254-8BF56AE6659C}"/>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UCI EGRESOS'!$F$30:$Q$30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 EGRESOS'!$F$34:$Q$34</c:f>
              <c:numCache>
                <c:formatCode>#,##0</c:formatCode>
                <c:ptCount val="12"/>
                <c:pt idx="0">
                  <c:v>22</c:v>
                </c:pt>
                <c:pt idx="1">
                  <c:v>19</c:v>
                </c:pt>
                <c:pt idx="2">
                  <c:v>18</c:v>
                </c:pt>
                <c:pt idx="3">
                  <c:v>21</c:v>
                </c:pt>
                <c:pt idx="4">
                  <c:v>18</c:v>
                </c:pt>
                <c:pt idx="5">
                  <c:v>24</c:v>
                </c:pt>
                <c:pt idx="6">
                  <c:v>27</c:v>
                </c:pt>
                <c:pt idx="7">
                  <c:v>18</c:v>
                </c:pt>
                <c:pt idx="8">
                  <c:v>19</c:v>
                </c:pt>
                <c:pt idx="9">
                  <c:v>28</c:v>
                </c:pt>
                <c:pt idx="10">
                  <c:v>22</c:v>
                </c:pt>
                <c:pt idx="11">
                  <c:v>20</c:v>
                </c:pt>
              </c:numCache>
            </c:numRef>
          </c:val>
          <c:smooth val="0"/>
          <c:extLst>
            <c:ext xmlns:c16="http://schemas.microsoft.com/office/drawing/2014/chart" uri="{C3380CC4-5D6E-409C-BE32-E72D297353CC}">
              <c16:uniqueId val="{00000001-EE5D-4CC6-B254-8BF56AE6659C}"/>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UCI EGRESOS'!$F$30:$Q$30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 EGRESOS'!$F$35:$Q$35</c:f>
              <c:numCache>
                <c:formatCode>#,##0</c:formatCode>
                <c:ptCount val="12"/>
                <c:pt idx="0">
                  <c:v>66</c:v>
                </c:pt>
                <c:pt idx="1">
                  <c:v>66</c:v>
                </c:pt>
                <c:pt idx="2">
                  <c:v>66</c:v>
                </c:pt>
                <c:pt idx="3">
                  <c:v>66</c:v>
                </c:pt>
                <c:pt idx="4">
                  <c:v>66</c:v>
                </c:pt>
                <c:pt idx="5">
                  <c:v>66</c:v>
                </c:pt>
                <c:pt idx="6">
                  <c:v>66</c:v>
                </c:pt>
                <c:pt idx="7">
                  <c:v>66</c:v>
                </c:pt>
                <c:pt idx="8">
                  <c:v>66</c:v>
                </c:pt>
                <c:pt idx="9">
                  <c:v>66</c:v>
                </c:pt>
                <c:pt idx="10">
                  <c:v>66</c:v>
                </c:pt>
                <c:pt idx="11">
                  <c:v>66</c:v>
                </c:pt>
              </c:numCache>
            </c:numRef>
          </c:val>
          <c:smooth val="0"/>
          <c:extLst>
            <c:ext xmlns:c16="http://schemas.microsoft.com/office/drawing/2014/chart" uri="{C3380CC4-5D6E-409C-BE32-E72D297353CC}">
              <c16:uniqueId val="{00000002-EE5D-4CC6-B254-8BF56AE6659C}"/>
            </c:ext>
          </c:extLst>
        </c:ser>
        <c:dLbls>
          <c:showLegendKey val="0"/>
          <c:showVal val="0"/>
          <c:showCatName val="0"/>
          <c:showSerName val="0"/>
          <c:showPercent val="0"/>
          <c:showBubbleSize val="0"/>
        </c:dLbls>
        <c:hiLowLines>
          <c:spPr>
            <a:ln w="0">
              <a:noFill/>
            </a:ln>
          </c:spPr>
        </c:hiLowLines>
        <c:smooth val="0"/>
        <c:axId val="336499072"/>
        <c:axId val="336500992"/>
      </c:lineChart>
      <c:catAx>
        <c:axId val="336499072"/>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5513915679301"/>
              <c:y val="0.94661225877752297"/>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6500992"/>
        <c:crosses val="autoZero"/>
        <c:auto val="1"/>
        <c:lblAlgn val="ctr"/>
        <c:lblOffset val="100"/>
        <c:noMultiLvlLbl val="0"/>
      </c:catAx>
      <c:valAx>
        <c:axId val="336500992"/>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6499072"/>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29677597134196E-2"/>
          <c:y val="0.19493326532347199"/>
          <c:w val="0.89349683108294298"/>
          <c:h val="0.7067074725835249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UCI DCO'!$F$30:$Q$30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 DCO'!$F$33:$Q$33</c:f>
              <c:numCache>
                <c:formatCode>#,##0</c:formatCode>
                <c:ptCount val="12"/>
                <c:pt idx="0">
                  <c:v>305</c:v>
                </c:pt>
                <c:pt idx="1">
                  <c:v>261</c:v>
                </c:pt>
                <c:pt idx="2">
                  <c:v>324</c:v>
                </c:pt>
                <c:pt idx="3">
                  <c:v>248</c:v>
                </c:pt>
                <c:pt idx="4">
                  <c:v>277</c:v>
                </c:pt>
                <c:pt idx="5">
                  <c:v>221</c:v>
                </c:pt>
                <c:pt idx="6">
                  <c:v>271</c:v>
                </c:pt>
                <c:pt idx="7">
                  <c:v>269</c:v>
                </c:pt>
                <c:pt idx="8">
                  <c:v>306</c:v>
                </c:pt>
                <c:pt idx="9">
                  <c:v>269</c:v>
                </c:pt>
                <c:pt idx="10">
                  <c:v>260</c:v>
                </c:pt>
                <c:pt idx="11">
                  <c:v>318</c:v>
                </c:pt>
              </c:numCache>
            </c:numRef>
          </c:val>
          <c:smooth val="0"/>
          <c:extLst>
            <c:ext xmlns:c16="http://schemas.microsoft.com/office/drawing/2014/chart" uri="{C3380CC4-5D6E-409C-BE32-E72D297353CC}">
              <c16:uniqueId val="{00000000-0DCA-47A4-B702-95180029A438}"/>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UCI DCO'!$F$30:$Q$30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 DCO'!$F$34:$Q$34</c:f>
              <c:numCache>
                <c:formatCode>#,##0</c:formatCode>
                <c:ptCount val="12"/>
                <c:pt idx="0">
                  <c:v>177</c:v>
                </c:pt>
                <c:pt idx="1">
                  <c:v>160</c:v>
                </c:pt>
                <c:pt idx="2">
                  <c:v>92</c:v>
                </c:pt>
                <c:pt idx="3">
                  <c:v>92</c:v>
                </c:pt>
                <c:pt idx="4">
                  <c:v>132</c:v>
                </c:pt>
                <c:pt idx="5">
                  <c:v>145</c:v>
                </c:pt>
                <c:pt idx="6">
                  <c:v>110</c:v>
                </c:pt>
                <c:pt idx="7">
                  <c:v>100</c:v>
                </c:pt>
                <c:pt idx="8">
                  <c:v>73</c:v>
                </c:pt>
                <c:pt idx="9">
                  <c:v>127</c:v>
                </c:pt>
                <c:pt idx="10">
                  <c:v>0</c:v>
                </c:pt>
                <c:pt idx="11">
                  <c:v>0</c:v>
                </c:pt>
              </c:numCache>
            </c:numRef>
          </c:val>
          <c:smooth val="0"/>
          <c:extLst>
            <c:ext xmlns:c16="http://schemas.microsoft.com/office/drawing/2014/chart" uri="{C3380CC4-5D6E-409C-BE32-E72D297353CC}">
              <c16:uniqueId val="{00000001-0DCA-47A4-B702-95180029A438}"/>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UCI DCO'!$F$30:$Q$30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 DCO'!$F$35:$Q$35</c:f>
              <c:numCache>
                <c:formatCode>#,##0</c:formatCode>
                <c:ptCount val="12"/>
                <c:pt idx="0">
                  <c:v>210</c:v>
                </c:pt>
                <c:pt idx="1">
                  <c:v>210</c:v>
                </c:pt>
                <c:pt idx="2">
                  <c:v>210</c:v>
                </c:pt>
                <c:pt idx="3">
                  <c:v>210</c:v>
                </c:pt>
                <c:pt idx="4">
                  <c:v>210</c:v>
                </c:pt>
                <c:pt idx="5">
                  <c:v>210</c:v>
                </c:pt>
                <c:pt idx="6">
                  <c:v>210</c:v>
                </c:pt>
                <c:pt idx="7">
                  <c:v>210</c:v>
                </c:pt>
                <c:pt idx="8">
                  <c:v>210</c:v>
                </c:pt>
                <c:pt idx="9">
                  <c:v>210</c:v>
                </c:pt>
                <c:pt idx="10">
                  <c:v>210</c:v>
                </c:pt>
                <c:pt idx="11">
                  <c:v>210</c:v>
                </c:pt>
              </c:numCache>
            </c:numRef>
          </c:val>
          <c:smooth val="0"/>
          <c:extLst>
            <c:ext xmlns:c16="http://schemas.microsoft.com/office/drawing/2014/chart" uri="{C3380CC4-5D6E-409C-BE32-E72D297353CC}">
              <c16:uniqueId val="{00000002-0DCA-47A4-B702-95180029A438}"/>
            </c:ext>
          </c:extLst>
        </c:ser>
        <c:dLbls>
          <c:showLegendKey val="0"/>
          <c:showVal val="0"/>
          <c:showCatName val="0"/>
          <c:showSerName val="0"/>
          <c:showPercent val="0"/>
          <c:showBubbleSize val="0"/>
        </c:dLbls>
        <c:hiLowLines>
          <c:spPr>
            <a:ln w="0">
              <a:noFill/>
            </a:ln>
          </c:spPr>
        </c:hiLowLines>
        <c:smooth val="0"/>
        <c:axId val="336538624"/>
        <c:axId val="336548992"/>
      </c:lineChart>
      <c:catAx>
        <c:axId val="33653862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5513915679301"/>
              <c:y val="0.94661225877752297"/>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6548992"/>
        <c:crosses val="autoZero"/>
        <c:auto val="1"/>
        <c:lblAlgn val="ctr"/>
        <c:lblOffset val="100"/>
        <c:noMultiLvlLbl val="0"/>
      </c:catAx>
      <c:valAx>
        <c:axId val="336548992"/>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6538624"/>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584815697781E-2"/>
          <c:y val="0.19490745474997401"/>
          <c:w val="0.89349899138089095"/>
          <c:h val="0.7067184783720219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 OCUP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 UCI'!$F$33:$Q$33</c:f>
              <c:numCache>
                <c:formatCode>0.0</c:formatCode>
                <c:ptCount val="12"/>
                <c:pt idx="0">
                  <c:v>75.682382133995034</c:v>
                </c:pt>
                <c:pt idx="1">
                  <c:v>71.703296703296701</c:v>
                </c:pt>
                <c:pt idx="2">
                  <c:v>80.397022332506211</c:v>
                </c:pt>
                <c:pt idx="3">
                  <c:v>63.589743589743584</c:v>
                </c:pt>
                <c:pt idx="4">
                  <c:v>68.734491315136481</c:v>
                </c:pt>
                <c:pt idx="5">
                  <c:v>56.666666666666664</c:v>
                </c:pt>
                <c:pt idx="6">
                  <c:v>67.245657568238215</c:v>
                </c:pt>
                <c:pt idx="7">
                  <c:v>66.749379652605455</c:v>
                </c:pt>
                <c:pt idx="8">
                  <c:v>78.461538461538467</c:v>
                </c:pt>
                <c:pt idx="9">
                  <c:v>66.749379652605455</c:v>
                </c:pt>
                <c:pt idx="10">
                  <c:v>66.666666666666657</c:v>
                </c:pt>
                <c:pt idx="11">
                  <c:v>78.908188585607945</c:v>
                </c:pt>
              </c:numCache>
            </c:numRef>
          </c:val>
          <c:smooth val="0"/>
          <c:extLst>
            <c:ext xmlns:c16="http://schemas.microsoft.com/office/drawing/2014/chart" uri="{C3380CC4-5D6E-409C-BE32-E72D297353CC}">
              <c16:uniqueId val="{00000000-90AF-49B2-84DB-3AC67ECF8DCB}"/>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 OCUP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 UCI'!$F$34:$Q$34</c:f>
              <c:numCache>
                <c:formatCode>0.0</c:formatCode>
                <c:ptCount val="12"/>
                <c:pt idx="0">
                  <c:v>57.096774193548399</c:v>
                </c:pt>
                <c:pt idx="1">
                  <c:v>57.142857142857103</c:v>
                </c:pt>
                <c:pt idx="2">
                  <c:v>29.677419354838701</c:v>
                </c:pt>
                <c:pt idx="3">
                  <c:v>29.677419354838701</c:v>
                </c:pt>
                <c:pt idx="4">
                  <c:v>42.580645161290299</c:v>
                </c:pt>
                <c:pt idx="5">
                  <c:v>48.3333333333333</c:v>
                </c:pt>
                <c:pt idx="6">
                  <c:v>35.4838709677419</c:v>
                </c:pt>
                <c:pt idx="7">
                  <c:v>32.258064516128997</c:v>
                </c:pt>
                <c:pt idx="8">
                  <c:v>24.3333333333333</c:v>
                </c:pt>
                <c:pt idx="9">
                  <c:v>40.9677419354839</c:v>
                </c:pt>
                <c:pt idx="10">
                  <c:v>0</c:v>
                </c:pt>
                <c:pt idx="11">
                  <c:v>0</c:v>
                </c:pt>
              </c:numCache>
            </c:numRef>
          </c:val>
          <c:smooth val="0"/>
          <c:extLst>
            <c:ext xmlns:c16="http://schemas.microsoft.com/office/drawing/2014/chart" uri="{C3380CC4-5D6E-409C-BE32-E72D297353CC}">
              <c16:uniqueId val="{00000001-90AF-49B2-84DB-3AC67ECF8DCB}"/>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 OCUP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 UCI'!$F$35:$Q$35</c:f>
              <c:numCache>
                <c:formatCode>General</c:formatCode>
                <c:ptCount val="12"/>
                <c:pt idx="0">
                  <c:v>70</c:v>
                </c:pt>
                <c:pt idx="1">
                  <c:v>70</c:v>
                </c:pt>
                <c:pt idx="2">
                  <c:v>70</c:v>
                </c:pt>
                <c:pt idx="3">
                  <c:v>70</c:v>
                </c:pt>
                <c:pt idx="4">
                  <c:v>70</c:v>
                </c:pt>
                <c:pt idx="5">
                  <c:v>70</c:v>
                </c:pt>
                <c:pt idx="6">
                  <c:v>70</c:v>
                </c:pt>
                <c:pt idx="7">
                  <c:v>70</c:v>
                </c:pt>
                <c:pt idx="8">
                  <c:v>70</c:v>
                </c:pt>
                <c:pt idx="9">
                  <c:v>70</c:v>
                </c:pt>
                <c:pt idx="10">
                  <c:v>70</c:v>
                </c:pt>
                <c:pt idx="11">
                  <c:v>70</c:v>
                </c:pt>
              </c:numCache>
            </c:numRef>
          </c:val>
          <c:smooth val="0"/>
          <c:extLst>
            <c:ext xmlns:c16="http://schemas.microsoft.com/office/drawing/2014/chart" uri="{C3380CC4-5D6E-409C-BE32-E72D297353CC}">
              <c16:uniqueId val="{00000002-90AF-49B2-84DB-3AC67ECF8DCB}"/>
            </c:ext>
          </c:extLst>
        </c:ser>
        <c:dLbls>
          <c:showLegendKey val="0"/>
          <c:showVal val="0"/>
          <c:showCatName val="0"/>
          <c:showSerName val="0"/>
          <c:showPercent val="0"/>
          <c:showBubbleSize val="0"/>
        </c:dLbls>
        <c:hiLowLines>
          <c:spPr>
            <a:ln w="0">
              <a:noFill/>
            </a:ln>
          </c:spPr>
        </c:hiLowLines>
        <c:smooth val="0"/>
        <c:axId val="337037184"/>
        <c:axId val="337047552"/>
      </c:lineChart>
      <c:catAx>
        <c:axId val="33703718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4505776636699"/>
              <c:y val="0.94662030882503301"/>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7047552"/>
        <c:crosses val="autoZero"/>
        <c:auto val="1"/>
        <c:lblAlgn val="ctr"/>
        <c:lblOffset val="100"/>
        <c:noMultiLvlLbl val="0"/>
      </c:catAx>
      <c:valAx>
        <c:axId val="33704755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7037184"/>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51996349532306E-2"/>
          <c:y val="0.19495562821111601"/>
          <c:w val="0.89349760438056103"/>
          <c:h val="0.70667912190565196"/>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'DIAS ESTANCIA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'DIAS ESTANCIA UCI'!$F$33:$Q$33</c:f>
              <c:numCache>
                <c:formatCode>#,##0.0</c:formatCode>
                <c:ptCount val="12"/>
                <c:pt idx="0">
                  <c:v>3.5465116279069768</c:v>
                </c:pt>
                <c:pt idx="1">
                  <c:v>3.3461538461538463</c:v>
                </c:pt>
                <c:pt idx="2">
                  <c:v>3.6404494382022472</c:v>
                </c:pt>
                <c:pt idx="3">
                  <c:v>2.2752293577981653</c:v>
                </c:pt>
                <c:pt idx="4">
                  <c:v>2.1307692307692307</c:v>
                </c:pt>
                <c:pt idx="5">
                  <c:v>1.8728813559322033</c:v>
                </c:pt>
                <c:pt idx="6">
                  <c:v>2.8229166666666665</c:v>
                </c:pt>
                <c:pt idx="7">
                  <c:v>2.406779661016949</c:v>
                </c:pt>
                <c:pt idx="8">
                  <c:v>2.7321428571428572</c:v>
                </c:pt>
                <c:pt idx="9">
                  <c:v>2.4678899082568808</c:v>
                </c:pt>
                <c:pt idx="10">
                  <c:v>3.5616438356164384</c:v>
                </c:pt>
                <c:pt idx="11">
                  <c:v>3.5730337078651684</c:v>
                </c:pt>
              </c:numCache>
            </c:numRef>
          </c:val>
          <c:smooth val="0"/>
          <c:extLst>
            <c:ext xmlns:c16="http://schemas.microsoft.com/office/drawing/2014/chart" uri="{C3380CC4-5D6E-409C-BE32-E72D297353CC}">
              <c16:uniqueId val="{00000000-5474-4F98-B7B7-7276CBA71152}"/>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'DIAS ESTANCIA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'DIAS ESTANCIA UCI'!$F$34:$Q$34</c:f>
              <c:numCache>
                <c:formatCode>#,##0.0</c:formatCode>
                <c:ptCount val="12"/>
                <c:pt idx="0">
                  <c:v>8.0454545454545396</c:v>
                </c:pt>
                <c:pt idx="1">
                  <c:v>8.4210526315789505</c:v>
                </c:pt>
                <c:pt idx="2">
                  <c:v>5.1111111111111098</c:v>
                </c:pt>
                <c:pt idx="3">
                  <c:v>4.3809523809523796</c:v>
                </c:pt>
                <c:pt idx="4">
                  <c:v>7.3333333333333304</c:v>
                </c:pt>
                <c:pt idx="5">
                  <c:v>6.0416666666666696</c:v>
                </c:pt>
                <c:pt idx="6">
                  <c:v>4.07407407407407</c:v>
                </c:pt>
                <c:pt idx="7">
                  <c:v>5.5555555555555598</c:v>
                </c:pt>
                <c:pt idx="8">
                  <c:v>3.8421052631578898</c:v>
                </c:pt>
                <c:pt idx="9">
                  <c:v>4.53571428571429</c:v>
                </c:pt>
                <c:pt idx="10">
                  <c:v>0</c:v>
                </c:pt>
                <c:pt idx="11">
                  <c:v>0</c:v>
                </c:pt>
              </c:numCache>
            </c:numRef>
          </c:val>
          <c:smooth val="0"/>
          <c:extLst>
            <c:ext xmlns:c16="http://schemas.microsoft.com/office/drawing/2014/chart" uri="{C3380CC4-5D6E-409C-BE32-E72D297353CC}">
              <c16:uniqueId val="{00000001-5474-4F98-B7B7-7276CBA71152}"/>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'DIAS ESTANCIA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'DIAS ESTANCIA UCI'!$F$35:$Q$35</c:f>
              <c:numCache>
                <c:formatCode>#,##0</c:formatCode>
                <c:ptCount val="12"/>
                <c:pt idx="0">
                  <c:v>6</c:v>
                </c:pt>
                <c:pt idx="1">
                  <c:v>6</c:v>
                </c:pt>
                <c:pt idx="2">
                  <c:v>6</c:v>
                </c:pt>
                <c:pt idx="3">
                  <c:v>6</c:v>
                </c:pt>
                <c:pt idx="4">
                  <c:v>6</c:v>
                </c:pt>
                <c:pt idx="5">
                  <c:v>6</c:v>
                </c:pt>
                <c:pt idx="6">
                  <c:v>6</c:v>
                </c:pt>
                <c:pt idx="7">
                  <c:v>6</c:v>
                </c:pt>
                <c:pt idx="8">
                  <c:v>6</c:v>
                </c:pt>
                <c:pt idx="9">
                  <c:v>6</c:v>
                </c:pt>
                <c:pt idx="10">
                  <c:v>6</c:v>
                </c:pt>
                <c:pt idx="11">
                  <c:v>6</c:v>
                </c:pt>
              </c:numCache>
            </c:numRef>
          </c:val>
          <c:smooth val="0"/>
          <c:extLst>
            <c:ext xmlns:c16="http://schemas.microsoft.com/office/drawing/2014/chart" uri="{C3380CC4-5D6E-409C-BE32-E72D297353CC}">
              <c16:uniqueId val="{00000002-5474-4F98-B7B7-7276CBA71152}"/>
            </c:ext>
          </c:extLst>
        </c:ser>
        <c:dLbls>
          <c:showLegendKey val="0"/>
          <c:showVal val="0"/>
          <c:showCatName val="0"/>
          <c:showSerName val="0"/>
          <c:showPercent val="0"/>
          <c:showBubbleSize val="0"/>
        </c:dLbls>
        <c:hiLowLines>
          <c:spPr>
            <a:ln w="0">
              <a:noFill/>
            </a:ln>
          </c:spPr>
        </c:hiLowLines>
        <c:smooth val="0"/>
        <c:axId val="334734080"/>
        <c:axId val="334736000"/>
      </c:lineChart>
      <c:catAx>
        <c:axId val="33473408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5993611681499"/>
              <c:y val="0.94666043904717401"/>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4736000"/>
        <c:crosses val="autoZero"/>
        <c:auto val="1"/>
        <c:lblAlgn val="ctr"/>
        <c:lblOffset val="100"/>
        <c:noMultiLvlLbl val="0"/>
      </c:catAx>
      <c:valAx>
        <c:axId val="334736000"/>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4734080"/>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45184369840399E-2"/>
          <c:y val="0.19489604887181"/>
          <c:w val="0.89350577875619197"/>
          <c:h val="0.70667060794166903"/>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9080" cap="rnd">
                <a:solidFill>
                  <a:srgbClr val="403152"/>
                </a:solidFill>
                <a:round/>
              </a:ln>
            </c:spPr>
            <c:trendlineType val="linear"/>
            <c:dispRSqr val="0"/>
            <c:dispEq val="0"/>
          </c:trendline>
          <c:cat>
            <c:strRef>
              <c:f>'GIRO CAMA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'GIRO CAMA UCI'!$F$33:$Q$33</c:f>
              <c:numCache>
                <c:formatCode>0.0</c:formatCode>
                <c:ptCount val="12"/>
                <c:pt idx="0">
                  <c:v>6.615384615384615</c:v>
                </c:pt>
                <c:pt idx="1">
                  <c:v>5.615384615384615</c:v>
                </c:pt>
                <c:pt idx="2">
                  <c:v>6.8461538461538458</c:v>
                </c:pt>
                <c:pt idx="3">
                  <c:v>8.384615384615385</c:v>
                </c:pt>
                <c:pt idx="4">
                  <c:v>7.384615384615385</c:v>
                </c:pt>
                <c:pt idx="5">
                  <c:v>9.0769230769230766</c:v>
                </c:pt>
                <c:pt idx="6">
                  <c:v>7.384615384615385</c:v>
                </c:pt>
                <c:pt idx="7">
                  <c:v>8.1538461538461533</c:v>
                </c:pt>
                <c:pt idx="8">
                  <c:v>8.615384615384615</c:v>
                </c:pt>
                <c:pt idx="9">
                  <c:v>8.384615384615385</c:v>
                </c:pt>
                <c:pt idx="10">
                  <c:v>5.615384615384615</c:v>
                </c:pt>
                <c:pt idx="11">
                  <c:v>6.8461538461538458</c:v>
                </c:pt>
              </c:numCache>
            </c:numRef>
          </c:val>
          <c:smooth val="0"/>
          <c:extLst>
            <c:ext xmlns:c16="http://schemas.microsoft.com/office/drawing/2014/chart" uri="{C3380CC4-5D6E-409C-BE32-E72D297353CC}">
              <c16:uniqueId val="{00000001-9F3E-40D3-BC00-5F87EAEDA461}"/>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'GIRO CAMA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'GIRO CAMA UCI'!$F$34:$Q$34</c:f>
              <c:numCache>
                <c:formatCode>0.0</c:formatCode>
                <c:ptCount val="12"/>
                <c:pt idx="0">
                  <c:v>2.2000000000000002</c:v>
                </c:pt>
                <c:pt idx="1">
                  <c:v>1.9</c:v>
                </c:pt>
                <c:pt idx="2">
                  <c:v>1.8</c:v>
                </c:pt>
                <c:pt idx="3">
                  <c:v>2.1</c:v>
                </c:pt>
                <c:pt idx="4">
                  <c:v>1.8</c:v>
                </c:pt>
                <c:pt idx="5">
                  <c:v>2.4</c:v>
                </c:pt>
                <c:pt idx="6">
                  <c:v>2.7</c:v>
                </c:pt>
                <c:pt idx="7">
                  <c:v>1.8</c:v>
                </c:pt>
                <c:pt idx="8">
                  <c:v>1.9</c:v>
                </c:pt>
                <c:pt idx="9">
                  <c:v>2.8</c:v>
                </c:pt>
                <c:pt idx="10">
                  <c:v>0</c:v>
                </c:pt>
                <c:pt idx="11">
                  <c:v>0</c:v>
                </c:pt>
              </c:numCache>
            </c:numRef>
          </c:val>
          <c:smooth val="0"/>
          <c:extLst>
            <c:ext xmlns:c16="http://schemas.microsoft.com/office/drawing/2014/chart" uri="{C3380CC4-5D6E-409C-BE32-E72D297353CC}">
              <c16:uniqueId val="{00000002-9F3E-40D3-BC00-5F87EAEDA461}"/>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'GIRO CAMA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'GIRO CAMA UCI'!$F$35:$Q$35</c:f>
              <c:numCache>
                <c:formatCode>General</c:formatCode>
                <c:ptCount val="12"/>
                <c:pt idx="0">
                  <c:v>2.1</c:v>
                </c:pt>
                <c:pt idx="1">
                  <c:v>2.1</c:v>
                </c:pt>
                <c:pt idx="2">
                  <c:v>2.1</c:v>
                </c:pt>
                <c:pt idx="3">
                  <c:v>2.1</c:v>
                </c:pt>
                <c:pt idx="4">
                  <c:v>2.1</c:v>
                </c:pt>
                <c:pt idx="5">
                  <c:v>2.1</c:v>
                </c:pt>
                <c:pt idx="6">
                  <c:v>2.1</c:v>
                </c:pt>
                <c:pt idx="7">
                  <c:v>2.1</c:v>
                </c:pt>
                <c:pt idx="8">
                  <c:v>2.1</c:v>
                </c:pt>
                <c:pt idx="9">
                  <c:v>2.1</c:v>
                </c:pt>
                <c:pt idx="10">
                  <c:v>2.1</c:v>
                </c:pt>
                <c:pt idx="11">
                  <c:v>2.1</c:v>
                </c:pt>
              </c:numCache>
            </c:numRef>
          </c:val>
          <c:smooth val="0"/>
          <c:extLst>
            <c:ext xmlns:c16="http://schemas.microsoft.com/office/drawing/2014/chart" uri="{C3380CC4-5D6E-409C-BE32-E72D297353CC}">
              <c16:uniqueId val="{00000003-9F3E-40D3-BC00-5F87EAEDA461}"/>
            </c:ext>
          </c:extLst>
        </c:ser>
        <c:dLbls>
          <c:showLegendKey val="0"/>
          <c:showVal val="0"/>
          <c:showCatName val="0"/>
          <c:showSerName val="0"/>
          <c:showPercent val="0"/>
          <c:showBubbleSize val="0"/>
        </c:dLbls>
        <c:hiLowLines>
          <c:spPr>
            <a:ln w="0">
              <a:noFill/>
            </a:ln>
          </c:spPr>
        </c:hiLowLines>
        <c:smooth val="0"/>
        <c:axId val="334819712"/>
        <c:axId val="334821632"/>
      </c:lineChart>
      <c:catAx>
        <c:axId val="334819712"/>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7372959090102"/>
              <c:y val="0.9465957237166220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4821632"/>
        <c:crosses val="autoZero"/>
        <c:auto val="1"/>
        <c:lblAlgn val="ctr"/>
        <c:lblOffset val="100"/>
        <c:noMultiLvlLbl val="0"/>
      </c:catAx>
      <c:valAx>
        <c:axId val="33482163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4819712"/>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48939211219804E-2"/>
          <c:y val="0.19496166484118299"/>
          <c:w val="0.89347447407208902"/>
          <c:h val="0.70671497177521303"/>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22320" cap="rnd">
                <a:solidFill>
                  <a:srgbClr val="10243E"/>
                </a:solidFill>
                <a:round/>
              </a:ln>
            </c:spPr>
            <c:trendlineType val="linear"/>
            <c:dispRSqr val="0"/>
            <c:dispEq val="0"/>
          </c:trendline>
          <c:cat>
            <c:strRef>
              <c:f>'PROD VACUN'!$F$30:$Q$30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VACUN'!$F$33:$Q$33</c:f>
              <c:numCache>
                <c:formatCode>#,##0</c:formatCode>
                <c:ptCount val="12"/>
                <c:pt idx="0">
                  <c:v>923</c:v>
                </c:pt>
                <c:pt idx="1">
                  <c:v>646</c:v>
                </c:pt>
                <c:pt idx="2">
                  <c:v>871</c:v>
                </c:pt>
                <c:pt idx="3">
                  <c:v>1007</c:v>
                </c:pt>
                <c:pt idx="4">
                  <c:v>1129</c:v>
                </c:pt>
                <c:pt idx="5">
                  <c:v>1101</c:v>
                </c:pt>
                <c:pt idx="6">
                  <c:v>1278</c:v>
                </c:pt>
                <c:pt idx="7">
                  <c:v>1192</c:v>
                </c:pt>
                <c:pt idx="8">
                  <c:v>1380</c:v>
                </c:pt>
                <c:pt idx="9">
                  <c:v>890</c:v>
                </c:pt>
                <c:pt idx="10">
                  <c:v>791</c:v>
                </c:pt>
                <c:pt idx="11">
                  <c:v>824</c:v>
                </c:pt>
              </c:numCache>
            </c:numRef>
          </c:val>
          <c:smooth val="0"/>
          <c:extLst>
            <c:ext xmlns:c16="http://schemas.microsoft.com/office/drawing/2014/chart" uri="{C3380CC4-5D6E-409C-BE32-E72D297353CC}">
              <c16:uniqueId val="{00000001-A4BF-435C-BC3B-307CCA6EAA08}"/>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VACUN'!$F$30:$Q$30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VACUN'!$F$34:$Q$34</c:f>
              <c:numCache>
                <c:formatCode>#,##0</c:formatCode>
                <c:ptCount val="12"/>
                <c:pt idx="0">
                  <c:v>2380</c:v>
                </c:pt>
                <c:pt idx="1">
                  <c:v>573</c:v>
                </c:pt>
                <c:pt idx="2">
                  <c:v>1818</c:v>
                </c:pt>
                <c:pt idx="3">
                  <c:v>1140</c:v>
                </c:pt>
                <c:pt idx="4">
                  <c:v>1773</c:v>
                </c:pt>
                <c:pt idx="5">
                  <c:v>1759</c:v>
                </c:pt>
                <c:pt idx="6">
                  <c:v>1635</c:v>
                </c:pt>
                <c:pt idx="7">
                  <c:v>1821</c:v>
                </c:pt>
                <c:pt idx="8">
                  <c:v>923</c:v>
                </c:pt>
                <c:pt idx="9">
                  <c:v>840</c:v>
                </c:pt>
                <c:pt idx="10">
                  <c:v>1004</c:v>
                </c:pt>
                <c:pt idx="11">
                  <c:v>0</c:v>
                </c:pt>
              </c:numCache>
            </c:numRef>
          </c:val>
          <c:smooth val="0"/>
          <c:extLst>
            <c:ext xmlns:c16="http://schemas.microsoft.com/office/drawing/2014/chart" uri="{C3380CC4-5D6E-409C-BE32-E72D297353CC}">
              <c16:uniqueId val="{00000002-A4BF-435C-BC3B-307CCA6EAA08}"/>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VACUN'!$F$30:$Q$30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VACUN'!$F$35:$Q$35</c:f>
              <c:numCache>
                <c:formatCode>#,##0</c:formatCode>
                <c:ptCount val="12"/>
                <c:pt idx="0">
                  <c:v>1000</c:v>
                </c:pt>
                <c:pt idx="1">
                  <c:v>1000</c:v>
                </c:pt>
                <c:pt idx="2">
                  <c:v>1000</c:v>
                </c:pt>
                <c:pt idx="3">
                  <c:v>1000</c:v>
                </c:pt>
                <c:pt idx="4">
                  <c:v>1000</c:v>
                </c:pt>
                <c:pt idx="5">
                  <c:v>1000</c:v>
                </c:pt>
                <c:pt idx="6">
                  <c:v>1000</c:v>
                </c:pt>
                <c:pt idx="7">
                  <c:v>1000</c:v>
                </c:pt>
                <c:pt idx="8">
                  <c:v>1000</c:v>
                </c:pt>
                <c:pt idx="9">
                  <c:v>1000</c:v>
                </c:pt>
                <c:pt idx="10">
                  <c:v>1000</c:v>
                </c:pt>
                <c:pt idx="11">
                  <c:v>1000</c:v>
                </c:pt>
              </c:numCache>
            </c:numRef>
          </c:val>
          <c:smooth val="0"/>
          <c:extLst>
            <c:ext xmlns:c16="http://schemas.microsoft.com/office/drawing/2014/chart" uri="{C3380CC4-5D6E-409C-BE32-E72D297353CC}">
              <c16:uniqueId val="{00000003-A4BF-435C-BC3B-307CCA6EAA08}"/>
            </c:ext>
          </c:extLst>
        </c:ser>
        <c:dLbls>
          <c:showLegendKey val="0"/>
          <c:showVal val="0"/>
          <c:showCatName val="0"/>
          <c:showSerName val="0"/>
          <c:showPercent val="0"/>
          <c:showBubbleSize val="0"/>
        </c:dLbls>
        <c:hiLowLines>
          <c:spPr>
            <a:ln w="0">
              <a:noFill/>
            </a:ln>
          </c:spPr>
        </c:hiLowLines>
        <c:smooth val="0"/>
        <c:axId val="336388096"/>
        <c:axId val="336390016"/>
      </c:lineChart>
      <c:catAx>
        <c:axId val="33638809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896690338998"/>
              <c:y val="0.94666779004128399"/>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6390016"/>
        <c:crosses val="autoZero"/>
        <c:auto val="1"/>
        <c:lblAlgn val="ctr"/>
        <c:lblOffset val="100"/>
        <c:noMultiLvlLbl val="0"/>
      </c:catAx>
      <c:valAx>
        <c:axId val="336390016"/>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6388096"/>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48939211219804E-2"/>
          <c:y val="0.19496166484118299"/>
          <c:w val="0.89347447407208902"/>
          <c:h val="0.70671497177521303"/>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22320" cap="rnd">
                <a:solidFill>
                  <a:srgbClr val="10243E"/>
                </a:solidFill>
                <a:round/>
              </a:ln>
            </c:spPr>
            <c:trendlineType val="linear"/>
            <c:dispRSqr val="0"/>
            <c:dispEq val="0"/>
          </c:trendline>
          <c:cat>
            <c:strRef>
              <c:f>'PROD TERAPIAS'!$F$30:$Q$30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TERAPIAS'!$F$33:$Q$33</c:f>
              <c:numCache>
                <c:formatCode>#,##0</c:formatCode>
                <c:ptCount val="12"/>
                <c:pt idx="0">
                  <c:v>2787</c:v>
                </c:pt>
                <c:pt idx="1">
                  <c:v>0</c:v>
                </c:pt>
                <c:pt idx="2">
                  <c:v>1671</c:v>
                </c:pt>
                <c:pt idx="3">
                  <c:v>2328</c:v>
                </c:pt>
                <c:pt idx="4">
                  <c:v>2243</c:v>
                </c:pt>
                <c:pt idx="5">
                  <c:v>4354</c:v>
                </c:pt>
                <c:pt idx="6">
                  <c:v>3290</c:v>
                </c:pt>
                <c:pt idx="7">
                  <c:v>5345</c:v>
                </c:pt>
                <c:pt idx="8">
                  <c:v>4342</c:v>
                </c:pt>
                <c:pt idx="9">
                  <c:v>5042</c:v>
                </c:pt>
                <c:pt idx="10">
                  <c:v>4578</c:v>
                </c:pt>
                <c:pt idx="11">
                  <c:v>7489</c:v>
                </c:pt>
              </c:numCache>
            </c:numRef>
          </c:val>
          <c:smooth val="0"/>
          <c:extLst>
            <c:ext xmlns:c16="http://schemas.microsoft.com/office/drawing/2014/chart" uri="{C3380CC4-5D6E-409C-BE32-E72D297353CC}">
              <c16:uniqueId val="{00000001-9D0D-4121-8D46-9925B70AA48E}"/>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TERAPIAS'!$F$30:$Q$30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TERAPIAS'!$F$34:$Q$34</c:f>
              <c:numCache>
                <c:formatCode>#,##0</c:formatCode>
                <c:ptCount val="12"/>
                <c:pt idx="0">
                  <c:v>2665</c:v>
                </c:pt>
                <c:pt idx="1">
                  <c:v>2931</c:v>
                </c:pt>
                <c:pt idx="2">
                  <c:v>2282</c:v>
                </c:pt>
                <c:pt idx="3">
                  <c:v>1816</c:v>
                </c:pt>
                <c:pt idx="4">
                  <c:v>1872</c:v>
                </c:pt>
                <c:pt idx="5">
                  <c:v>1806</c:v>
                </c:pt>
                <c:pt idx="6">
                  <c:v>2017</c:v>
                </c:pt>
                <c:pt idx="7">
                  <c:v>2094</c:v>
                </c:pt>
                <c:pt idx="8">
                  <c:v>2108</c:v>
                </c:pt>
                <c:pt idx="9">
                  <c:v>1770</c:v>
                </c:pt>
                <c:pt idx="10">
                  <c:v>1848</c:v>
                </c:pt>
                <c:pt idx="11">
                  <c:v>2019</c:v>
                </c:pt>
              </c:numCache>
            </c:numRef>
          </c:val>
          <c:smooth val="0"/>
          <c:extLst>
            <c:ext xmlns:c16="http://schemas.microsoft.com/office/drawing/2014/chart" uri="{C3380CC4-5D6E-409C-BE32-E72D297353CC}">
              <c16:uniqueId val="{00000002-9D0D-4121-8D46-9925B70AA48E}"/>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TERAPIAS'!$F$30:$Q$30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TERAPIAS'!$F$35:$Q$35</c:f>
              <c:numCache>
                <c:formatCode>#,##0</c:formatCode>
                <c:ptCount val="12"/>
                <c:pt idx="0">
                  <c:v>2976</c:v>
                </c:pt>
                <c:pt idx="1">
                  <c:v>2976</c:v>
                </c:pt>
                <c:pt idx="2">
                  <c:v>2976</c:v>
                </c:pt>
                <c:pt idx="3">
                  <c:v>2976</c:v>
                </c:pt>
                <c:pt idx="4">
                  <c:v>2976</c:v>
                </c:pt>
                <c:pt idx="5">
                  <c:v>2976</c:v>
                </c:pt>
                <c:pt idx="6">
                  <c:v>2976</c:v>
                </c:pt>
                <c:pt idx="7">
                  <c:v>2976</c:v>
                </c:pt>
                <c:pt idx="8">
                  <c:v>2976</c:v>
                </c:pt>
                <c:pt idx="9">
                  <c:v>2976</c:v>
                </c:pt>
                <c:pt idx="10">
                  <c:v>2976</c:v>
                </c:pt>
                <c:pt idx="11">
                  <c:v>2976</c:v>
                </c:pt>
              </c:numCache>
            </c:numRef>
          </c:val>
          <c:smooth val="0"/>
          <c:extLst>
            <c:ext xmlns:c16="http://schemas.microsoft.com/office/drawing/2014/chart" uri="{C3380CC4-5D6E-409C-BE32-E72D297353CC}">
              <c16:uniqueId val="{00000003-9D0D-4121-8D46-9925B70AA48E}"/>
            </c:ext>
          </c:extLst>
        </c:ser>
        <c:dLbls>
          <c:showLegendKey val="0"/>
          <c:showVal val="0"/>
          <c:showCatName val="0"/>
          <c:showSerName val="0"/>
          <c:showPercent val="0"/>
          <c:showBubbleSize val="0"/>
        </c:dLbls>
        <c:hiLowLines>
          <c:spPr>
            <a:ln w="0">
              <a:noFill/>
            </a:ln>
          </c:spPr>
        </c:hiLowLines>
        <c:smooth val="0"/>
        <c:axId val="337509760"/>
        <c:axId val="337266176"/>
      </c:lineChart>
      <c:catAx>
        <c:axId val="33750976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896690338998"/>
              <c:y val="0.94666779004128399"/>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7266176"/>
        <c:crosses val="autoZero"/>
        <c:auto val="1"/>
        <c:lblAlgn val="ctr"/>
        <c:lblOffset val="100"/>
        <c:noMultiLvlLbl val="0"/>
      </c:catAx>
      <c:valAx>
        <c:axId val="337266176"/>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7509760"/>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7.8466483011937593E-2"/>
          <c:y val="0.148498927805575"/>
          <c:w val="0.89003673094582203"/>
          <c:h val="0.730164403145104"/>
        </c:manualLayout>
      </c:layout>
      <c:lineChart>
        <c:grouping val="standard"/>
        <c:varyColors val="0"/>
        <c:ser>
          <c:idx val="0"/>
          <c:order val="0"/>
          <c:tx>
            <c:strRef>
              <c:f>'OP UROLOGIA prim'!$D$33</c:f>
              <c:strCache>
                <c:ptCount val="1"/>
                <c:pt idx="0">
                  <c:v>VALOR 2023</c:v>
                </c:pt>
              </c:strCache>
            </c:strRef>
          </c:tx>
          <c:spPr>
            <a:ln w="47520" cap="rnd">
              <a:solidFill>
                <a:srgbClr val="558ED5"/>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UROLOGIA prim'!$F$30:$R$30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UROLOGIA prim'!$F$33:$R$33</c:f>
              <c:numCache>
                <c:formatCode>0.0</c:formatCode>
                <c:ptCount val="13"/>
                <c:pt idx="0">
                  <c:v>5.7440476190476186</c:v>
                </c:pt>
                <c:pt idx="1">
                  <c:v>11.105263157894736</c:v>
                </c:pt>
                <c:pt idx="2">
                  <c:v>24.483606557377048</c:v>
                </c:pt>
                <c:pt idx="3">
                  <c:v>21.434426229508198</c:v>
                </c:pt>
                <c:pt idx="4">
                  <c:v>10.702341137123746</c:v>
                </c:pt>
                <c:pt idx="5">
                  <c:v>8.6336633663366342</c:v>
                </c:pt>
                <c:pt idx="6">
                  <c:v>13.144278606965175</c:v>
                </c:pt>
                <c:pt idx="7">
                  <c:v>2</c:v>
                </c:pt>
                <c:pt idx="8">
                  <c:v>6.770833333333333</c:v>
                </c:pt>
                <c:pt idx="9">
                  <c:v>4.8662790697674421</c:v>
                </c:pt>
                <c:pt idx="10">
                  <c:v>9.2638036809815958</c:v>
                </c:pt>
                <c:pt idx="11">
                  <c:v>8.3564356435643568</c:v>
                </c:pt>
                <c:pt idx="12">
                  <c:v>11.199754901960784</c:v>
                </c:pt>
              </c:numCache>
            </c:numRef>
          </c:val>
          <c:smooth val="0"/>
          <c:extLst>
            <c:ext xmlns:c16="http://schemas.microsoft.com/office/drawing/2014/chart" uri="{C3380CC4-5D6E-409C-BE32-E72D297353CC}">
              <c16:uniqueId val="{00000000-FE8C-4698-9AA0-D92A8E5F9670}"/>
            </c:ext>
          </c:extLst>
        </c:ser>
        <c:ser>
          <c:idx val="1"/>
          <c:order val="1"/>
          <c:tx>
            <c:strRef>
              <c:f>'OP UROLOGIA prim'!$D$34</c:f>
              <c:strCache>
                <c:ptCount val="1"/>
                <c:pt idx="0">
                  <c:v>VALOR 2022</c:v>
                </c:pt>
              </c:strCache>
            </c:strRef>
          </c:tx>
          <c:spPr>
            <a:ln w="47520" cap="rnd">
              <a:solidFill>
                <a:srgbClr val="403152"/>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UROLOGIA prim'!$F$30:$R$30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UROLOGIA prim'!$F$34:$R$34</c:f>
              <c:numCache>
                <c:formatCode>0.0</c:formatCode>
                <c:ptCount val="13"/>
                <c:pt idx="0">
                  <c:v>13.8470588235294</c:v>
                </c:pt>
                <c:pt idx="1">
                  <c:v>16.326086956521699</c:v>
                </c:pt>
                <c:pt idx="2">
                  <c:v>23.890410958904098</c:v>
                </c:pt>
                <c:pt idx="3">
                  <c:v>25.678321678321701</c:v>
                </c:pt>
                <c:pt idx="4">
                  <c:v>19.825396825396801</c:v>
                </c:pt>
                <c:pt idx="5">
                  <c:v>11.3720930232558</c:v>
                </c:pt>
                <c:pt idx="6">
                  <c:v>18.268750000000001</c:v>
                </c:pt>
                <c:pt idx="7">
                  <c:v>24.507936507936499</c:v>
                </c:pt>
                <c:pt idx="8">
                  <c:v>37.882352941176499</c:v>
                </c:pt>
                <c:pt idx="9">
                  <c:v>33.619718309859202</c:v>
                </c:pt>
                <c:pt idx="10">
                  <c:v>25.9662162162162</c:v>
                </c:pt>
                <c:pt idx="11">
                  <c:v>24.2</c:v>
                </c:pt>
                <c:pt idx="12">
                  <c:v>23</c:v>
                </c:pt>
              </c:numCache>
            </c:numRef>
          </c:val>
          <c:smooth val="0"/>
          <c:extLst>
            <c:ext xmlns:c16="http://schemas.microsoft.com/office/drawing/2014/chart" uri="{C3380CC4-5D6E-409C-BE32-E72D297353CC}">
              <c16:uniqueId val="{00000001-FE8C-4698-9AA0-D92A8E5F9670}"/>
            </c:ext>
          </c:extLst>
        </c:ser>
        <c:ser>
          <c:idx val="2"/>
          <c:order val="2"/>
          <c:tx>
            <c:strRef>
              <c:f>'OP UROLOGIA prim'!$D$35:$E$35</c:f>
              <c:strCache>
                <c:ptCount val="2"/>
                <c:pt idx="0">
                  <c:v>META</c:v>
                </c:pt>
              </c:strCache>
            </c:strRef>
          </c:tx>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UROLOGIA prim'!$F$30:$R$30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UROLOGIA prim'!$F$35:$Q$35</c:f>
              <c:numCache>
                <c:formatCode>General</c:formatCode>
                <c:ptCount val="12"/>
                <c:pt idx="0">
                  <c:v>15</c:v>
                </c:pt>
                <c:pt idx="1">
                  <c:v>15</c:v>
                </c:pt>
                <c:pt idx="2">
                  <c:v>15</c:v>
                </c:pt>
                <c:pt idx="3">
                  <c:v>15</c:v>
                </c:pt>
                <c:pt idx="4">
                  <c:v>15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2-FE8C-4698-9AA0-D92A8E5F9670}"/>
            </c:ext>
          </c:extLst>
        </c:ser>
        <c:dLbls>
          <c:showLegendKey val="0"/>
          <c:showVal val="0"/>
          <c:showCatName val="0"/>
          <c:showSerName val="0"/>
          <c:showPercent val="0"/>
          <c:showBubbleSize val="0"/>
        </c:dLbls>
        <c:hiLowLines>
          <c:spPr>
            <a:ln w="0">
              <a:noFill/>
            </a:ln>
          </c:spPr>
        </c:hiLowLines>
        <c:smooth val="0"/>
        <c:axId val="170242432"/>
        <c:axId val="170244352"/>
      </c:lineChart>
      <c:catAx>
        <c:axId val="170242432"/>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0987144168962395"/>
              <c:y val="0.94254824874910703"/>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170244352"/>
        <c:crosses val="autoZero"/>
        <c:auto val="1"/>
        <c:lblAlgn val="ctr"/>
        <c:lblOffset val="100"/>
        <c:noMultiLvlLbl val="0"/>
      </c:catAx>
      <c:valAx>
        <c:axId val="17024435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170242432"/>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9.9781142525347297E-2"/>
          <c:y val="0.17413884472707999"/>
          <c:w val="0.89347447407208902"/>
          <c:h val="0.70673025967143599"/>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FARMACIA'!$F$30:$Q$30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FARMACIA'!$F$33:$Q$33</c:f>
              <c:numCache>
                <c:formatCode>_-* #,##0_-;\-* #,##0_-;_-* \-??_-;_-@_-</c:formatCode>
                <c:ptCount val="12"/>
                <c:pt idx="0">
                  <c:v>13622</c:v>
                </c:pt>
                <c:pt idx="1">
                  <c:v>12928</c:v>
                </c:pt>
                <c:pt idx="2">
                  <c:v>13302</c:v>
                </c:pt>
                <c:pt idx="3">
                  <c:v>12589</c:v>
                </c:pt>
                <c:pt idx="4">
                  <c:v>11528</c:v>
                </c:pt>
                <c:pt idx="5">
                  <c:v>11756</c:v>
                </c:pt>
                <c:pt idx="6">
                  <c:v>12487</c:v>
                </c:pt>
                <c:pt idx="7">
                  <c:v>12161</c:v>
                </c:pt>
                <c:pt idx="8">
                  <c:v>12990</c:v>
                </c:pt>
                <c:pt idx="9">
                  <c:v>12266</c:v>
                </c:pt>
                <c:pt idx="10">
                  <c:v>12695</c:v>
                </c:pt>
                <c:pt idx="11">
                  <c:v>13461</c:v>
                </c:pt>
              </c:numCache>
            </c:numRef>
          </c:val>
          <c:smooth val="0"/>
          <c:extLst>
            <c:ext xmlns:c16="http://schemas.microsoft.com/office/drawing/2014/chart" uri="{C3380CC4-5D6E-409C-BE32-E72D297353CC}">
              <c16:uniqueId val="{00000000-A9DE-4939-B5DB-E8FA9DF7BF57}"/>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FARMACIA'!$F$30:$Q$30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FARMACIA'!$F$34:$Q$34</c:f>
              <c:numCache>
                <c:formatCode>_-* #,##0_-;\-* #,##0_-;_-* \-_-;_-@_-</c:formatCode>
                <c:ptCount val="12"/>
                <c:pt idx="0">
                  <c:v>14746</c:v>
                </c:pt>
                <c:pt idx="1">
                  <c:v>14354</c:v>
                </c:pt>
                <c:pt idx="2">
                  <c:v>16536</c:v>
                </c:pt>
                <c:pt idx="3">
                  <c:v>15253</c:v>
                </c:pt>
                <c:pt idx="4">
                  <c:v>16432</c:v>
                </c:pt>
                <c:pt idx="5">
                  <c:v>15808</c:v>
                </c:pt>
                <c:pt idx="6">
                  <c:v>16996</c:v>
                </c:pt>
                <c:pt idx="7">
                  <c:v>16902</c:v>
                </c:pt>
                <c:pt idx="8">
                  <c:v>18002</c:v>
                </c:pt>
                <c:pt idx="9">
                  <c:v>18035</c:v>
                </c:pt>
                <c:pt idx="10">
                  <c:v>14938</c:v>
                </c:pt>
                <c:pt idx="11">
                  <c:v>13400</c:v>
                </c:pt>
              </c:numCache>
            </c:numRef>
          </c:val>
          <c:smooth val="0"/>
          <c:extLst>
            <c:ext xmlns:c16="http://schemas.microsoft.com/office/drawing/2014/chart" uri="{C3380CC4-5D6E-409C-BE32-E72D297353CC}">
              <c16:uniqueId val="{00000001-A9DE-4939-B5DB-E8FA9DF7BF57}"/>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FARMACIA'!$F$30:$Q$30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FARMACIA'!$F$35:$Q$35</c:f>
              <c:numCache>
                <c:formatCode>_-* #,##0_-;\-* #,##0_-;_-* \-_-;_-@_-</c:formatCode>
                <c:ptCount val="12"/>
                <c:pt idx="0">
                  <c:v>13000</c:v>
                </c:pt>
                <c:pt idx="1">
                  <c:v>13000</c:v>
                </c:pt>
                <c:pt idx="2">
                  <c:v>13000</c:v>
                </c:pt>
                <c:pt idx="3">
                  <c:v>13000</c:v>
                </c:pt>
                <c:pt idx="4">
                  <c:v>13000</c:v>
                </c:pt>
                <c:pt idx="5">
                  <c:v>13000</c:v>
                </c:pt>
                <c:pt idx="6">
                  <c:v>13000</c:v>
                </c:pt>
                <c:pt idx="7">
                  <c:v>13000</c:v>
                </c:pt>
                <c:pt idx="8">
                  <c:v>13000</c:v>
                </c:pt>
                <c:pt idx="9">
                  <c:v>13000</c:v>
                </c:pt>
                <c:pt idx="10">
                  <c:v>13000</c:v>
                </c:pt>
                <c:pt idx="11">
                  <c:v>13000</c:v>
                </c:pt>
              </c:numCache>
            </c:numRef>
          </c:val>
          <c:smooth val="0"/>
          <c:extLst>
            <c:ext xmlns:c16="http://schemas.microsoft.com/office/drawing/2014/chart" uri="{C3380CC4-5D6E-409C-BE32-E72D297353CC}">
              <c16:uniqueId val="{00000002-A9DE-4939-B5DB-E8FA9DF7BF57}"/>
            </c:ext>
          </c:extLst>
        </c:ser>
        <c:dLbls>
          <c:showLegendKey val="0"/>
          <c:showVal val="0"/>
          <c:showCatName val="0"/>
          <c:showSerName val="0"/>
          <c:showPercent val="0"/>
          <c:showBubbleSize val="0"/>
        </c:dLbls>
        <c:hiLowLines>
          <c:spPr>
            <a:ln w="0">
              <a:noFill/>
            </a:ln>
          </c:spPr>
        </c:hiLowLines>
        <c:smooth val="0"/>
        <c:axId val="337066624"/>
        <c:axId val="337294080"/>
      </c:lineChart>
      <c:catAx>
        <c:axId val="33706662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896690338998"/>
              <c:y val="0.94658187599364096"/>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7294080"/>
        <c:crosses val="autoZero"/>
        <c:auto val="1"/>
        <c:lblAlgn val="ctr"/>
        <c:lblOffset val="100"/>
        <c:noMultiLvlLbl val="0"/>
      </c:catAx>
      <c:valAx>
        <c:axId val="337294080"/>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7066624"/>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24158570836598E-2"/>
          <c:y val="0.19489604887181"/>
          <c:w val="0.893503384133708"/>
          <c:h val="0.70667060794166903"/>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'ANALISIS MORT'!$F$30:$Q$30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'ANALISIS MORT'!$F$33:$Q$33</c:f>
              <c:numCache>
                <c:formatCode>0\ %</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C048-4325-952C-D2315D010B1D}"/>
            </c:ext>
          </c:extLst>
        </c:ser>
        <c:ser>
          <c:idx val="1"/>
          <c:order val="1"/>
          <c:spPr>
            <a:ln w="47520">
              <a:solidFill>
                <a:srgbClr val="B0B0B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'ANALISIS MORT'!$F$30:$Q$30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'ANALISIS MORT'!$F$34:$Q$34</c:f>
              <c:numCache>
                <c:formatCode>0\ %</c:formatCode>
                <c:ptCount val="12"/>
                <c:pt idx="0">
                  <c:v>1</c:v>
                </c:pt>
                <c:pt idx="1">
                  <c:v>1</c:v>
                </c:pt>
                <c:pt idx="2">
                  <c:v>0</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C048-4325-952C-D2315D010B1D}"/>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'ANALISIS MORT'!$F$30:$Q$30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'ANALISIS MORT'!$F$35:$Q$35</c:f>
              <c:numCache>
                <c:formatCode>0\ %</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C048-4325-952C-D2315D010B1D}"/>
            </c:ext>
          </c:extLst>
        </c:ser>
        <c:dLbls>
          <c:showLegendKey val="0"/>
          <c:showVal val="0"/>
          <c:showCatName val="0"/>
          <c:showSerName val="0"/>
          <c:showPercent val="0"/>
          <c:showBubbleSize val="0"/>
        </c:dLbls>
        <c:hiLowLines>
          <c:spPr>
            <a:ln w="0">
              <a:noFill/>
            </a:ln>
          </c:spPr>
        </c:hiLowLines>
        <c:smooth val="0"/>
        <c:axId val="336819712"/>
        <c:axId val="336821632"/>
      </c:lineChart>
      <c:catAx>
        <c:axId val="336819712"/>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5161839863699"/>
              <c:y val="0.9465957237166220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6821632"/>
        <c:crossesAt val="0"/>
        <c:auto val="1"/>
        <c:lblAlgn val="ctr"/>
        <c:lblOffset val="100"/>
        <c:noMultiLvlLbl val="0"/>
      </c:catAx>
      <c:valAx>
        <c:axId val="336821632"/>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6819712"/>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6513270304134901E-2"/>
          <c:y val="0.150712250712251"/>
          <c:w val="0.89002164255609995"/>
          <c:h val="0.727540360873694"/>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MORTAL!$F$30:$Q$30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MORTAL!$F$33:$Q$33</c:f>
              <c:numCache>
                <c:formatCode>0.0</c:formatCode>
                <c:ptCount val="12"/>
                <c:pt idx="0">
                  <c:v>14.462809917355372</c:v>
                </c:pt>
                <c:pt idx="1">
                  <c:v>5.3821313240043063</c:v>
                </c:pt>
                <c:pt idx="2">
                  <c:v>14.018691588785046</c:v>
                </c:pt>
                <c:pt idx="3">
                  <c:v>11.090573012939002</c:v>
                </c:pt>
                <c:pt idx="4">
                  <c:v>15.205724508050091</c:v>
                </c:pt>
                <c:pt idx="5">
                  <c:v>10.480349344978166</c:v>
                </c:pt>
                <c:pt idx="6">
                  <c:v>9.2204526404023461</c:v>
                </c:pt>
                <c:pt idx="7">
                  <c:v>8.7649402390438258</c:v>
                </c:pt>
                <c:pt idx="8">
                  <c:v>7.6077768385460693</c:v>
                </c:pt>
                <c:pt idx="9">
                  <c:v>5.537974683544304</c:v>
                </c:pt>
                <c:pt idx="10">
                  <c:v>16.339869281045754</c:v>
                </c:pt>
                <c:pt idx="11">
                  <c:v>6.8201193520886614</c:v>
                </c:pt>
              </c:numCache>
            </c:numRef>
          </c:val>
          <c:smooth val="0"/>
          <c:extLst>
            <c:ext xmlns:c16="http://schemas.microsoft.com/office/drawing/2014/chart" uri="{C3380CC4-5D6E-409C-BE32-E72D297353CC}">
              <c16:uniqueId val="{00000000-113D-4C2B-B22F-CFBE27933DD8}"/>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MORTAL!$F$30:$Q$30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MORTAL!$F$34:$Q$34</c:f>
              <c:numCache>
                <c:formatCode>0.0</c:formatCode>
                <c:ptCount val="12"/>
                <c:pt idx="0">
                  <c:v>28.436018957346</c:v>
                </c:pt>
                <c:pt idx="1">
                  <c:v>27.3722627737226</c:v>
                </c:pt>
                <c:pt idx="2">
                  <c:v>18.018018018018001</c:v>
                </c:pt>
                <c:pt idx="3">
                  <c:v>9.2348284960422191</c:v>
                </c:pt>
                <c:pt idx="4">
                  <c:v>8.3916083916083899</c:v>
                </c:pt>
                <c:pt idx="5">
                  <c:v>22.415940224159399</c:v>
                </c:pt>
                <c:pt idx="6">
                  <c:v>12.531328320802</c:v>
                </c:pt>
                <c:pt idx="7">
                  <c:v>14.844804318488499</c:v>
                </c:pt>
                <c:pt idx="8">
                  <c:v>8.9974293059126005</c:v>
                </c:pt>
                <c:pt idx="9">
                  <c:v>16.7</c:v>
                </c:pt>
                <c:pt idx="10">
                  <c:v>13.5</c:v>
                </c:pt>
                <c:pt idx="11">
                  <c:v>6.8</c:v>
                </c:pt>
              </c:numCache>
            </c:numRef>
          </c:val>
          <c:smooth val="0"/>
          <c:extLst>
            <c:ext xmlns:c16="http://schemas.microsoft.com/office/drawing/2014/chart" uri="{C3380CC4-5D6E-409C-BE32-E72D297353CC}">
              <c16:uniqueId val="{00000001-113D-4C2B-B22F-CFBE27933DD8}"/>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MORTAL!$F$30:$Q$30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MORTAL!$F$35:$Q$35</c:f>
              <c:numCache>
                <c:formatCode>General</c:formatCode>
                <c:ptCount val="12"/>
                <c:pt idx="0">
                  <c:v>18</c:v>
                </c:pt>
                <c:pt idx="1">
                  <c:v>18</c:v>
                </c:pt>
                <c:pt idx="2">
                  <c:v>18</c:v>
                </c:pt>
                <c:pt idx="3">
                  <c:v>18</c:v>
                </c:pt>
                <c:pt idx="4">
                  <c:v>18</c:v>
                </c:pt>
                <c:pt idx="5">
                  <c:v>18</c:v>
                </c:pt>
                <c:pt idx="6">
                  <c:v>18</c:v>
                </c:pt>
                <c:pt idx="7">
                  <c:v>18</c:v>
                </c:pt>
                <c:pt idx="8">
                  <c:v>18</c:v>
                </c:pt>
                <c:pt idx="9">
                  <c:v>18</c:v>
                </c:pt>
                <c:pt idx="10">
                  <c:v>18</c:v>
                </c:pt>
                <c:pt idx="11">
                  <c:v>18</c:v>
                </c:pt>
              </c:numCache>
            </c:numRef>
          </c:val>
          <c:smooth val="0"/>
          <c:extLst>
            <c:ext xmlns:c16="http://schemas.microsoft.com/office/drawing/2014/chart" uri="{C3380CC4-5D6E-409C-BE32-E72D297353CC}">
              <c16:uniqueId val="{00000002-113D-4C2B-B22F-CFBE27933DD8}"/>
            </c:ext>
          </c:extLst>
        </c:ser>
        <c:dLbls>
          <c:showLegendKey val="0"/>
          <c:showVal val="0"/>
          <c:showCatName val="0"/>
          <c:showSerName val="0"/>
          <c:showPercent val="0"/>
          <c:showBubbleSize val="0"/>
        </c:dLbls>
        <c:hiLowLines>
          <c:spPr>
            <a:ln w="0">
              <a:noFill/>
            </a:ln>
          </c:spPr>
        </c:hiLowLines>
        <c:smooth val="0"/>
        <c:axId val="338113280"/>
        <c:axId val="338115200"/>
      </c:lineChart>
      <c:catAx>
        <c:axId val="33811328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87413145005126"/>
              <c:y val="0.94140550807217505"/>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8115200"/>
        <c:crosses val="autoZero"/>
        <c:auto val="1"/>
        <c:lblAlgn val="ctr"/>
        <c:lblOffset val="100"/>
        <c:noMultiLvlLbl val="0"/>
      </c:catAx>
      <c:valAx>
        <c:axId val="338115200"/>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8113280"/>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29677597134196E-2"/>
          <c:y val="0.19493326532347199"/>
          <c:w val="0.89349683108294298"/>
          <c:h val="0.70670747258352495"/>
        </c:manualLayout>
      </c:layout>
      <c:barChart>
        <c:barDir val="col"/>
        <c:grouping val="clustered"/>
        <c:varyColors val="0"/>
        <c:ser>
          <c:idx val="0"/>
          <c:order val="0"/>
          <c:tx>
            <c:v>No. Usuarios</c:v>
          </c:tx>
          <c:spPr>
            <a:gradFill>
              <a:gsLst>
                <a:gs pos="0">
                  <a:srgbClr val="B9B9B9"/>
                </a:gs>
                <a:gs pos="80000">
                  <a:srgbClr val="F1F1F1"/>
                </a:gs>
                <a:gs pos="100000">
                  <a:srgbClr val="F2F2F2"/>
                </a:gs>
              </a:gsLst>
              <a:lin ang="16200000"/>
            </a:gradFill>
            <a:ln w="0">
              <a:solidFill>
                <a:srgbClr val="00B0F0"/>
              </a:solidFill>
            </a:ln>
          </c:spPr>
          <c:invertIfNegative val="0"/>
          <c:dLbls>
            <c:spPr>
              <a:noFill/>
              <a:ln>
                <a:noFill/>
              </a:ln>
              <a:effectLst/>
            </c:spPr>
            <c:txPr>
              <a:bodyPr wrap="square"/>
              <a:lstStyle/>
              <a:p>
                <a:pPr>
                  <a:defRPr lang="es-MX" sz="1000" b="0" strike="noStrike" spc="-1">
                    <a:solidFill>
                      <a:srgbClr val="FFFFFF"/>
                    </a:solidFill>
                    <a:latin typeface="Calibri"/>
                  </a:defRPr>
                </a:pPr>
                <a:endParaRPr lang="es-E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'HOSPITALIZACIÓN DOMICILIARIA'!$F$30:$Q$30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'HOSPITALIZACIÓN DOMICILIARIA'!$F$31:$Q$31</c:f>
              <c:numCache>
                <c:formatCode>#,##0</c:formatCode>
                <c:ptCount val="12"/>
                <c:pt idx="0">
                  <c:v>0</c:v>
                </c:pt>
                <c:pt idx="1">
                  <c:v>0</c:v>
                </c:pt>
                <c:pt idx="2">
                  <c:v>0</c:v>
                </c:pt>
                <c:pt idx="3">
                  <c:v>18</c:v>
                </c:pt>
                <c:pt idx="4">
                  <c:v>16</c:v>
                </c:pt>
                <c:pt idx="5">
                  <c:v>31</c:v>
                </c:pt>
                <c:pt idx="6">
                  <c:v>38</c:v>
                </c:pt>
                <c:pt idx="7">
                  <c:v>44</c:v>
                </c:pt>
                <c:pt idx="8">
                  <c:v>31</c:v>
                </c:pt>
                <c:pt idx="9">
                  <c:v>37</c:v>
                </c:pt>
                <c:pt idx="10">
                  <c:v>40</c:v>
                </c:pt>
                <c:pt idx="11">
                  <c:v>27</c:v>
                </c:pt>
              </c:numCache>
            </c:numRef>
          </c:val>
          <c:extLst>
            <c:ext xmlns:c16="http://schemas.microsoft.com/office/drawing/2014/chart" uri="{C3380CC4-5D6E-409C-BE32-E72D297353CC}">
              <c16:uniqueId val="{00000000-5589-42E7-A81F-799E160144C7}"/>
            </c:ext>
          </c:extLst>
        </c:ser>
        <c:ser>
          <c:idx val="1"/>
          <c:order val="1"/>
          <c:tx>
            <c:v>No. Dias </c:v>
          </c:tx>
          <c:spPr>
            <a:gradFill>
              <a:gsLst>
                <a:gs pos="0">
                  <a:srgbClr val="868686"/>
                </a:gs>
                <a:gs pos="80000">
                  <a:srgbClr val="AEAEAE"/>
                </a:gs>
                <a:gs pos="100000">
                  <a:srgbClr val="AFAFAF"/>
                </a:gs>
              </a:gsLst>
              <a:lin ang="16200000"/>
            </a:gradFill>
            <a:ln w="0">
              <a:noFill/>
            </a:ln>
          </c:spPr>
          <c:invertIfNegative val="0"/>
          <c:dLbls>
            <c:spPr>
              <a:noFill/>
              <a:ln>
                <a:noFill/>
              </a:ln>
              <a:effectLst/>
            </c:spPr>
            <c:txPr>
              <a:bodyPr wrap="square"/>
              <a:lstStyle/>
              <a:p>
                <a:pPr>
                  <a:defRPr lang="es-MX" sz="1000" b="0" strike="noStrike" spc="-1">
                    <a:solidFill>
                      <a:srgbClr val="FFFFFF"/>
                    </a:solidFill>
                    <a:latin typeface="Calibri"/>
                  </a:defRPr>
                </a:pPr>
                <a:endParaRPr lang="es-E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'HOSPITALIZACIÓN DOMICILIARIA'!$F$30:$Q$30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'HOSPITALIZACIÓN DOMICILIARIA'!$F$32:$Q$32</c:f>
              <c:numCache>
                <c:formatCode>#,##0</c:formatCode>
                <c:ptCount val="12"/>
                <c:pt idx="0">
                  <c:v>0</c:v>
                </c:pt>
                <c:pt idx="1">
                  <c:v>0</c:v>
                </c:pt>
                <c:pt idx="2">
                  <c:v>0</c:v>
                </c:pt>
                <c:pt idx="3">
                  <c:v>125</c:v>
                </c:pt>
                <c:pt idx="4">
                  <c:v>99</c:v>
                </c:pt>
                <c:pt idx="5">
                  <c:v>158</c:v>
                </c:pt>
                <c:pt idx="6">
                  <c:v>199</c:v>
                </c:pt>
                <c:pt idx="7">
                  <c:v>225</c:v>
                </c:pt>
                <c:pt idx="8">
                  <c:v>147</c:v>
                </c:pt>
                <c:pt idx="9">
                  <c:v>190</c:v>
                </c:pt>
                <c:pt idx="10">
                  <c:v>221</c:v>
                </c:pt>
                <c:pt idx="11">
                  <c:v>149</c:v>
                </c:pt>
              </c:numCache>
            </c:numRef>
          </c:val>
          <c:extLst>
            <c:ext xmlns:c16="http://schemas.microsoft.com/office/drawing/2014/chart" uri="{C3380CC4-5D6E-409C-BE32-E72D297353CC}">
              <c16:uniqueId val="{00000001-5589-42E7-A81F-799E160144C7}"/>
            </c:ext>
          </c:extLst>
        </c:ser>
        <c:dLbls>
          <c:showLegendKey val="0"/>
          <c:showVal val="0"/>
          <c:showCatName val="0"/>
          <c:showSerName val="0"/>
          <c:showPercent val="0"/>
          <c:showBubbleSize val="0"/>
        </c:dLbls>
        <c:gapWidth val="150"/>
        <c:axId val="338187776"/>
        <c:axId val="338189696"/>
      </c:barChart>
      <c:catAx>
        <c:axId val="33818777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5513915679301"/>
              <c:y val="0.94661225877752297"/>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8189696"/>
        <c:crosses val="autoZero"/>
        <c:auto val="1"/>
        <c:lblAlgn val="ctr"/>
        <c:lblOffset val="100"/>
        <c:noMultiLvlLbl val="0"/>
      </c:catAx>
      <c:valAx>
        <c:axId val="338189696"/>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8187776"/>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29677597134196E-2"/>
          <c:y val="0.19493326532347199"/>
          <c:w val="0.89349683108294298"/>
          <c:h val="0.7067074725835249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HOSP EGRESOS'!$F$30:$Q$30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HOSP EGRESOS'!$F$33:$Q$33</c:f>
              <c:numCache>
                <c:formatCode>#,##0</c:formatCode>
                <c:ptCount val="12"/>
                <c:pt idx="0">
                  <c:v>875</c:v>
                </c:pt>
                <c:pt idx="1">
                  <c:v>851</c:v>
                </c:pt>
                <c:pt idx="2">
                  <c:v>767</c:v>
                </c:pt>
                <c:pt idx="3">
                  <c:v>1008</c:v>
                </c:pt>
                <c:pt idx="4">
                  <c:v>1023</c:v>
                </c:pt>
                <c:pt idx="5">
                  <c:v>1066</c:v>
                </c:pt>
                <c:pt idx="6">
                  <c:v>1248</c:v>
                </c:pt>
                <c:pt idx="7">
                  <c:v>1288</c:v>
                </c:pt>
                <c:pt idx="8">
                  <c:v>792</c:v>
                </c:pt>
                <c:pt idx="9">
                  <c:v>1057</c:v>
                </c:pt>
                <c:pt idx="10">
                  <c:v>1053</c:v>
                </c:pt>
                <c:pt idx="11">
                  <c:v>1074</c:v>
                </c:pt>
              </c:numCache>
            </c:numRef>
          </c:val>
          <c:smooth val="0"/>
          <c:extLst>
            <c:ext xmlns:c16="http://schemas.microsoft.com/office/drawing/2014/chart" uri="{C3380CC4-5D6E-409C-BE32-E72D297353CC}">
              <c16:uniqueId val="{00000000-FE1F-4BB8-97CE-8D00404EF8AE}"/>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HOSP EGRESOS'!$F$30:$Q$30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HOSP EGRESOS'!$F$34:$Q$34</c:f>
              <c:numCache>
                <c:formatCode>#,##0</c:formatCode>
                <c:ptCount val="12"/>
                <c:pt idx="0">
                  <c:v>586</c:v>
                </c:pt>
                <c:pt idx="1">
                  <c:v>516</c:v>
                </c:pt>
                <c:pt idx="2">
                  <c:v>624</c:v>
                </c:pt>
                <c:pt idx="3">
                  <c:v>696</c:v>
                </c:pt>
                <c:pt idx="4">
                  <c:v>638</c:v>
                </c:pt>
                <c:pt idx="5">
                  <c:v>705</c:v>
                </c:pt>
                <c:pt idx="6">
                  <c:v>708</c:v>
                </c:pt>
                <c:pt idx="7">
                  <c:v>667</c:v>
                </c:pt>
                <c:pt idx="8">
                  <c:v>688</c:v>
                </c:pt>
                <c:pt idx="9">
                  <c:v>739</c:v>
                </c:pt>
                <c:pt idx="10">
                  <c:v>713</c:v>
                </c:pt>
                <c:pt idx="11">
                  <c:v>643</c:v>
                </c:pt>
              </c:numCache>
            </c:numRef>
          </c:val>
          <c:smooth val="0"/>
          <c:extLst>
            <c:ext xmlns:c16="http://schemas.microsoft.com/office/drawing/2014/chart" uri="{C3380CC4-5D6E-409C-BE32-E72D297353CC}">
              <c16:uniqueId val="{00000001-FE1F-4BB8-97CE-8D00404EF8AE}"/>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HOSP EGRESOS'!$F$30:$Q$30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HOSP EGRESOS'!$F$35:$Q$35</c:f>
              <c:numCache>
                <c:formatCode>#,##0</c:formatCode>
                <c:ptCount val="12"/>
                <c:pt idx="0">
                  <c:v>600</c:v>
                </c:pt>
                <c:pt idx="1">
                  <c:v>600</c:v>
                </c:pt>
                <c:pt idx="2">
                  <c:v>600</c:v>
                </c:pt>
                <c:pt idx="3">
                  <c:v>600</c:v>
                </c:pt>
                <c:pt idx="4">
                  <c:v>600</c:v>
                </c:pt>
                <c:pt idx="5">
                  <c:v>600</c:v>
                </c:pt>
                <c:pt idx="6">
                  <c:v>600</c:v>
                </c:pt>
                <c:pt idx="7">
                  <c:v>600</c:v>
                </c:pt>
                <c:pt idx="8">
                  <c:v>600</c:v>
                </c:pt>
                <c:pt idx="9">
                  <c:v>600</c:v>
                </c:pt>
                <c:pt idx="10">
                  <c:v>600</c:v>
                </c:pt>
                <c:pt idx="11">
                  <c:v>600</c:v>
                </c:pt>
              </c:numCache>
            </c:numRef>
          </c:val>
          <c:smooth val="0"/>
          <c:extLst>
            <c:ext xmlns:c16="http://schemas.microsoft.com/office/drawing/2014/chart" uri="{C3380CC4-5D6E-409C-BE32-E72D297353CC}">
              <c16:uniqueId val="{00000002-FE1F-4BB8-97CE-8D00404EF8AE}"/>
            </c:ext>
          </c:extLst>
        </c:ser>
        <c:dLbls>
          <c:showLegendKey val="0"/>
          <c:showVal val="0"/>
          <c:showCatName val="0"/>
          <c:showSerName val="0"/>
          <c:showPercent val="0"/>
          <c:showBubbleSize val="0"/>
        </c:dLbls>
        <c:hiLowLines>
          <c:spPr>
            <a:ln w="0">
              <a:noFill/>
            </a:ln>
          </c:spPr>
        </c:hiLowLines>
        <c:smooth val="0"/>
        <c:axId val="335872384"/>
        <c:axId val="335874304"/>
      </c:lineChart>
      <c:catAx>
        <c:axId val="33587238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5513915679301"/>
              <c:y val="0.94661225877752297"/>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5874304"/>
        <c:crosses val="autoZero"/>
        <c:auto val="1"/>
        <c:lblAlgn val="ctr"/>
        <c:lblOffset val="100"/>
        <c:noMultiLvlLbl val="0"/>
      </c:catAx>
      <c:valAx>
        <c:axId val="335874304"/>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5872384"/>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29677597134196E-2"/>
          <c:y val="0.19493326532347199"/>
          <c:w val="0.89349683108294298"/>
          <c:h val="0.7067074725835249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HOSPIT DCO'!$F$30:$Q$30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HOSPIT DCO'!$F$33:$Q$33</c:f>
              <c:numCache>
                <c:formatCode>#,##0</c:formatCode>
                <c:ptCount val="12"/>
                <c:pt idx="0">
                  <c:v>2384</c:v>
                </c:pt>
                <c:pt idx="1">
                  <c:v>2340</c:v>
                </c:pt>
                <c:pt idx="2">
                  <c:v>2403</c:v>
                </c:pt>
                <c:pt idx="3">
                  <c:v>2546</c:v>
                </c:pt>
                <c:pt idx="4">
                  <c:v>2575</c:v>
                </c:pt>
                <c:pt idx="5">
                  <c:v>2522</c:v>
                </c:pt>
                <c:pt idx="6">
                  <c:v>2638</c:v>
                </c:pt>
                <c:pt idx="7">
                  <c:v>2636</c:v>
                </c:pt>
                <c:pt idx="8">
                  <c:v>2674</c:v>
                </c:pt>
                <c:pt idx="9">
                  <c:v>2610</c:v>
                </c:pt>
                <c:pt idx="10">
                  <c:v>2601</c:v>
                </c:pt>
                <c:pt idx="11">
                  <c:v>2659</c:v>
                </c:pt>
              </c:numCache>
            </c:numRef>
          </c:val>
          <c:smooth val="0"/>
          <c:extLst>
            <c:ext xmlns:c16="http://schemas.microsoft.com/office/drawing/2014/chart" uri="{C3380CC4-5D6E-409C-BE32-E72D297353CC}">
              <c16:uniqueId val="{00000000-F5A6-478A-A42E-D7A51F82141D}"/>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HOSPIT DCO'!$F$30:$Q$30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HOSPIT DCO'!$F$34:$Q$34</c:f>
              <c:numCache>
                <c:formatCode>#,##0</c:formatCode>
                <c:ptCount val="12"/>
                <c:pt idx="0">
                  <c:v>1686</c:v>
                </c:pt>
                <c:pt idx="1">
                  <c:v>1501</c:v>
                </c:pt>
                <c:pt idx="2">
                  <c:v>1651</c:v>
                </c:pt>
                <c:pt idx="3">
                  <c:v>1882</c:v>
                </c:pt>
                <c:pt idx="4">
                  <c:v>1602</c:v>
                </c:pt>
                <c:pt idx="5">
                  <c:v>1969</c:v>
                </c:pt>
                <c:pt idx="6">
                  <c:v>2011</c:v>
                </c:pt>
                <c:pt idx="7">
                  <c:v>2043</c:v>
                </c:pt>
                <c:pt idx="8">
                  <c:v>1805</c:v>
                </c:pt>
                <c:pt idx="9">
                  <c:v>1876</c:v>
                </c:pt>
                <c:pt idx="10">
                  <c:v>1781</c:v>
                </c:pt>
                <c:pt idx="11">
                  <c:v>1626</c:v>
                </c:pt>
              </c:numCache>
            </c:numRef>
          </c:val>
          <c:smooth val="0"/>
          <c:extLst>
            <c:ext xmlns:c16="http://schemas.microsoft.com/office/drawing/2014/chart" uri="{C3380CC4-5D6E-409C-BE32-E72D297353CC}">
              <c16:uniqueId val="{00000001-F5A6-478A-A42E-D7A51F82141D}"/>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HOSPIT DCO'!$F$30:$Q$30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HOSPIT DCO'!$F$35:$Q$35</c:f>
              <c:numCache>
                <c:formatCode>#,##0</c:formatCode>
                <c:ptCount val="12"/>
                <c:pt idx="0">
                  <c:v>1800</c:v>
                </c:pt>
                <c:pt idx="1">
                  <c:v>1800</c:v>
                </c:pt>
                <c:pt idx="2">
                  <c:v>1800</c:v>
                </c:pt>
                <c:pt idx="3">
                  <c:v>1800</c:v>
                </c:pt>
                <c:pt idx="4">
                  <c:v>1800</c:v>
                </c:pt>
                <c:pt idx="5">
                  <c:v>1800</c:v>
                </c:pt>
                <c:pt idx="6">
                  <c:v>1800</c:v>
                </c:pt>
                <c:pt idx="7">
                  <c:v>1800</c:v>
                </c:pt>
                <c:pt idx="8">
                  <c:v>1800</c:v>
                </c:pt>
                <c:pt idx="9">
                  <c:v>1800</c:v>
                </c:pt>
                <c:pt idx="10">
                  <c:v>1800</c:v>
                </c:pt>
                <c:pt idx="11">
                  <c:v>1800</c:v>
                </c:pt>
              </c:numCache>
            </c:numRef>
          </c:val>
          <c:smooth val="0"/>
          <c:extLst>
            <c:ext xmlns:c16="http://schemas.microsoft.com/office/drawing/2014/chart" uri="{C3380CC4-5D6E-409C-BE32-E72D297353CC}">
              <c16:uniqueId val="{00000002-F5A6-478A-A42E-D7A51F82141D}"/>
            </c:ext>
          </c:extLst>
        </c:ser>
        <c:dLbls>
          <c:showLegendKey val="0"/>
          <c:showVal val="0"/>
          <c:showCatName val="0"/>
          <c:showSerName val="0"/>
          <c:showPercent val="0"/>
          <c:showBubbleSize val="0"/>
        </c:dLbls>
        <c:hiLowLines>
          <c:spPr>
            <a:ln w="0">
              <a:noFill/>
            </a:ln>
          </c:spPr>
        </c:hiLowLines>
        <c:smooth val="0"/>
        <c:axId val="338263040"/>
        <c:axId val="338269312"/>
      </c:lineChart>
      <c:catAx>
        <c:axId val="33826304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5513915679301"/>
              <c:y val="0.94661225877752297"/>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8269312"/>
        <c:crosses val="autoZero"/>
        <c:auto val="1"/>
        <c:lblAlgn val="ctr"/>
        <c:lblOffset val="100"/>
        <c:noMultiLvlLbl val="0"/>
      </c:catAx>
      <c:valAx>
        <c:axId val="338269312"/>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8263040"/>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51996349532306E-2"/>
          <c:y val="0.19495562821111601"/>
          <c:w val="0.89349760438056103"/>
          <c:h val="0.70667912190565196"/>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'DIAS ESTANCIA'!$F$30:$Q$30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'DIAS ESTANCIA'!$F$33:$Q$33</c:f>
              <c:numCache>
                <c:formatCode>#,##0.0</c:formatCode>
                <c:ptCount val="12"/>
                <c:pt idx="0">
                  <c:v>2.4377142857142857</c:v>
                </c:pt>
                <c:pt idx="1">
                  <c:v>2.1715628672150413</c:v>
                </c:pt>
                <c:pt idx="2">
                  <c:v>2.941329856584094</c:v>
                </c:pt>
                <c:pt idx="3">
                  <c:v>2.4880952380952381</c:v>
                </c:pt>
                <c:pt idx="4">
                  <c:v>2.5151515151515151</c:v>
                </c:pt>
                <c:pt idx="5">
                  <c:v>2.4033771106941839</c:v>
                </c:pt>
                <c:pt idx="6">
                  <c:v>1.9807692307692308</c:v>
                </c:pt>
                <c:pt idx="7">
                  <c:v>2.1242236024844718</c:v>
                </c:pt>
                <c:pt idx="8">
                  <c:v>3.4595959595959598</c:v>
                </c:pt>
                <c:pt idx="9">
                  <c:v>2.3415326395458846</c:v>
                </c:pt>
                <c:pt idx="10">
                  <c:v>2.641025641025641</c:v>
                </c:pt>
                <c:pt idx="11">
                  <c:v>2.4338919925512106</c:v>
                </c:pt>
              </c:numCache>
            </c:numRef>
          </c:val>
          <c:smooth val="0"/>
          <c:extLst>
            <c:ext xmlns:c16="http://schemas.microsoft.com/office/drawing/2014/chart" uri="{C3380CC4-5D6E-409C-BE32-E72D297353CC}">
              <c16:uniqueId val="{00000000-070A-4F61-A01F-BC0100D5F6AA}"/>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'DIAS ESTANCIA'!$F$30:$Q$30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'DIAS ESTANCIA'!$F$34:$Q$34</c:f>
              <c:numCache>
                <c:formatCode>#,##0.00</c:formatCode>
                <c:ptCount val="12"/>
                <c:pt idx="0">
                  <c:v>2.9478672985782</c:v>
                </c:pt>
                <c:pt idx="1">
                  <c:v>2.9635036496350402</c:v>
                </c:pt>
                <c:pt idx="2">
                  <c:v>2.7762762762762798</c:v>
                </c:pt>
                <c:pt idx="3">
                  <c:v>2.7040229885057498</c:v>
                </c:pt>
                <c:pt idx="4">
                  <c:v>2.5109717868338599</c:v>
                </c:pt>
                <c:pt idx="5">
                  <c:v>2.7929078014184401</c:v>
                </c:pt>
                <c:pt idx="6">
                  <c:v>2.8403954802259901</c:v>
                </c:pt>
                <c:pt idx="7">
                  <c:v>3.06296851574213</c:v>
                </c:pt>
                <c:pt idx="8">
                  <c:v>2.62354651162791</c:v>
                </c:pt>
                <c:pt idx="9">
                  <c:v>2.5385656292286898</c:v>
                </c:pt>
                <c:pt idx="10">
                  <c:v>2.4978962131837301</c:v>
                </c:pt>
                <c:pt idx="11">
                  <c:v>2.52877138413686</c:v>
                </c:pt>
              </c:numCache>
            </c:numRef>
          </c:val>
          <c:smooth val="0"/>
          <c:extLst>
            <c:ext xmlns:c16="http://schemas.microsoft.com/office/drawing/2014/chart" uri="{C3380CC4-5D6E-409C-BE32-E72D297353CC}">
              <c16:uniqueId val="{00000001-070A-4F61-A01F-BC0100D5F6AA}"/>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'DIAS ESTANCIA'!$F$30:$Q$30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'DIAS ESTANCIA'!$F$35:$Q$35</c:f>
              <c:numCache>
                <c:formatCode>#,##0</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2-070A-4F61-A01F-BC0100D5F6AA}"/>
            </c:ext>
          </c:extLst>
        </c:ser>
        <c:dLbls>
          <c:showLegendKey val="0"/>
          <c:showVal val="0"/>
          <c:showCatName val="0"/>
          <c:showSerName val="0"/>
          <c:showPercent val="0"/>
          <c:showBubbleSize val="0"/>
        </c:dLbls>
        <c:hiLowLines>
          <c:spPr>
            <a:ln w="0">
              <a:noFill/>
            </a:ln>
          </c:spPr>
        </c:hiLowLines>
        <c:smooth val="0"/>
        <c:axId val="338642816"/>
        <c:axId val="338661376"/>
      </c:lineChart>
      <c:catAx>
        <c:axId val="33864281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5993611681499"/>
              <c:y val="0.94666043904717401"/>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8661376"/>
        <c:crosses val="autoZero"/>
        <c:auto val="1"/>
        <c:lblAlgn val="ctr"/>
        <c:lblOffset val="100"/>
        <c:noMultiLvlLbl val="0"/>
      </c:catAx>
      <c:valAx>
        <c:axId val="338661376"/>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8642816"/>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45184369840399E-2"/>
          <c:y val="0.19489604887181"/>
          <c:w val="0.89350577875619197"/>
          <c:h val="0.70667060794166903"/>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9080" cap="rnd">
                <a:solidFill>
                  <a:srgbClr val="403152"/>
                </a:solidFill>
                <a:round/>
              </a:ln>
            </c:spPr>
            <c:trendlineType val="linear"/>
            <c:dispRSqr val="0"/>
            <c:dispEq val="0"/>
          </c:trendline>
          <c:cat>
            <c:strRef>
              <c:f>'GIRO CAMA'!$F$30:$Q$30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'GIRO CAMA'!$F$33:$Q$33</c:f>
              <c:numCache>
                <c:formatCode>0.0</c:formatCode>
                <c:ptCount val="12"/>
                <c:pt idx="0">
                  <c:v>14.830508474576272</c:v>
                </c:pt>
                <c:pt idx="1">
                  <c:v>14.423728813559322</c:v>
                </c:pt>
                <c:pt idx="2">
                  <c:v>13</c:v>
                </c:pt>
                <c:pt idx="3">
                  <c:v>25.846153846153847</c:v>
                </c:pt>
                <c:pt idx="4">
                  <c:v>26.23076923076923</c:v>
                </c:pt>
                <c:pt idx="5">
                  <c:v>27.333333333333332</c:v>
                </c:pt>
                <c:pt idx="6">
                  <c:v>30.439024390243901</c:v>
                </c:pt>
                <c:pt idx="7">
                  <c:v>31.414634146341463</c:v>
                </c:pt>
                <c:pt idx="8">
                  <c:v>19.317073170731707</c:v>
                </c:pt>
                <c:pt idx="9">
                  <c:v>112.5</c:v>
                </c:pt>
                <c:pt idx="10">
                  <c:v>47.863636363636367</c:v>
                </c:pt>
                <c:pt idx="11">
                  <c:v>48.81818181818182</c:v>
                </c:pt>
              </c:numCache>
            </c:numRef>
          </c:val>
          <c:smooth val="0"/>
          <c:extLst>
            <c:ext xmlns:c16="http://schemas.microsoft.com/office/drawing/2014/chart" uri="{C3380CC4-5D6E-409C-BE32-E72D297353CC}">
              <c16:uniqueId val="{00000001-E3F6-441B-8133-80DAB5CE261B}"/>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'GIRO CAMA'!$F$30:$Q$30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'GIRO CAMA'!$F$34:$Q$34</c:f>
              <c:numCache>
                <c:formatCode>0.0</c:formatCode>
                <c:ptCount val="12"/>
                <c:pt idx="0">
                  <c:v>10.913793103448301</c:v>
                </c:pt>
                <c:pt idx="1">
                  <c:v>9.4482758620689697</c:v>
                </c:pt>
                <c:pt idx="2">
                  <c:v>11.482758620689699</c:v>
                </c:pt>
                <c:pt idx="3">
                  <c:v>12</c:v>
                </c:pt>
                <c:pt idx="4">
                  <c:v>11</c:v>
                </c:pt>
                <c:pt idx="5">
                  <c:v>12.1551724137931</c:v>
                </c:pt>
                <c:pt idx="6">
                  <c:v>12.2068965517241</c:v>
                </c:pt>
                <c:pt idx="7">
                  <c:v>11.5</c:v>
                </c:pt>
                <c:pt idx="8">
                  <c:v>11.862068965517199</c:v>
                </c:pt>
                <c:pt idx="9">
                  <c:v>31.796610169491501</c:v>
                </c:pt>
                <c:pt idx="10">
                  <c:v>12.084745762711901</c:v>
                </c:pt>
                <c:pt idx="11">
                  <c:v>10.8983050847458</c:v>
                </c:pt>
              </c:numCache>
            </c:numRef>
          </c:val>
          <c:smooth val="0"/>
          <c:extLst>
            <c:ext xmlns:c16="http://schemas.microsoft.com/office/drawing/2014/chart" uri="{C3380CC4-5D6E-409C-BE32-E72D297353CC}">
              <c16:uniqueId val="{00000002-E3F6-441B-8133-80DAB5CE261B}"/>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'GIRO CAMA'!$F$30:$Q$30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'GIRO CAMA'!$F$35:$Q$35</c:f>
              <c:numCache>
                <c:formatCode>General</c:formatCode>
                <c:ptCount val="12"/>
                <c:pt idx="0">
                  <c:v>14</c:v>
                </c:pt>
                <c:pt idx="1">
                  <c:v>14</c:v>
                </c:pt>
                <c:pt idx="2">
                  <c:v>14</c:v>
                </c:pt>
                <c:pt idx="3">
                  <c:v>14</c:v>
                </c:pt>
                <c:pt idx="4">
                  <c:v>14</c:v>
                </c:pt>
                <c:pt idx="5">
                  <c:v>14</c:v>
                </c:pt>
                <c:pt idx="6">
                  <c:v>14</c:v>
                </c:pt>
                <c:pt idx="7">
                  <c:v>14</c:v>
                </c:pt>
                <c:pt idx="8">
                  <c:v>14</c:v>
                </c:pt>
                <c:pt idx="9">
                  <c:v>14</c:v>
                </c:pt>
                <c:pt idx="10">
                  <c:v>14</c:v>
                </c:pt>
                <c:pt idx="11">
                  <c:v>14</c:v>
                </c:pt>
              </c:numCache>
            </c:numRef>
          </c:val>
          <c:smooth val="0"/>
          <c:extLst>
            <c:ext xmlns:c16="http://schemas.microsoft.com/office/drawing/2014/chart" uri="{C3380CC4-5D6E-409C-BE32-E72D297353CC}">
              <c16:uniqueId val="{00000003-E3F6-441B-8133-80DAB5CE261B}"/>
            </c:ext>
          </c:extLst>
        </c:ser>
        <c:dLbls>
          <c:showLegendKey val="0"/>
          <c:showVal val="0"/>
          <c:showCatName val="0"/>
          <c:showSerName val="0"/>
          <c:showPercent val="0"/>
          <c:showBubbleSize val="0"/>
        </c:dLbls>
        <c:hiLowLines>
          <c:spPr>
            <a:ln w="0">
              <a:noFill/>
            </a:ln>
          </c:spPr>
        </c:hiLowLines>
        <c:smooth val="0"/>
        <c:axId val="338740736"/>
        <c:axId val="338742656"/>
      </c:lineChart>
      <c:catAx>
        <c:axId val="33874073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7372959090102"/>
              <c:y val="0.9465957237166220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8742656"/>
        <c:crosses val="autoZero"/>
        <c:auto val="1"/>
        <c:lblAlgn val="ctr"/>
        <c:lblOffset val="100"/>
        <c:noMultiLvlLbl val="0"/>
      </c:catAx>
      <c:valAx>
        <c:axId val="338742656"/>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8740736"/>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584815697781E-2"/>
          <c:y val="0.19490745474997401"/>
          <c:w val="0.89349899138089095"/>
          <c:h val="0.7067184783720219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 OCUP'!$F$30:$Q$30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OCUP'!$F$33:$Q$33</c:f>
              <c:numCache>
                <c:formatCode>0.0</c:formatCode>
                <c:ptCount val="12"/>
                <c:pt idx="0">
                  <c:v>119.62983735277621</c:v>
                </c:pt>
                <c:pt idx="1">
                  <c:v>105.96330275229357</c:v>
                </c:pt>
                <c:pt idx="2">
                  <c:v>126.52832305103759</c:v>
                </c:pt>
                <c:pt idx="3">
                  <c:v>212.90322580645159</c:v>
                </c:pt>
                <c:pt idx="4">
                  <c:v>216.03694374475234</c:v>
                </c:pt>
                <c:pt idx="5">
                  <c:v>217.11864406779662</c:v>
                </c:pt>
                <c:pt idx="6">
                  <c:v>196.03489294210942</c:v>
                </c:pt>
                <c:pt idx="7">
                  <c:v>216.97065820777161</c:v>
                </c:pt>
                <c:pt idx="8">
                  <c:v>219.20000000000002</c:v>
                </c:pt>
                <c:pt idx="9">
                  <c:v>368.85245901639342</c:v>
                </c:pt>
                <c:pt idx="10">
                  <c:v>422.644376899696</c:v>
                </c:pt>
                <c:pt idx="11">
                  <c:v>388.41010401188709</c:v>
                </c:pt>
              </c:numCache>
            </c:numRef>
          </c:val>
          <c:smooth val="0"/>
          <c:extLst>
            <c:ext xmlns:c16="http://schemas.microsoft.com/office/drawing/2014/chart" uri="{C3380CC4-5D6E-409C-BE32-E72D297353CC}">
              <c16:uniqueId val="{00000000-89EA-4640-826E-872FDFCC36CD}"/>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 OCUP'!$F$30:$Q$30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OCUP'!$F$34:$Q$34</c:f>
              <c:numCache>
                <c:formatCode>0.0</c:formatCode>
                <c:ptCount val="12"/>
                <c:pt idx="0">
                  <c:v>103.781979977753</c:v>
                </c:pt>
                <c:pt idx="1">
                  <c:v>100</c:v>
                </c:pt>
                <c:pt idx="2">
                  <c:v>102.836484983315</c:v>
                </c:pt>
                <c:pt idx="3">
                  <c:v>108.16091954023</c:v>
                </c:pt>
                <c:pt idx="4">
                  <c:v>89.098998887652996</c:v>
                </c:pt>
                <c:pt idx="5">
                  <c:v>113.16091954023</c:v>
                </c:pt>
                <c:pt idx="6">
                  <c:v>111.846496106785</c:v>
                </c:pt>
                <c:pt idx="7">
                  <c:v>113.62625139043401</c:v>
                </c:pt>
                <c:pt idx="8">
                  <c:v>103.735632183908</c:v>
                </c:pt>
                <c:pt idx="9">
                  <c:v>102.569710224166</c:v>
                </c:pt>
                <c:pt idx="10">
                  <c:v>100.621468926554</c:v>
                </c:pt>
                <c:pt idx="11">
                  <c:v>88.901038819026795</c:v>
                </c:pt>
              </c:numCache>
            </c:numRef>
          </c:val>
          <c:smooth val="0"/>
          <c:extLst>
            <c:ext xmlns:c16="http://schemas.microsoft.com/office/drawing/2014/chart" uri="{C3380CC4-5D6E-409C-BE32-E72D297353CC}">
              <c16:uniqueId val="{00000001-89EA-4640-826E-872FDFCC36CD}"/>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 OCUP'!$F$30:$Q$30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OCUP'!$F$35:$Q$35</c:f>
              <c:numCache>
                <c:formatCode>General</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smooth val="0"/>
          <c:extLst>
            <c:ext xmlns:c16="http://schemas.microsoft.com/office/drawing/2014/chart" uri="{C3380CC4-5D6E-409C-BE32-E72D297353CC}">
              <c16:uniqueId val="{00000002-89EA-4640-826E-872FDFCC36CD}"/>
            </c:ext>
          </c:extLst>
        </c:ser>
        <c:dLbls>
          <c:showLegendKey val="0"/>
          <c:showVal val="0"/>
          <c:showCatName val="0"/>
          <c:showSerName val="0"/>
          <c:showPercent val="0"/>
          <c:showBubbleSize val="0"/>
        </c:dLbls>
        <c:hiLowLines>
          <c:spPr>
            <a:ln w="0">
              <a:noFill/>
            </a:ln>
          </c:spPr>
        </c:hiLowLines>
        <c:smooth val="0"/>
        <c:axId val="338862464"/>
        <c:axId val="338864384"/>
      </c:lineChart>
      <c:catAx>
        <c:axId val="33886246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4505776636699"/>
              <c:y val="0.94662030882503301"/>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8864384"/>
        <c:crosses val="autoZero"/>
        <c:auto val="1"/>
        <c:lblAlgn val="ctr"/>
        <c:lblOffset val="100"/>
        <c:noMultiLvlLbl val="0"/>
      </c:catAx>
      <c:valAx>
        <c:axId val="33886438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8862464"/>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8.87584815697781E-2"/>
          <c:y val="0.19490745474997401"/>
          <c:w val="0.89349899138089095"/>
          <c:h val="0.70671847837202195"/>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 OCUP REAL'!$F$30:$Q$30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 REAL'!$F$33:$Q$33</c:f>
              <c:numCache>
                <c:formatCode>0.0</c:formatCode>
                <c:ptCount val="12"/>
                <c:pt idx="0">
                  <c:v>78.189149560117301</c:v>
                </c:pt>
                <c:pt idx="1">
                  <c:v>75</c:v>
                </c:pt>
                <c:pt idx="2">
                  <c:v>82.697947214076251</c:v>
                </c:pt>
                <c:pt idx="3">
                  <c:v>95</c:v>
                </c:pt>
                <c:pt idx="4">
                  <c:v>94.318181818181827</c:v>
                </c:pt>
                <c:pt idx="5">
                  <c:v>97.045454545454547</c:v>
                </c:pt>
                <c:pt idx="6">
                  <c:v>90.615835777126094</c:v>
                </c:pt>
                <c:pt idx="7">
                  <c:v>100.29325513196481</c:v>
                </c:pt>
                <c:pt idx="8">
                  <c:v>103.78787878787878</c:v>
                </c:pt>
                <c:pt idx="9">
                  <c:v>90.725806451612897</c:v>
                </c:pt>
                <c:pt idx="10">
                  <c:v>105.34090909090909</c:v>
                </c:pt>
                <c:pt idx="11">
                  <c:v>95.821114369501473</c:v>
                </c:pt>
              </c:numCache>
            </c:numRef>
          </c:val>
          <c:smooth val="0"/>
          <c:extLst>
            <c:ext xmlns:c16="http://schemas.microsoft.com/office/drawing/2014/chart" uri="{C3380CC4-5D6E-409C-BE32-E72D297353CC}">
              <c16:uniqueId val="{00000000-2507-4F39-AD6B-7BED5EF54856}"/>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 OCUP REAL'!$F$30:$Q$30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 REAL'!$F$34:$Q$34</c:f>
              <c:numCache>
                <c:formatCode>0.0</c:formatCode>
                <c:ptCount val="12"/>
              </c:numCache>
            </c:numRef>
          </c:val>
          <c:smooth val="0"/>
          <c:extLst>
            <c:ext xmlns:c16="http://schemas.microsoft.com/office/drawing/2014/chart" uri="{C3380CC4-5D6E-409C-BE32-E72D297353CC}">
              <c16:uniqueId val="{00000001-2507-4F39-AD6B-7BED5EF54856}"/>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 OCUP REAL'!$F$30:$Q$30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 REAL'!$F$35:$Q$35</c:f>
              <c:numCache>
                <c:formatCode>General</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smooth val="0"/>
          <c:extLst>
            <c:ext xmlns:c16="http://schemas.microsoft.com/office/drawing/2014/chart" uri="{C3380CC4-5D6E-409C-BE32-E72D297353CC}">
              <c16:uniqueId val="{00000002-2507-4F39-AD6B-7BED5EF54856}"/>
            </c:ext>
          </c:extLst>
        </c:ser>
        <c:dLbls>
          <c:showLegendKey val="0"/>
          <c:showVal val="0"/>
          <c:showCatName val="0"/>
          <c:showSerName val="0"/>
          <c:showPercent val="0"/>
          <c:showBubbleSize val="0"/>
        </c:dLbls>
        <c:hiLowLines>
          <c:spPr>
            <a:ln w="0">
              <a:noFill/>
            </a:ln>
          </c:spPr>
        </c:hiLowLines>
        <c:smooth val="0"/>
        <c:axId val="339008512"/>
        <c:axId val="338891904"/>
      </c:lineChart>
      <c:catAx>
        <c:axId val="339008512"/>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4505776636699"/>
              <c:y val="0.94662030882503301"/>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8891904"/>
        <c:crosses val="autoZero"/>
        <c:auto val="1"/>
        <c:lblAlgn val="ctr"/>
        <c:lblOffset val="100"/>
        <c:noMultiLvlLbl val="0"/>
      </c:catAx>
      <c:valAx>
        <c:axId val="33889190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9008512"/>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7.8461626378650201E-2"/>
          <c:y val="0.148512197301403"/>
          <c:w val="0.89005086004914602"/>
          <c:h val="0.73022964882494901"/>
        </c:manualLayout>
      </c:layout>
      <c:lineChart>
        <c:grouping val="standard"/>
        <c:varyColors val="0"/>
        <c:ser>
          <c:idx val="0"/>
          <c:order val="0"/>
          <c:tx>
            <c:strRef>
              <c:f>'OP MED INT'!$D$33</c:f>
              <c:strCache>
                <c:ptCount val="1"/>
                <c:pt idx="0">
                  <c:v>VALOR 2023</c:v>
                </c:pt>
              </c:strCache>
            </c:strRef>
          </c:tx>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MED INT'!$F$30:$R$30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MED INT'!$F$33:$R$33</c:f>
              <c:numCache>
                <c:formatCode>0.0</c:formatCode>
                <c:ptCount val="13"/>
                <c:pt idx="0">
                  <c:v>4.3648393194706996</c:v>
                </c:pt>
                <c:pt idx="1">
                  <c:v>3.2464646464646463</c:v>
                </c:pt>
                <c:pt idx="2">
                  <c:v>7.4362292051756009</c:v>
                </c:pt>
                <c:pt idx="3">
                  <c:v>12.305439330543933</c:v>
                </c:pt>
                <c:pt idx="4">
                  <c:v>5.8420038535645471</c:v>
                </c:pt>
                <c:pt idx="5">
                  <c:v>4.5547945205479454</c:v>
                </c:pt>
                <c:pt idx="6">
                  <c:v>3.6132075471698113</c:v>
                </c:pt>
                <c:pt idx="7">
                  <c:v>7.6768149882903982</c:v>
                </c:pt>
                <c:pt idx="8">
                  <c:v>8.7276264591439681</c:v>
                </c:pt>
                <c:pt idx="9">
                  <c:v>15.46652719665272</c:v>
                </c:pt>
                <c:pt idx="10">
                  <c:v>13.652255639097744</c:v>
                </c:pt>
                <c:pt idx="11">
                  <c:v>9.6626016260162597</c:v>
                </c:pt>
                <c:pt idx="12">
                  <c:v>8.025615268709192</c:v>
                </c:pt>
              </c:numCache>
            </c:numRef>
          </c:val>
          <c:smooth val="0"/>
          <c:extLst>
            <c:ext xmlns:c16="http://schemas.microsoft.com/office/drawing/2014/chart" uri="{C3380CC4-5D6E-409C-BE32-E72D297353CC}">
              <c16:uniqueId val="{00000000-895D-4B27-A7C2-077619D1BCB3}"/>
            </c:ext>
          </c:extLst>
        </c:ser>
        <c:ser>
          <c:idx val="1"/>
          <c:order val="1"/>
          <c:tx>
            <c:strRef>
              <c:f>'OP MED INT'!$D$34</c:f>
              <c:strCache>
                <c:ptCount val="1"/>
                <c:pt idx="0">
                  <c:v>VALOR 2022</c:v>
                </c:pt>
              </c:strCache>
            </c:strRef>
          </c:tx>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MED INT'!$F$30:$R$30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MED INT'!$F$34:$R$34</c:f>
              <c:numCache>
                <c:formatCode>0.0</c:formatCode>
                <c:ptCount val="13"/>
                <c:pt idx="0">
                  <c:v>11.944099378881999</c:v>
                </c:pt>
                <c:pt idx="1">
                  <c:v>15.508474576271199</c:v>
                </c:pt>
                <c:pt idx="2">
                  <c:v>12.365957446808499</c:v>
                </c:pt>
                <c:pt idx="3">
                  <c:v>17.6072607260726</c:v>
                </c:pt>
                <c:pt idx="4">
                  <c:v>16.846625766871199</c:v>
                </c:pt>
                <c:pt idx="5">
                  <c:v>18.156716417910399</c:v>
                </c:pt>
                <c:pt idx="6">
                  <c:v>12.916376306620201</c:v>
                </c:pt>
                <c:pt idx="7">
                  <c:v>10.1350482315113</c:v>
                </c:pt>
                <c:pt idx="8">
                  <c:v>12.9027777777778</c:v>
                </c:pt>
                <c:pt idx="9">
                  <c:v>17.199288256227799</c:v>
                </c:pt>
                <c:pt idx="10">
                  <c:v>14.162454873646199</c:v>
                </c:pt>
                <c:pt idx="11">
                  <c:v>19.3</c:v>
                </c:pt>
                <c:pt idx="12">
                  <c:v>15</c:v>
                </c:pt>
              </c:numCache>
            </c:numRef>
          </c:val>
          <c:smooth val="0"/>
          <c:extLst>
            <c:ext xmlns:c16="http://schemas.microsoft.com/office/drawing/2014/chart" uri="{C3380CC4-5D6E-409C-BE32-E72D297353CC}">
              <c16:uniqueId val="{00000001-895D-4B27-A7C2-077619D1BCB3}"/>
            </c:ext>
          </c:extLst>
        </c:ser>
        <c:ser>
          <c:idx val="2"/>
          <c:order val="2"/>
          <c:tx>
            <c:strRef>
              <c:f>'OP MED INT'!$D$35:$E$35</c:f>
              <c:strCache>
                <c:ptCount val="2"/>
                <c:pt idx="0">
                  <c:v>META</c:v>
                </c:pt>
              </c:strCache>
            </c:strRef>
          </c:tx>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'OP MED INT'!$F$30:$R$30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MED INT'!$F$35:$Q$35</c:f>
              <c:numCache>
                <c:formatCode>General</c:formatCode>
                <c:ptCount val="12"/>
                <c:pt idx="0">
                  <c:v>15</c:v>
                </c:pt>
                <c:pt idx="1">
                  <c:v>15</c:v>
                </c:pt>
                <c:pt idx="2">
                  <c:v>15</c:v>
                </c:pt>
                <c:pt idx="3">
                  <c:v>15</c:v>
                </c:pt>
                <c:pt idx="4">
                  <c:v>15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2-895D-4B27-A7C2-077619D1BCB3}"/>
            </c:ext>
          </c:extLst>
        </c:ser>
        <c:dLbls>
          <c:showLegendKey val="0"/>
          <c:showVal val="0"/>
          <c:showCatName val="0"/>
          <c:showSerName val="0"/>
          <c:showPercent val="0"/>
          <c:showBubbleSize val="0"/>
        </c:dLbls>
        <c:hiLowLines>
          <c:spPr>
            <a:ln w="0">
              <a:noFill/>
            </a:ln>
          </c:spPr>
        </c:hiLowLines>
        <c:smooth val="0"/>
        <c:axId val="170368384"/>
        <c:axId val="170460672"/>
      </c:lineChart>
      <c:catAx>
        <c:axId val="17036838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50985770615463699"/>
              <c:y val="0.94254311500312804"/>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170460672"/>
        <c:crosses val="autoZero"/>
        <c:auto val="1"/>
        <c:lblAlgn val="ctr"/>
        <c:lblOffset val="100"/>
        <c:noMultiLvlLbl val="0"/>
      </c:catAx>
      <c:valAx>
        <c:axId val="170460672"/>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170368384"/>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648918469217999"/>
          <c:y val="0.170126990526104"/>
          <c:w val="0.89351081530781995"/>
          <c:h val="0.70671235637976204"/>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9080" cap="rnd">
                <a:solidFill>
                  <a:srgbClr val="10243E"/>
                </a:solidFill>
                <a:round/>
              </a:ln>
            </c:spPr>
            <c:trendlineType val="linear"/>
            <c:dispRSqr val="0"/>
            <c:dispEq val="0"/>
          </c:trendline>
          <c:cat>
            <c:strRef>
              <c:f>'PROD UVR'!$F$30:$Q$30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UVR'!$F$33:$Q$33</c:f>
              <c:numCache>
                <c:formatCode>#,##0</c:formatCode>
                <c:ptCount val="12"/>
                <c:pt idx="0">
                  <c:v>229629.38999999998</c:v>
                </c:pt>
                <c:pt idx="1">
                  <c:v>245915.81</c:v>
                </c:pt>
                <c:pt idx="2">
                  <c:v>264840.25199999998</c:v>
                </c:pt>
                <c:pt idx="3">
                  <c:v>250603.758</c:v>
                </c:pt>
                <c:pt idx="4">
                  <c:v>277581.18799999997</c:v>
                </c:pt>
                <c:pt idx="5">
                  <c:v>252736.63800000001</c:v>
                </c:pt>
                <c:pt idx="6">
                  <c:v>271257.18999999994</c:v>
                </c:pt>
                <c:pt idx="7">
                  <c:v>286723.5</c:v>
                </c:pt>
                <c:pt idx="8" formatCode="0">
                  <c:v>311316.37600000005</c:v>
                </c:pt>
                <c:pt idx="9" formatCode="0">
                  <c:v>294310.78000000003</c:v>
                </c:pt>
                <c:pt idx="10">
                  <c:v>280180.99</c:v>
                </c:pt>
                <c:pt idx="11" formatCode="General">
                  <c:v>281617.96600000001</c:v>
                </c:pt>
              </c:numCache>
            </c:numRef>
          </c:val>
          <c:smooth val="0"/>
          <c:extLst>
            <c:ext xmlns:c16="http://schemas.microsoft.com/office/drawing/2014/chart" uri="{C3380CC4-5D6E-409C-BE32-E72D297353CC}">
              <c16:uniqueId val="{00000001-DAE8-4B9F-8537-F3DB7886DC48}"/>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UVR'!$F$30:$Q$30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UVR'!$F$34:$Q$34</c:f>
              <c:numCache>
                <c:formatCode>_-* #,##0_-;\-* #,##0_-;_-* \-_-;_-@_-</c:formatCode>
                <c:ptCount val="12"/>
                <c:pt idx="0">
                  <c:v>166216.32999999999</c:v>
                </c:pt>
                <c:pt idx="1">
                  <c:v>181654.86</c:v>
                </c:pt>
                <c:pt idx="2">
                  <c:v>175880.22</c:v>
                </c:pt>
                <c:pt idx="3">
                  <c:v>181563.51</c:v>
                </c:pt>
                <c:pt idx="4">
                  <c:v>193696.74</c:v>
                </c:pt>
                <c:pt idx="5">
                  <c:v>202076.15</c:v>
                </c:pt>
                <c:pt idx="6">
                  <c:v>210740.83199999999</c:v>
                </c:pt>
                <c:pt idx="7">
                  <c:v>220089.91800000001</c:v>
                </c:pt>
                <c:pt idx="8">
                  <c:v>223393.09400000001</c:v>
                </c:pt>
                <c:pt idx="9">
                  <c:v>229870.71400000001</c:v>
                </c:pt>
                <c:pt idx="10">
                  <c:v>230489.23199999999</c:v>
                </c:pt>
                <c:pt idx="11">
                  <c:v>210161.348</c:v>
                </c:pt>
              </c:numCache>
            </c:numRef>
          </c:val>
          <c:smooth val="0"/>
          <c:extLst>
            <c:ext xmlns:c16="http://schemas.microsoft.com/office/drawing/2014/chart" uri="{C3380CC4-5D6E-409C-BE32-E72D297353CC}">
              <c16:uniqueId val="{00000002-DAE8-4B9F-8537-F3DB7886DC48}"/>
            </c:ext>
          </c:extLst>
        </c:ser>
        <c:ser>
          <c:idx val="2"/>
          <c:order val="2"/>
          <c:spPr>
            <a:ln w="47520">
              <a:solidFill>
                <a:srgbClr val="818181"/>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'PROD UVR'!$F$30:$Q$30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UVR'!$F$35:$Q$35</c:f>
              <c:numCache>
                <c:formatCode>_-* #,##0_-;\-* #,##0_-;_-* \-_-;_-@_-</c:formatCode>
                <c:ptCount val="12"/>
                <c:pt idx="0">
                  <c:v>200000</c:v>
                </c:pt>
                <c:pt idx="1">
                  <c:v>200000</c:v>
                </c:pt>
                <c:pt idx="2">
                  <c:v>200000</c:v>
                </c:pt>
                <c:pt idx="3">
                  <c:v>200000</c:v>
                </c:pt>
                <c:pt idx="4">
                  <c:v>200000</c:v>
                </c:pt>
                <c:pt idx="5">
                  <c:v>200000</c:v>
                </c:pt>
                <c:pt idx="6">
                  <c:v>200000</c:v>
                </c:pt>
                <c:pt idx="7">
                  <c:v>200000</c:v>
                </c:pt>
                <c:pt idx="8">
                  <c:v>200000</c:v>
                </c:pt>
                <c:pt idx="9">
                  <c:v>200000</c:v>
                </c:pt>
                <c:pt idx="10">
                  <c:v>200000</c:v>
                </c:pt>
                <c:pt idx="11">
                  <c:v>200000</c:v>
                </c:pt>
              </c:numCache>
            </c:numRef>
          </c:val>
          <c:smooth val="0"/>
          <c:extLst>
            <c:ext xmlns:c16="http://schemas.microsoft.com/office/drawing/2014/chart" uri="{C3380CC4-5D6E-409C-BE32-E72D297353CC}">
              <c16:uniqueId val="{00000003-DAE8-4B9F-8537-F3DB7886DC48}"/>
            </c:ext>
          </c:extLst>
        </c:ser>
        <c:dLbls>
          <c:showLegendKey val="0"/>
          <c:showVal val="0"/>
          <c:showCatName val="0"/>
          <c:showSerName val="0"/>
          <c:showPercent val="0"/>
          <c:showBubbleSize val="0"/>
        </c:dLbls>
        <c:hiLowLines>
          <c:spPr>
            <a:ln w="0">
              <a:noFill/>
            </a:ln>
          </c:spPr>
        </c:hiLowLines>
        <c:smooth val="0"/>
        <c:axId val="339061376"/>
        <c:axId val="339079936"/>
      </c:lineChart>
      <c:catAx>
        <c:axId val="339061376"/>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139767054903"/>
              <c:y val="0.94658335013102202"/>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9079936"/>
        <c:crosses val="autoZero"/>
        <c:auto val="1"/>
        <c:lblAlgn val="ctr"/>
        <c:lblOffset val="100"/>
        <c:noMultiLvlLbl val="0"/>
      </c:catAx>
      <c:valAx>
        <c:axId val="339079936"/>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9061376"/>
        <c:crosses val="autoZero"/>
        <c:crossBetween val="between"/>
      </c:valAx>
      <c:spPr>
        <a:solidFill>
          <a:srgbClr val="E6E0EC"/>
        </a:solidFill>
        <a:ln w="0">
          <a:solidFill>
            <a:srgbClr val="E6B9B8"/>
          </a:solid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rot="0"/>
          <a:lstStyle/>
          <a:p>
            <a:pPr>
              <a:defRPr lang="en-US" sz="1260" b="1" strike="noStrike" spc="-1">
                <a:solidFill>
                  <a:srgbClr val="000000"/>
                </a:solidFill>
                <a:latin typeface="Arial"/>
              </a:defRPr>
            </a:pPr>
            <a:r>
              <a:rPr lang="en-US" sz="1260" b="1" strike="noStrike" spc="-1">
                <a:solidFill>
                  <a:srgbClr val="000000"/>
                </a:solidFill>
                <a:latin typeface="Arial"/>
              </a:rPr>
              <a:t>PASIVOS TOTALES COMPARATIVO AÑO 2023</a:t>
            </a:r>
          </a:p>
        </c:rich>
      </c:tx>
      <c:overlay val="0"/>
      <c:spPr>
        <a:noFill/>
        <a:ln w="0">
          <a:noFill/>
        </a:ln>
      </c:spPr>
    </c:title>
    <c:autoTitleDeleted val="0"/>
    <c:plotArea>
      <c:layout/>
      <c:barChart>
        <c:barDir val="col"/>
        <c:grouping val="clustered"/>
        <c:varyColors val="0"/>
        <c:ser>
          <c:idx val="0"/>
          <c:order val="0"/>
          <c:spPr>
            <a:gradFill>
              <a:gsLst>
                <a:gs pos="0">
                  <a:srgbClr val="B9B9B9"/>
                </a:gs>
                <a:gs pos="80000">
                  <a:srgbClr val="F1F1F1"/>
                </a:gs>
                <a:gs pos="100000">
                  <a:srgbClr val="F2F2F2"/>
                </a:gs>
              </a:gsLst>
              <a:lin ang="16200000"/>
            </a:gradFill>
            <a:ln w="0">
              <a:noFill/>
            </a:ln>
          </c:spPr>
          <c:invertIfNegative val="0"/>
          <c:dLbls>
            <c:spPr>
              <a:noFill/>
              <a:ln>
                <a:noFill/>
              </a:ln>
              <a:effectLst/>
            </c:spPr>
            <c:txPr>
              <a:bodyPr wrap="square"/>
              <a:lstStyle/>
              <a:p>
                <a:pPr>
                  <a:defRPr lang="es-MX" sz="1050" b="0" strike="noStrike" spc="-1">
                    <a:solidFill>
                      <a:srgbClr val="FFFFFF"/>
                    </a:solidFill>
                    <a:latin typeface="Arial"/>
                  </a:defRPr>
                </a:pPr>
                <a:endParaRPr lang="es-E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PASIVOS!$F$30:$Q$30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PASIVOS!$F$33:$Q$33</c:f>
              <c:numCache>
                <c:formatCode>_-* #,##0_-;\-* #,##0_-;_-* \-_-;_-@_-</c:formatCode>
                <c:ptCount val="12"/>
                <c:pt idx="0">
                  <c:v>7182435055</c:v>
                </c:pt>
                <c:pt idx="1">
                  <c:v>7320434144.79</c:v>
                </c:pt>
                <c:pt idx="2">
                  <c:v>7233940673.5500002</c:v>
                </c:pt>
                <c:pt idx="3">
                  <c:v>6365867792.724</c:v>
                </c:pt>
                <c:pt idx="4">
                  <c:v>7092228052.0600004</c:v>
                </c:pt>
                <c:pt idx="5">
                  <c:v>7136467555</c:v>
                </c:pt>
                <c:pt idx="6">
                  <c:v>6811916692.3599997</c:v>
                </c:pt>
                <c:pt idx="7">
                  <c:v>7132839443.7600002</c:v>
                </c:pt>
                <c:pt idx="8">
                  <c:v>6954697041</c:v>
                </c:pt>
                <c:pt idx="9">
                  <c:v>7650166745</c:v>
                </c:pt>
                <c:pt idx="10">
                  <c:v>7267658407</c:v>
                </c:pt>
                <c:pt idx="11">
                  <c:v>10850355156</c:v>
                </c:pt>
              </c:numCache>
            </c:numRef>
          </c:val>
          <c:extLst>
            <c:ext xmlns:c16="http://schemas.microsoft.com/office/drawing/2014/chart" uri="{C3380CC4-5D6E-409C-BE32-E72D297353CC}">
              <c16:uniqueId val="{00000000-E8D2-46A9-8D4B-8F82429C386C}"/>
            </c:ext>
          </c:extLst>
        </c:ser>
        <c:ser>
          <c:idx val="1"/>
          <c:order val="1"/>
          <c:tx>
            <c:v>SERIE 3</c:v>
          </c:tx>
          <c:spPr>
            <a:gradFill>
              <a:gsLst>
                <a:gs pos="0">
                  <a:srgbClr val="626262"/>
                </a:gs>
                <a:gs pos="80000">
                  <a:srgbClr val="7F7F7F"/>
                </a:gs>
                <a:gs pos="100000">
                  <a:srgbClr val="808080"/>
                </a:gs>
              </a:gsLst>
              <a:lin ang="16200000"/>
            </a:gradFill>
            <a:ln w="0">
              <a:noFill/>
            </a:ln>
          </c:spPr>
          <c:invertIfNegative val="0"/>
          <c:dLbls>
            <c:spPr>
              <a:noFill/>
              <a:ln>
                <a:noFill/>
              </a:ln>
              <a:effectLst/>
            </c:spPr>
            <c:txPr>
              <a:bodyPr wrap="square"/>
              <a:lstStyle/>
              <a:p>
                <a:pPr>
                  <a:defRPr lang="es-MX" sz="1050" b="0" strike="noStrike" spc="-1">
                    <a:solidFill>
                      <a:srgbClr val="FFFFFF"/>
                    </a:solidFill>
                    <a:latin typeface="Arial"/>
                  </a:defRPr>
                </a:pPr>
                <a:endParaRPr lang="es-E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PASIVOS!$F$30:$Q$30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PASIVOS!$F$34:$Q$34</c:f>
              <c:numCache>
                <c:formatCode>_-* #,##0_-;\-* #,##0_-;_-* \-_-;_-@_-</c:formatCode>
                <c:ptCount val="12"/>
                <c:pt idx="0">
                  <c:v>3854431987.3600001</c:v>
                </c:pt>
                <c:pt idx="1">
                  <c:v>6239961484.5100002</c:v>
                </c:pt>
                <c:pt idx="2">
                  <c:v>5563658526</c:v>
                </c:pt>
                <c:pt idx="3">
                  <c:v>6720350243</c:v>
                </c:pt>
                <c:pt idx="4">
                  <c:v>7549240231</c:v>
                </c:pt>
                <c:pt idx="5">
                  <c:v>6563065574.2200003</c:v>
                </c:pt>
                <c:pt idx="6">
                  <c:v>6421909770.0299997</c:v>
                </c:pt>
                <c:pt idx="7">
                  <c:v>6652188954.8800001</c:v>
                </c:pt>
                <c:pt idx="8">
                  <c:v>5729411430</c:v>
                </c:pt>
                <c:pt idx="9">
                  <c:v>6763130515</c:v>
                </c:pt>
                <c:pt idx="10">
                  <c:v>5284449514</c:v>
                </c:pt>
                <c:pt idx="11">
                  <c:v>5662375964</c:v>
                </c:pt>
              </c:numCache>
            </c:numRef>
          </c:val>
          <c:extLst>
            <c:ext xmlns:c16="http://schemas.microsoft.com/office/drawing/2014/chart" uri="{C3380CC4-5D6E-409C-BE32-E72D297353CC}">
              <c16:uniqueId val="{00000001-E8D2-46A9-8D4B-8F82429C386C}"/>
            </c:ext>
          </c:extLst>
        </c:ser>
        <c:dLbls>
          <c:showLegendKey val="0"/>
          <c:showVal val="0"/>
          <c:showCatName val="0"/>
          <c:showSerName val="0"/>
          <c:showPercent val="0"/>
          <c:showBubbleSize val="0"/>
        </c:dLbls>
        <c:gapWidth val="150"/>
        <c:axId val="339156352"/>
        <c:axId val="339158144"/>
      </c:barChart>
      <c:catAx>
        <c:axId val="339156352"/>
        <c:scaling>
          <c:orientation val="minMax"/>
        </c:scaling>
        <c:delete val="0"/>
        <c:axPos val="b"/>
        <c:numFmt formatCode="General" sourceLinked="0"/>
        <c:majorTickMark val="none"/>
        <c:minorTickMark val="none"/>
        <c:tickLblPos val="nextTo"/>
        <c:spPr>
          <a:ln w="9360">
            <a:solidFill>
              <a:srgbClr val="878787"/>
            </a:solidFill>
            <a:round/>
          </a:ln>
        </c:spPr>
        <c:txPr>
          <a:bodyPr/>
          <a:lstStyle/>
          <a:p>
            <a:pPr>
              <a:defRPr lang="es-MX" sz="1050" b="0" strike="noStrike" spc="-1">
                <a:solidFill>
                  <a:srgbClr val="000000"/>
                </a:solidFill>
                <a:latin typeface="Arial"/>
              </a:defRPr>
            </a:pPr>
            <a:endParaRPr lang="es-ES"/>
          </a:p>
        </c:txPr>
        <c:crossAx val="339158144"/>
        <c:crosses val="autoZero"/>
        <c:auto val="1"/>
        <c:lblAlgn val="ctr"/>
        <c:lblOffset val="100"/>
        <c:noMultiLvlLbl val="0"/>
      </c:catAx>
      <c:valAx>
        <c:axId val="339158144"/>
        <c:scaling>
          <c:orientation val="minMax"/>
        </c:scaling>
        <c:delete val="0"/>
        <c:axPos val="l"/>
        <c:majorGridlines>
          <c:spPr>
            <a:ln w="9360">
              <a:solidFill>
                <a:srgbClr val="878787"/>
              </a:solidFill>
              <a:round/>
            </a:ln>
          </c:spPr>
        </c:majorGridlines>
        <c:numFmt formatCode="_(* #,##0_);_(* \(#,##0\);_(* \-_);_(@_)" sourceLinked="0"/>
        <c:majorTickMark val="none"/>
        <c:minorTickMark val="none"/>
        <c:tickLblPos val="nextTo"/>
        <c:spPr>
          <a:ln w="9360">
            <a:solidFill>
              <a:srgbClr val="878787"/>
            </a:solidFill>
            <a:round/>
          </a:ln>
        </c:spPr>
        <c:txPr>
          <a:bodyPr/>
          <a:lstStyle/>
          <a:p>
            <a:pPr>
              <a:defRPr lang="es-MX" sz="800" b="0" strike="noStrike" spc="-1">
                <a:solidFill>
                  <a:srgbClr val="000000"/>
                </a:solidFill>
                <a:latin typeface="Arial"/>
              </a:defRPr>
            </a:pPr>
            <a:endParaRPr lang="es-ES"/>
          </a:p>
        </c:txPr>
        <c:crossAx val="339156352"/>
        <c:crosses val="autoZero"/>
        <c:crossBetween val="between"/>
        <c:dispUnits>
          <c:builtInUnit val="thousands"/>
          <c:dispUnitsLbl/>
        </c:dispUnits>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rot="0"/>
          <a:lstStyle/>
          <a:p>
            <a:pPr>
              <a:defRPr lang="en-US" sz="1100" b="1" strike="noStrike" spc="-1">
                <a:solidFill>
                  <a:srgbClr val="000000"/>
                </a:solidFill>
                <a:latin typeface="Arial"/>
              </a:defRPr>
            </a:pPr>
            <a:r>
              <a:rPr lang="en-US" sz="1100" b="1" strike="noStrike" spc="-1">
                <a:solidFill>
                  <a:srgbClr val="000000"/>
                </a:solidFill>
                <a:latin typeface="Arial"/>
              </a:rPr>
              <a:t>INDICE DE ENDEUDAMIENTO COMPARATIVO AÑO 2023</a:t>
            </a:r>
          </a:p>
        </c:rich>
      </c:tx>
      <c:overlay val="0"/>
      <c:spPr>
        <a:noFill/>
        <a:ln w="0">
          <a:noFill/>
        </a:ln>
      </c:spPr>
    </c:title>
    <c:autoTitleDeleted val="0"/>
    <c:plotArea>
      <c:layout/>
      <c:lineChart>
        <c:grouping val="standard"/>
        <c:varyColors val="0"/>
        <c:ser>
          <c:idx val="0"/>
          <c:order val="0"/>
          <c:tx>
            <c:strRef>
              <c:f>ENDEUD!$D$33</c:f>
              <c:strCache>
                <c:ptCount val="1"/>
                <c:pt idx="0">
                  <c:v>VALOR 2023</c:v>
                </c:pt>
              </c:strCache>
            </c:strRef>
          </c:tx>
          <c:spPr>
            <a:ln w="47520">
              <a:solidFill>
                <a:srgbClr val="F3F3F3"/>
              </a:solidFill>
              <a:round/>
            </a:ln>
          </c:spPr>
          <c:dLbls>
            <c:spPr>
              <a:noFill/>
              <a:ln>
                <a:noFill/>
              </a:ln>
              <a:effectLst/>
            </c:spPr>
            <c:txPr>
              <a:bodyPr wrap="square"/>
              <a:lstStyle/>
              <a:p>
                <a:pPr>
                  <a:defRPr lang="es-MX" sz="600" b="0" strike="noStrike" spc="-1">
                    <a:solidFill>
                      <a:srgbClr val="FFFFFF"/>
                    </a:solidFill>
                    <a:latin typeface="Arial"/>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ENDEUD!$F$30:$Q$30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ENDEUD!$F$33:$Q$33</c:f>
              <c:numCache>
                <c:formatCode>_-* #,##0.00_-;\-* #,##0.00_-;_-* \-_-;_-@_-</c:formatCode>
                <c:ptCount val="12"/>
                <c:pt idx="0">
                  <c:v>8.5296356627001142</c:v>
                </c:pt>
                <c:pt idx="1">
                  <c:v>8.2194757939202638</c:v>
                </c:pt>
                <c:pt idx="2">
                  <c:v>8.0392632152971917</c:v>
                </c:pt>
                <c:pt idx="3">
                  <c:v>6.4314105722377546</c:v>
                </c:pt>
                <c:pt idx="4">
                  <c:v>7.037933442344082</c:v>
                </c:pt>
                <c:pt idx="5">
                  <c:v>6.9375215821286522</c:v>
                </c:pt>
                <c:pt idx="6">
                  <c:v>6.4739158972204391</c:v>
                </c:pt>
                <c:pt idx="7">
                  <c:v>6.6809868860883013</c:v>
                </c:pt>
                <c:pt idx="8">
                  <c:v>6.4560252570236836</c:v>
                </c:pt>
                <c:pt idx="9">
                  <c:v>6.7244128568384554</c:v>
                </c:pt>
                <c:pt idx="10">
                  <c:v>6.3249427855050344</c:v>
                </c:pt>
                <c:pt idx="11">
                  <c:v>9.5006981549318379</c:v>
                </c:pt>
              </c:numCache>
            </c:numRef>
          </c:val>
          <c:smooth val="0"/>
          <c:extLst>
            <c:ext xmlns:c16="http://schemas.microsoft.com/office/drawing/2014/chart" uri="{C3380CC4-5D6E-409C-BE32-E72D297353CC}">
              <c16:uniqueId val="{00000000-504E-41E6-AEB8-326EA193D1DA}"/>
            </c:ext>
          </c:extLst>
        </c:ser>
        <c:ser>
          <c:idx val="1"/>
          <c:order val="1"/>
          <c:tx>
            <c:strRef>
              <c:f>ENDEUD!$D$34</c:f>
              <c:strCache>
                <c:ptCount val="1"/>
                <c:pt idx="0">
                  <c:v>VALOR 2022</c:v>
                </c:pt>
              </c:strCache>
            </c:strRef>
          </c:tx>
          <c:spPr>
            <a:ln w="47520">
              <a:solidFill>
                <a:srgbClr val="818181"/>
              </a:solidFill>
              <a:round/>
            </a:ln>
          </c:spPr>
          <c:dLbls>
            <c:spPr>
              <a:noFill/>
              <a:ln>
                <a:noFill/>
              </a:ln>
              <a:effectLst/>
            </c:spPr>
            <c:txPr>
              <a:bodyPr wrap="square"/>
              <a:lstStyle/>
              <a:p>
                <a:pPr>
                  <a:defRPr lang="es-MX" sz="600" b="0" strike="noStrike" spc="-1">
                    <a:solidFill>
                      <a:srgbClr val="FFFFFF"/>
                    </a:solidFill>
                    <a:latin typeface="Arial"/>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ENDEUD!$F$30:$Q$30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ENDEUD!$F$34:$Q$34</c:f>
              <c:numCache>
                <c:formatCode>_-* #,##0.00_-;\-* #,##0.00_-;_-* \-_-;_-@_-</c:formatCode>
                <c:ptCount val="12"/>
                <c:pt idx="0">
                  <c:v>5.8092213311438901</c:v>
                </c:pt>
                <c:pt idx="1">
                  <c:v>9.2169823076412492</c:v>
                </c:pt>
                <c:pt idx="2">
                  <c:v>7.7574751546546201</c:v>
                </c:pt>
                <c:pt idx="3">
                  <c:v>9.1526977681116808</c:v>
                </c:pt>
                <c:pt idx="4">
                  <c:v>9.89259636002752</c:v>
                </c:pt>
                <c:pt idx="5">
                  <c:v>8.3263325529289194</c:v>
                </c:pt>
                <c:pt idx="6">
                  <c:v>7.98988541461366</c:v>
                </c:pt>
                <c:pt idx="7">
                  <c:v>8.0553382455093896</c:v>
                </c:pt>
                <c:pt idx="8">
                  <c:v>6.79430075548352</c:v>
                </c:pt>
                <c:pt idx="9">
                  <c:v>7.8138070210814998</c:v>
                </c:pt>
                <c:pt idx="10">
                  <c:v>6.0083300705964504</c:v>
                </c:pt>
                <c:pt idx="11">
                  <c:v>6.5293041414308597</c:v>
                </c:pt>
              </c:numCache>
            </c:numRef>
          </c:val>
          <c:smooth val="0"/>
          <c:extLst>
            <c:ext xmlns:c16="http://schemas.microsoft.com/office/drawing/2014/chart" uri="{C3380CC4-5D6E-409C-BE32-E72D297353CC}">
              <c16:uniqueId val="{00000001-504E-41E6-AEB8-326EA193D1DA}"/>
            </c:ext>
          </c:extLst>
        </c:ser>
        <c:ser>
          <c:idx val="2"/>
          <c:order val="2"/>
          <c:tx>
            <c:strRef>
              <c:f>ENDEUD!$D$35</c:f>
              <c:strCache>
                <c:ptCount val="1"/>
                <c:pt idx="0">
                  <c:v>META</c:v>
                </c:pt>
              </c:strCache>
            </c:strRef>
          </c:tx>
          <c:spPr>
            <a:ln w="47520">
              <a:solidFill>
                <a:srgbClr val="B0B0B0"/>
              </a:solidFill>
              <a:round/>
            </a:ln>
          </c:spPr>
          <c:dLbls>
            <c:spPr>
              <a:noFill/>
              <a:ln>
                <a:noFill/>
              </a:ln>
              <a:effectLst/>
            </c:spPr>
            <c:txPr>
              <a:bodyPr wrap="square"/>
              <a:lstStyle/>
              <a:p>
                <a:pPr>
                  <a:defRPr lang="es-MX" sz="600" b="0" strike="noStrike" spc="-1">
                    <a:solidFill>
                      <a:srgbClr val="FFFFFF"/>
                    </a:solidFill>
                    <a:latin typeface="Arial"/>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ENDEUD!$F$30:$Q$30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ENDEUD!$F$35:$Q$35</c:f>
              <c:numCache>
                <c:formatCode>_-* #,##0_-;\-* #,##0_-;_-* \-_-;_-@_-</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smooth val="0"/>
          <c:extLst>
            <c:ext xmlns:c16="http://schemas.microsoft.com/office/drawing/2014/chart" uri="{C3380CC4-5D6E-409C-BE32-E72D297353CC}">
              <c16:uniqueId val="{00000002-504E-41E6-AEB8-326EA193D1DA}"/>
            </c:ext>
          </c:extLst>
        </c:ser>
        <c:dLbls>
          <c:showLegendKey val="0"/>
          <c:showVal val="0"/>
          <c:showCatName val="0"/>
          <c:showSerName val="0"/>
          <c:showPercent val="0"/>
          <c:showBubbleSize val="0"/>
        </c:dLbls>
        <c:hiLowLines>
          <c:spPr>
            <a:ln w="0">
              <a:noFill/>
            </a:ln>
          </c:spPr>
        </c:hiLowLines>
        <c:marker val="1"/>
        <c:smooth val="0"/>
        <c:axId val="336194560"/>
        <c:axId val="338912384"/>
      </c:lineChart>
      <c:catAx>
        <c:axId val="336194560"/>
        <c:scaling>
          <c:orientation val="minMax"/>
        </c:scaling>
        <c:delete val="0"/>
        <c:axPos val="b"/>
        <c:title>
          <c:tx>
            <c:rich>
              <a:bodyPr rot="0"/>
              <a:lstStyle/>
              <a:p>
                <a:pPr>
                  <a:defRPr lang="es-CO" sz="600" b="1" strike="noStrike" spc="-1">
                    <a:solidFill>
                      <a:srgbClr val="000000"/>
                    </a:solidFill>
                    <a:latin typeface="Arial"/>
                  </a:defRPr>
                </a:pPr>
                <a:r>
                  <a:rPr lang="es-CO" sz="600" b="1" strike="noStrike" spc="-1">
                    <a:solidFill>
                      <a:srgbClr val="000000"/>
                    </a:solidFill>
                    <a:latin typeface="Arial"/>
                  </a:rPr>
                  <a:t>MES</a:t>
                </a:r>
              </a:p>
            </c:rich>
          </c:tx>
          <c:overlay val="0"/>
          <c:spPr>
            <a:noFill/>
            <a:ln w="0">
              <a:noFill/>
            </a:ln>
          </c:spPr>
        </c:title>
        <c:numFmt formatCode="General" sourceLinked="0"/>
        <c:majorTickMark val="none"/>
        <c:minorTickMark val="none"/>
        <c:tickLblPos val="nextTo"/>
        <c:spPr>
          <a:ln w="9360">
            <a:solidFill>
              <a:srgbClr val="878787"/>
            </a:solidFill>
            <a:round/>
          </a:ln>
        </c:spPr>
        <c:txPr>
          <a:bodyPr/>
          <a:lstStyle/>
          <a:p>
            <a:pPr>
              <a:defRPr lang="es-MX" sz="700" b="0" strike="noStrike" spc="-1">
                <a:solidFill>
                  <a:srgbClr val="000000"/>
                </a:solidFill>
                <a:latin typeface="Arial"/>
              </a:defRPr>
            </a:pPr>
            <a:endParaRPr lang="es-ES"/>
          </a:p>
        </c:txPr>
        <c:crossAx val="338912384"/>
        <c:crossesAt val="0"/>
        <c:auto val="1"/>
        <c:lblAlgn val="ctr"/>
        <c:lblOffset val="100"/>
        <c:noMultiLvlLbl val="0"/>
      </c:catAx>
      <c:valAx>
        <c:axId val="33891238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lang="es-MX" sz="800" b="0" strike="noStrike" spc="-1">
                <a:solidFill>
                  <a:srgbClr val="000000"/>
                </a:solidFill>
                <a:latin typeface="Arial"/>
              </a:defRPr>
            </a:pPr>
            <a:endParaRPr lang="es-ES"/>
          </a:p>
        </c:txPr>
        <c:crossAx val="336194560"/>
        <c:crosses val="autoZero"/>
        <c:crossBetween val="between"/>
      </c:valAx>
      <c:spPr>
        <a:solidFill>
          <a:srgbClr val="E6E0EC"/>
        </a:solidFill>
        <a:ln w="0">
          <a:noFill/>
        </a:ln>
      </c:spPr>
    </c:plotArea>
    <c:plotVisOnly val="1"/>
    <c:dispBlanksAs val="zero"/>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649108253836601"/>
          <c:y val="0.18100163309744199"/>
          <c:w val="0.89350891746163397"/>
          <c:h val="0.70667755398294296"/>
        </c:manualLayout>
      </c:layout>
      <c:lineChart>
        <c:grouping val="standard"/>
        <c:varyColors val="0"/>
        <c:ser>
          <c:idx val="0"/>
          <c:order val="0"/>
          <c:spPr>
            <a:ln w="47520" cap="rnd">
              <a:solidFill>
                <a:srgbClr val="4A452A"/>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25560" cap="rnd">
                <a:solidFill>
                  <a:srgbClr val="632523"/>
                </a:solidFill>
                <a:round/>
              </a:ln>
            </c:spPr>
            <c:trendlineType val="linear"/>
            <c:dispRSqr val="0"/>
            <c:dispEq val="0"/>
          </c:trendline>
          <c:cat>
            <c:strRef>
              <c:f>FACTUR!$F$30:$Q$30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FACTUR!$F$33:$Q$33</c:f>
              <c:numCache>
                <c:formatCode>_-* #,##0_-;\-* #,##0_-;_-* \-_-;_-@_-</c:formatCode>
                <c:ptCount val="12"/>
                <c:pt idx="0">
                  <c:v>5802249952.3950005</c:v>
                </c:pt>
                <c:pt idx="1">
                  <c:v>6020975315.6999998</c:v>
                </c:pt>
                <c:pt idx="2">
                  <c:v>6824825582.79</c:v>
                </c:pt>
                <c:pt idx="3">
                  <c:v>6144865710.6000004</c:v>
                </c:pt>
                <c:pt idx="4">
                  <c:v>6845466479.1800003</c:v>
                </c:pt>
                <c:pt idx="5">
                  <c:v>6128749069.1999998</c:v>
                </c:pt>
                <c:pt idx="6">
                  <c:v>6222564705.96</c:v>
                </c:pt>
                <c:pt idx="7">
                  <c:v>7126570936.2299995</c:v>
                </c:pt>
                <c:pt idx="8">
                  <c:v>7306631780.3000002</c:v>
                </c:pt>
                <c:pt idx="9">
                  <c:v>7578474471.7700005</c:v>
                </c:pt>
                <c:pt idx="10">
                  <c:v>7759361917.1389999</c:v>
                </c:pt>
                <c:pt idx="11">
                  <c:v>7388570807.29</c:v>
                </c:pt>
              </c:numCache>
            </c:numRef>
          </c:val>
          <c:smooth val="0"/>
          <c:extLst>
            <c:ext xmlns:c16="http://schemas.microsoft.com/office/drawing/2014/chart" uri="{C3380CC4-5D6E-409C-BE32-E72D297353CC}">
              <c16:uniqueId val="{00000001-3127-4BFE-B00D-42D1DC2AFFE6}"/>
            </c:ext>
          </c:extLst>
        </c:ser>
        <c:ser>
          <c:idx val="1"/>
          <c:order val="1"/>
          <c:spPr>
            <a:ln w="47520" cap="rnd">
              <a:solidFill>
                <a:srgbClr val="7030A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FACTUR!$F$30:$Q$30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FACTUR!$F$34:$Q$34</c:f>
              <c:numCache>
                <c:formatCode>_-* #,##0_-;\-* #,##0_-;_-* \-_-;_-@_-</c:formatCode>
                <c:ptCount val="12"/>
                <c:pt idx="0">
                  <c:v>3847930856.5899901</c:v>
                </c:pt>
                <c:pt idx="1">
                  <c:v>3430909569.8099999</c:v>
                </c:pt>
                <c:pt idx="2">
                  <c:v>3890658063.04</c:v>
                </c:pt>
                <c:pt idx="3">
                  <c:v>3728249605</c:v>
                </c:pt>
                <c:pt idx="4">
                  <c:v>3929631631</c:v>
                </c:pt>
                <c:pt idx="5">
                  <c:v>4387671212</c:v>
                </c:pt>
                <c:pt idx="6">
                  <c:v>4485723755</c:v>
                </c:pt>
                <c:pt idx="7">
                  <c:v>5046892859</c:v>
                </c:pt>
                <c:pt idx="8">
                  <c:v>4602647809</c:v>
                </c:pt>
                <c:pt idx="9">
                  <c:v>4973573804</c:v>
                </c:pt>
                <c:pt idx="10">
                  <c:v>4984023184</c:v>
                </c:pt>
                <c:pt idx="11">
                  <c:v>4883381407.6400003</c:v>
                </c:pt>
              </c:numCache>
            </c:numRef>
          </c:val>
          <c:smooth val="0"/>
          <c:extLst>
            <c:ext xmlns:c16="http://schemas.microsoft.com/office/drawing/2014/chart" uri="{C3380CC4-5D6E-409C-BE32-E72D297353CC}">
              <c16:uniqueId val="{00000002-3127-4BFE-B00D-42D1DC2AFFE6}"/>
            </c:ext>
          </c:extLst>
        </c:ser>
        <c:ser>
          <c:idx val="2"/>
          <c:order val="2"/>
          <c:spPr>
            <a:ln w="47520">
              <a:solidFill>
                <a:srgbClr val="F3F3F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FACTUR!$F$30:$Q$30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FACTUR!$F$35:$Q$35</c:f>
              <c:numCache>
                <c:formatCode>_-* #,##0_-;\-* #,##0_-;_-* \-_-;_-@_-</c:formatCode>
                <c:ptCount val="12"/>
                <c:pt idx="0">
                  <c:v>5414367760</c:v>
                </c:pt>
                <c:pt idx="1">
                  <c:v>5414367760</c:v>
                </c:pt>
                <c:pt idx="2">
                  <c:v>5414367760</c:v>
                </c:pt>
                <c:pt idx="3">
                  <c:v>5414367760</c:v>
                </c:pt>
                <c:pt idx="4">
                  <c:v>5414367760</c:v>
                </c:pt>
                <c:pt idx="5">
                  <c:v>5414367760</c:v>
                </c:pt>
                <c:pt idx="6">
                  <c:v>5414367760</c:v>
                </c:pt>
                <c:pt idx="7">
                  <c:v>5414367760</c:v>
                </c:pt>
                <c:pt idx="8">
                  <c:v>5414367760</c:v>
                </c:pt>
                <c:pt idx="9">
                  <c:v>5414367760</c:v>
                </c:pt>
                <c:pt idx="10">
                  <c:v>5414367760</c:v>
                </c:pt>
                <c:pt idx="11">
                  <c:v>5414367760</c:v>
                </c:pt>
              </c:numCache>
            </c:numRef>
          </c:val>
          <c:smooth val="0"/>
          <c:extLst>
            <c:ext xmlns:c16="http://schemas.microsoft.com/office/drawing/2014/chart" uri="{C3380CC4-5D6E-409C-BE32-E72D297353CC}">
              <c16:uniqueId val="{00000003-3127-4BFE-B00D-42D1DC2AFFE6}"/>
            </c:ext>
          </c:extLst>
        </c:ser>
        <c:dLbls>
          <c:showLegendKey val="0"/>
          <c:showVal val="0"/>
          <c:showCatName val="0"/>
          <c:showSerName val="0"/>
          <c:showPercent val="0"/>
          <c:showBubbleSize val="0"/>
        </c:dLbls>
        <c:hiLowLines>
          <c:spPr>
            <a:ln w="0">
              <a:noFill/>
            </a:ln>
          </c:spPr>
        </c:hiLowLines>
        <c:smooth val="0"/>
        <c:axId val="336215040"/>
        <c:axId val="336225408"/>
      </c:lineChart>
      <c:catAx>
        <c:axId val="33621504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5740356698497"/>
              <c:y val="0.94665215024496496"/>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6225408"/>
        <c:crosses val="autoZero"/>
        <c:auto val="1"/>
        <c:lblAlgn val="ctr"/>
        <c:lblOffset val="100"/>
        <c:noMultiLvlLbl val="0"/>
      </c:catAx>
      <c:valAx>
        <c:axId val="336225408"/>
        <c:scaling>
          <c:orientation val="minMax"/>
        </c:scaling>
        <c:delete val="0"/>
        <c:axPos val="l"/>
        <c:majorGridlines>
          <c:spPr>
            <a:ln w="9360">
              <a:solidFill>
                <a:srgbClr val="878787"/>
              </a:solidFill>
              <a:round/>
            </a:ln>
          </c:spPr>
        </c:majorGridlines>
        <c:numFmt formatCode="_(* #,##0_);_(* \(#,##0\);_(* \-_);_(@_)"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6215040"/>
        <c:crosses val="autoZero"/>
        <c:crossBetween val="between"/>
      </c:valAx>
      <c:spPr>
        <a:solidFill>
          <a:srgbClr val="E6E0EC"/>
        </a:solidFill>
        <a:ln w="0">
          <a:solidFill>
            <a:srgbClr val="CCC1DA"/>
          </a:solid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6500012912223"/>
          <c:y val="0.188208181294411"/>
          <c:w val="0.893499987087777"/>
          <c:h val="0.70664490109468003"/>
        </c:manualLayout>
      </c:layout>
      <c:barChart>
        <c:barDir val="col"/>
        <c:grouping val="clustered"/>
        <c:varyColors val="0"/>
        <c:ser>
          <c:idx val="0"/>
          <c:order val="0"/>
          <c:spPr>
            <a:gradFill>
              <a:gsLst>
                <a:gs pos="0">
                  <a:srgbClr val="B9B9B9"/>
                </a:gs>
                <a:gs pos="80000">
                  <a:srgbClr val="F1F1F1"/>
                </a:gs>
                <a:gs pos="100000">
                  <a:srgbClr val="F2F2F2"/>
                </a:gs>
              </a:gsLst>
              <a:lin ang="16200000"/>
            </a:gradFill>
            <a:ln w="0">
              <a:solidFill>
                <a:srgbClr val="00B0F0"/>
              </a:solidFill>
            </a:ln>
          </c:spPr>
          <c:invertIfNegative val="0"/>
          <c:dLbls>
            <c:spPr>
              <a:noFill/>
              <a:ln>
                <a:noFill/>
              </a:ln>
              <a:effectLst/>
            </c:spPr>
            <c:txPr>
              <a:bodyPr wrap="square"/>
              <a:lstStyle/>
              <a:p>
                <a:pPr>
                  <a:defRPr lang="es-MX" sz="1000" b="0" strike="noStrike" spc="-1">
                    <a:solidFill>
                      <a:srgbClr val="FFFFFF"/>
                    </a:solidFill>
                    <a:latin typeface="Calibri"/>
                  </a:defRPr>
                </a:pPr>
                <a:endParaRPr lang="es-E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'INGRESO UVR'!$F$31:$R$31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'INGRESO UVR'!$F$34:$P$34</c:f>
              <c:numCache>
                <c:formatCode>_-* #,##0.00_-;\-* #,##0.00_-;_-* \-??_-;_-@_-</c:formatCode>
                <c:ptCount val="11"/>
                <c:pt idx="0">
                  <c:v>25267.889064178591</c:v>
                </c:pt>
                <c:pt idx="1">
                  <c:v>24483.888675965973</c:v>
                </c:pt>
                <c:pt idx="2">
                  <c:v>25769.593297283227</c:v>
                </c:pt>
                <c:pt idx="3">
                  <c:v>24520.245664472441</c:v>
                </c:pt>
                <c:pt idx="4">
                  <c:v>24661.132580713653</c:v>
                </c:pt>
                <c:pt idx="5">
                  <c:v>24249.547345802708</c:v>
                </c:pt>
                <c:pt idx="6">
                  <c:v>22939.722651996806</c:v>
                </c:pt>
                <c:pt idx="7">
                  <c:v>24855.203484297588</c:v>
                </c:pt>
                <c:pt idx="8">
                  <c:v>23470.117037145515</c:v>
                </c:pt>
                <c:pt idx="9">
                  <c:v>25749.904477742879</c:v>
                </c:pt>
                <c:pt idx="10">
                  <c:v>27694.105574896428</c:v>
                </c:pt>
              </c:numCache>
            </c:numRef>
          </c:val>
          <c:extLst>
            <c:ext xmlns:c16="http://schemas.microsoft.com/office/drawing/2014/chart" uri="{C3380CC4-5D6E-409C-BE32-E72D297353CC}">
              <c16:uniqueId val="{00000000-BDDF-4A3A-9769-D1320AC1F9EF}"/>
            </c:ext>
          </c:extLst>
        </c:ser>
        <c:ser>
          <c:idx val="1"/>
          <c:order val="1"/>
          <c:tx>
            <c:v>SERIE 3</c:v>
          </c:tx>
          <c:spPr>
            <a:gradFill>
              <a:gsLst>
                <a:gs pos="0">
                  <a:srgbClr val="626262"/>
                </a:gs>
                <a:gs pos="80000">
                  <a:srgbClr val="7F7F7F"/>
                </a:gs>
                <a:gs pos="100000">
                  <a:srgbClr val="808080"/>
                </a:gs>
              </a:gsLst>
              <a:lin ang="16200000"/>
            </a:gradFill>
            <a:ln w="0">
              <a:noFill/>
            </a:ln>
          </c:spPr>
          <c:invertIfNegative val="0"/>
          <c:dLbls>
            <c:spPr>
              <a:noFill/>
              <a:ln>
                <a:noFill/>
              </a:ln>
              <a:effectLst/>
            </c:spPr>
            <c:txPr>
              <a:bodyPr wrap="square"/>
              <a:lstStyle/>
              <a:p>
                <a:pPr>
                  <a:defRPr lang="es-MX" sz="1000" b="0" strike="noStrike" spc="-1">
                    <a:solidFill>
                      <a:srgbClr val="FFFFFF"/>
                    </a:solidFill>
                    <a:latin typeface="Calibri"/>
                  </a:defRPr>
                </a:pPr>
                <a:endParaRPr lang="es-E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'INGRESO UVR'!$F$31:$R$31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'INGRESO UVR'!$F$35:$Q$35</c:f>
              <c:numCache>
                <c:formatCode>_-* #,##0_-;\-* #,##0_-;_-* \-_-;_-@_-</c:formatCode>
                <c:ptCount val="12"/>
                <c:pt idx="0">
                  <c:v>23150.137273455599</c:v>
                </c:pt>
                <c:pt idx="1">
                  <c:v>18886.968230907802</c:v>
                </c:pt>
                <c:pt idx="2">
                  <c:v>22121.066615904801</c:v>
                </c:pt>
                <c:pt idx="3">
                  <c:v>20534.134887566299</c:v>
                </c:pt>
                <c:pt idx="4">
                  <c:v>20287.546558605001</c:v>
                </c:pt>
                <c:pt idx="5">
                  <c:v>21712.959258180599</c:v>
                </c:pt>
                <c:pt idx="6">
                  <c:v>21285.498934539599</c:v>
                </c:pt>
                <c:pt idx="7">
                  <c:v>22931.0497494029</c:v>
                </c:pt>
                <c:pt idx="8">
                  <c:v>20603.3576355767</c:v>
                </c:pt>
                <c:pt idx="9">
                  <c:v>21636.396030857599</c:v>
                </c:pt>
                <c:pt idx="10">
                  <c:v>21623.670402094998</c:v>
                </c:pt>
                <c:pt idx="11">
                  <c:v>23236.3441427869</c:v>
                </c:pt>
              </c:numCache>
            </c:numRef>
          </c:val>
          <c:extLst>
            <c:ext xmlns:c16="http://schemas.microsoft.com/office/drawing/2014/chart" uri="{C3380CC4-5D6E-409C-BE32-E72D297353CC}">
              <c16:uniqueId val="{00000001-BDDF-4A3A-9769-D1320AC1F9EF}"/>
            </c:ext>
          </c:extLst>
        </c:ser>
        <c:dLbls>
          <c:showLegendKey val="0"/>
          <c:showVal val="0"/>
          <c:showCatName val="0"/>
          <c:showSerName val="0"/>
          <c:showPercent val="0"/>
          <c:showBubbleSize val="0"/>
        </c:dLbls>
        <c:gapWidth val="150"/>
        <c:axId val="339546112"/>
        <c:axId val="339548032"/>
      </c:barChart>
      <c:catAx>
        <c:axId val="339546112"/>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736823076698"/>
              <c:y val="0.946610332245054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9548032"/>
        <c:crosses val="autoZero"/>
        <c:auto val="1"/>
        <c:lblAlgn val="ctr"/>
        <c:lblOffset val="100"/>
        <c:noMultiLvlLbl val="0"/>
      </c:catAx>
      <c:valAx>
        <c:axId val="339548032"/>
        <c:scaling>
          <c:orientation val="minMax"/>
        </c:scaling>
        <c:delete val="0"/>
        <c:axPos val="l"/>
        <c:majorGridlines>
          <c:spPr>
            <a:ln w="9360">
              <a:solidFill>
                <a:srgbClr val="878787"/>
              </a:solidFill>
              <a:round/>
            </a:ln>
          </c:spPr>
        </c:majorGridlines>
        <c:numFmt formatCode="#,##0.0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9546112"/>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rot="0"/>
          <a:lstStyle/>
          <a:p>
            <a:pPr>
              <a:defRPr lang="es-CO" sz="1600" b="1" strike="noStrike" spc="-1">
                <a:solidFill>
                  <a:srgbClr val="000000"/>
                </a:solidFill>
                <a:latin typeface="Calibri"/>
              </a:defRPr>
            </a:pPr>
            <a:r>
              <a:rPr lang="es-CO" sz="1600" b="1" strike="noStrike" spc="-1">
                <a:solidFill>
                  <a:srgbClr val="000000"/>
                </a:solidFill>
                <a:latin typeface="Calibri"/>
              </a:rPr>
              <a:t>GASTOS Y COSTOS COMPARATIVO AÑO 2023</a:t>
            </a:r>
          </a:p>
        </c:rich>
      </c:tx>
      <c:overlay val="0"/>
      <c:spPr>
        <a:noFill/>
        <a:ln w="0">
          <a:noFill/>
        </a:ln>
      </c:spPr>
    </c:title>
    <c:autoTitleDeleted val="0"/>
    <c:plotArea>
      <c:layout/>
      <c:lineChart>
        <c:grouping val="standard"/>
        <c:varyColors val="0"/>
        <c:ser>
          <c:idx val="0"/>
          <c:order val="0"/>
          <c:spPr>
            <a:ln w="38160" cap="rnd">
              <a:solidFill>
                <a:srgbClr val="4F81BD"/>
              </a:solidFill>
              <a:round/>
            </a:ln>
          </c:spPr>
          <c:marker>
            <c:symbol val="circle"/>
            <c:size val="5"/>
            <c:spPr>
              <a:solidFill>
                <a:srgbClr val="4F81BD"/>
              </a:solidFill>
            </c:spPr>
          </c:marker>
          <c:dLbls>
            <c:spPr>
              <a:noFill/>
              <a:ln>
                <a:noFill/>
              </a:ln>
              <a:effectLst/>
            </c:spPr>
            <c:txPr>
              <a:bodyPr wrap="square"/>
              <a:lstStyle/>
              <a:p>
                <a:pPr>
                  <a:defRPr lang="es-MX" sz="1000" b="0" strike="noStrike" spc="-1">
                    <a:solidFill>
                      <a:srgbClr val="000000"/>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'GASTOS Y COSTOS'!$F$30:$Q$30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'GASTOS Y COSTOS'!$F$31:$Q$31</c:f>
              <c:numCache>
                <c:formatCode>_-* #,##0_-;\-* #,##0_-;_-* \-_-;_-@_-</c:formatCode>
                <c:ptCount val="12"/>
                <c:pt idx="0">
                  <c:v>2308074349</c:v>
                </c:pt>
                <c:pt idx="1">
                  <c:v>2896366432.8800001</c:v>
                </c:pt>
                <c:pt idx="2">
                  <c:v>3059614932.5700002</c:v>
                </c:pt>
                <c:pt idx="3">
                  <c:v>3172324249.5799999</c:v>
                </c:pt>
                <c:pt idx="4">
                  <c:v>3146484015</c:v>
                </c:pt>
                <c:pt idx="5">
                  <c:v>2397474334.6199999</c:v>
                </c:pt>
                <c:pt idx="6">
                  <c:v>2820498337</c:v>
                </c:pt>
                <c:pt idx="7">
                  <c:v>2970777540</c:v>
                </c:pt>
                <c:pt idx="8">
                  <c:v>3416394171</c:v>
                </c:pt>
                <c:pt idx="9">
                  <c:v>3548261052</c:v>
                </c:pt>
                <c:pt idx="10">
                  <c:v>3804779973</c:v>
                </c:pt>
                <c:pt idx="11">
                  <c:v>4653134265.1199999</c:v>
                </c:pt>
              </c:numCache>
            </c:numRef>
          </c:val>
          <c:smooth val="0"/>
          <c:extLst>
            <c:ext xmlns:c16="http://schemas.microsoft.com/office/drawing/2014/chart" uri="{C3380CC4-5D6E-409C-BE32-E72D297353CC}">
              <c16:uniqueId val="{00000000-62B5-43B1-BB5D-3B4D0895B318}"/>
            </c:ext>
          </c:extLst>
        </c:ser>
        <c:ser>
          <c:idx val="1"/>
          <c:order val="1"/>
          <c:spPr>
            <a:ln w="38160" cap="rnd">
              <a:solidFill>
                <a:srgbClr val="C0504D"/>
              </a:solidFill>
              <a:round/>
            </a:ln>
          </c:spPr>
          <c:marker>
            <c:symbol val="circle"/>
            <c:size val="5"/>
            <c:spPr>
              <a:solidFill>
                <a:srgbClr val="C0504D"/>
              </a:solidFill>
            </c:spPr>
          </c:marker>
          <c:dLbls>
            <c:spPr>
              <a:noFill/>
              <a:ln>
                <a:noFill/>
              </a:ln>
              <a:effectLst/>
            </c:spPr>
            <c:txPr>
              <a:bodyPr wrap="square"/>
              <a:lstStyle/>
              <a:p>
                <a:pPr>
                  <a:defRPr lang="es-MX" sz="1000" b="0" strike="noStrike" spc="-1">
                    <a:solidFill>
                      <a:srgbClr val="000000"/>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'GASTOS Y COSTOS'!$F$30:$Q$30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'GASTOS Y COSTOS'!$F$32:$Q$32</c:f>
              <c:numCache>
                <c:formatCode>#,##0</c:formatCode>
                <c:ptCount val="12"/>
                <c:pt idx="0">
                  <c:v>793634608</c:v>
                </c:pt>
                <c:pt idx="1">
                  <c:v>893350025.33000004</c:v>
                </c:pt>
                <c:pt idx="2">
                  <c:v>575723160</c:v>
                </c:pt>
                <c:pt idx="3">
                  <c:v>821722389.51999998</c:v>
                </c:pt>
                <c:pt idx="4">
                  <c:v>1133802065</c:v>
                </c:pt>
                <c:pt idx="5">
                  <c:v>1113037774</c:v>
                </c:pt>
                <c:pt idx="6">
                  <c:v>895335971</c:v>
                </c:pt>
                <c:pt idx="7">
                  <c:v>1022543040</c:v>
                </c:pt>
                <c:pt idx="8">
                  <c:v>1015924496</c:v>
                </c:pt>
                <c:pt idx="9">
                  <c:v>904175264</c:v>
                </c:pt>
                <c:pt idx="10">
                  <c:v>1027476889</c:v>
                </c:pt>
                <c:pt idx="11">
                  <c:v>1339846934</c:v>
                </c:pt>
              </c:numCache>
            </c:numRef>
          </c:val>
          <c:smooth val="0"/>
          <c:extLst>
            <c:ext xmlns:c16="http://schemas.microsoft.com/office/drawing/2014/chart" uri="{C3380CC4-5D6E-409C-BE32-E72D297353CC}">
              <c16:uniqueId val="{00000001-62B5-43B1-BB5D-3B4D0895B318}"/>
            </c:ext>
          </c:extLst>
        </c:ser>
        <c:ser>
          <c:idx val="2"/>
          <c:order val="2"/>
          <c:spPr>
            <a:ln w="28440" cap="rnd">
              <a:solidFill>
                <a:srgbClr val="8064A2"/>
              </a:solidFill>
              <a:round/>
            </a:ln>
          </c:spPr>
          <c:marker>
            <c:symbol val="circle"/>
            <c:size val="5"/>
            <c:spPr>
              <a:solidFill>
                <a:srgbClr val="8064A2"/>
              </a:solidFill>
            </c:spPr>
          </c:marker>
          <c:dLbls>
            <c:spPr>
              <a:noFill/>
              <a:ln>
                <a:noFill/>
              </a:ln>
              <a:effectLst/>
            </c:spPr>
            <c:txPr>
              <a:bodyPr wrap="square"/>
              <a:lstStyle/>
              <a:p>
                <a:pPr>
                  <a:defRPr lang="es-MX" sz="1000" b="0" strike="noStrike" spc="-1">
                    <a:solidFill>
                      <a:srgbClr val="000000"/>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'GASTOS Y COSTOS'!$F$30:$Q$30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'GASTOS Y COSTOS'!$F$34:$Q$34</c:f>
              <c:numCache>
                <c:formatCode>_-* #,##0_-;\-* #,##0_-;_-* \-_-;_-@_-</c:formatCode>
                <c:ptCount val="12"/>
                <c:pt idx="0">
                  <c:v>1466960426.47</c:v>
                </c:pt>
                <c:pt idx="1">
                  <c:v>3224811865.79</c:v>
                </c:pt>
                <c:pt idx="2">
                  <c:v>2530935879</c:v>
                </c:pt>
                <c:pt idx="3">
                  <c:v>2362503846</c:v>
                </c:pt>
                <c:pt idx="4">
                  <c:v>2461194333</c:v>
                </c:pt>
                <c:pt idx="5">
                  <c:v>2411825796.4400001</c:v>
                </c:pt>
                <c:pt idx="6">
                  <c:v>2968612938.0900002</c:v>
                </c:pt>
                <c:pt idx="7">
                  <c:v>2654952904.8800001</c:v>
                </c:pt>
                <c:pt idx="8">
                  <c:v>2777688458</c:v>
                </c:pt>
                <c:pt idx="9">
                  <c:v>3809434635</c:v>
                </c:pt>
                <c:pt idx="10">
                  <c:v>2344135556</c:v>
                </c:pt>
                <c:pt idx="11">
                  <c:v>4430232062</c:v>
                </c:pt>
              </c:numCache>
            </c:numRef>
          </c:val>
          <c:smooth val="0"/>
          <c:extLst>
            <c:ext xmlns:c16="http://schemas.microsoft.com/office/drawing/2014/chart" uri="{C3380CC4-5D6E-409C-BE32-E72D297353CC}">
              <c16:uniqueId val="{00000002-62B5-43B1-BB5D-3B4D0895B318}"/>
            </c:ext>
          </c:extLst>
        </c:ser>
        <c:ser>
          <c:idx val="3"/>
          <c:order val="3"/>
          <c:spPr>
            <a:ln w="34920" cap="rnd">
              <a:solidFill>
                <a:srgbClr val="4F6228"/>
              </a:solidFill>
              <a:round/>
            </a:ln>
          </c:spPr>
          <c:marker>
            <c:symbol val="circle"/>
            <c:size val="5"/>
            <c:spPr>
              <a:solidFill>
                <a:srgbClr val="4F6228"/>
              </a:solidFill>
            </c:spPr>
          </c:marker>
          <c:dLbls>
            <c:spPr>
              <a:noFill/>
              <a:ln>
                <a:noFill/>
              </a:ln>
              <a:effectLst/>
            </c:spPr>
            <c:txPr>
              <a:bodyPr wrap="square"/>
              <a:lstStyle/>
              <a:p>
                <a:pPr>
                  <a:defRPr lang="es-MX" sz="1000" b="0" strike="noStrike" spc="-1">
                    <a:solidFill>
                      <a:srgbClr val="000000"/>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'GASTOS Y COSTOS'!$F$30:$Q$30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'GASTOS Y COSTOS'!$F$35:$Q$35</c:f>
              <c:numCache>
                <c:formatCode>_-* #,##0_-;\-* #,##0_-;_-* \-_-;_-@_-</c:formatCode>
                <c:ptCount val="12"/>
                <c:pt idx="0">
                  <c:v>2412883053.1480899</c:v>
                </c:pt>
                <c:pt idx="1">
                  <c:v>2412883053.1480899</c:v>
                </c:pt>
                <c:pt idx="2">
                  <c:v>2412883053.1480899</c:v>
                </c:pt>
                <c:pt idx="3">
                  <c:v>2412883053.1480899</c:v>
                </c:pt>
                <c:pt idx="4">
                  <c:v>2412883053.1480899</c:v>
                </c:pt>
                <c:pt idx="5">
                  <c:v>2412883053.1480899</c:v>
                </c:pt>
                <c:pt idx="6">
                  <c:v>2412883053.1480899</c:v>
                </c:pt>
                <c:pt idx="7">
                  <c:v>2412883053.1480899</c:v>
                </c:pt>
                <c:pt idx="8">
                  <c:v>2412883053.1480899</c:v>
                </c:pt>
                <c:pt idx="9">
                  <c:v>2412883053.1480899</c:v>
                </c:pt>
                <c:pt idx="10">
                  <c:v>2412883053.1480899</c:v>
                </c:pt>
                <c:pt idx="11">
                  <c:v>2412883053.1480899</c:v>
                </c:pt>
              </c:numCache>
            </c:numRef>
          </c:val>
          <c:smooth val="0"/>
          <c:extLst>
            <c:ext xmlns:c16="http://schemas.microsoft.com/office/drawing/2014/chart" uri="{C3380CC4-5D6E-409C-BE32-E72D297353CC}">
              <c16:uniqueId val="{00000003-62B5-43B1-BB5D-3B4D0895B318}"/>
            </c:ext>
          </c:extLst>
        </c:ser>
        <c:dLbls>
          <c:showLegendKey val="0"/>
          <c:showVal val="0"/>
          <c:showCatName val="0"/>
          <c:showSerName val="0"/>
          <c:showPercent val="0"/>
          <c:showBubbleSize val="0"/>
        </c:dLbls>
        <c:hiLowLines>
          <c:spPr>
            <a:ln w="0">
              <a:noFill/>
            </a:ln>
          </c:spPr>
        </c:hiLowLines>
        <c:marker val="1"/>
        <c:smooth val="0"/>
        <c:axId val="339714816"/>
        <c:axId val="339716352"/>
      </c:lineChart>
      <c:catAx>
        <c:axId val="339714816"/>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lang="es-MX" sz="900" b="0" strike="noStrike" spc="-1">
                <a:solidFill>
                  <a:srgbClr val="595959"/>
                </a:solidFill>
                <a:latin typeface="Calibri"/>
              </a:defRPr>
            </a:pPr>
            <a:endParaRPr lang="es-ES"/>
          </a:p>
        </c:txPr>
        <c:crossAx val="339716352"/>
        <c:crosses val="autoZero"/>
        <c:auto val="1"/>
        <c:lblAlgn val="ctr"/>
        <c:lblOffset val="100"/>
        <c:noMultiLvlLbl val="0"/>
      </c:catAx>
      <c:valAx>
        <c:axId val="339716352"/>
        <c:scaling>
          <c:orientation val="minMax"/>
        </c:scaling>
        <c:delete val="0"/>
        <c:axPos val="l"/>
        <c:majorGridlines>
          <c:spPr>
            <a:ln w="9360">
              <a:solidFill>
                <a:srgbClr val="D9D9D9"/>
              </a:solidFill>
              <a:round/>
            </a:ln>
          </c:spPr>
        </c:majorGridlines>
        <c:numFmt formatCode="_(* #,##0_);_(* \(#,##0\);_(* \-_);_(@_)" sourceLinked="0"/>
        <c:majorTickMark val="none"/>
        <c:minorTickMark val="none"/>
        <c:tickLblPos val="nextTo"/>
        <c:spPr>
          <a:ln w="9360">
            <a:noFill/>
          </a:ln>
        </c:spPr>
        <c:txPr>
          <a:bodyPr/>
          <a:lstStyle/>
          <a:p>
            <a:pPr>
              <a:defRPr lang="es-MX" sz="900" b="0" strike="noStrike" spc="-1">
                <a:solidFill>
                  <a:srgbClr val="595959"/>
                </a:solidFill>
                <a:latin typeface="Calibri"/>
              </a:defRPr>
            </a:pPr>
            <a:endParaRPr lang="es-ES"/>
          </a:p>
        </c:txPr>
        <c:crossAx val="339714816"/>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649638692137101"/>
          <c:y val="0.188208181294411"/>
          <c:w val="0.89350361307862902"/>
          <c:h val="0.70664490109468003"/>
        </c:manualLayout>
      </c:layout>
      <c:barChart>
        <c:barDir val="col"/>
        <c:grouping val="clustered"/>
        <c:varyColors val="0"/>
        <c:ser>
          <c:idx val="0"/>
          <c:order val="0"/>
          <c:spPr>
            <a:gradFill>
              <a:gsLst>
                <a:gs pos="0">
                  <a:srgbClr val="B9B9B9"/>
                </a:gs>
                <a:gs pos="80000">
                  <a:srgbClr val="F1F1F1"/>
                </a:gs>
                <a:gs pos="100000">
                  <a:srgbClr val="F2F2F2"/>
                </a:gs>
              </a:gsLst>
              <a:lin ang="16200000"/>
            </a:gradFill>
            <a:ln w="0">
              <a:solidFill>
                <a:srgbClr val="00B0F0"/>
              </a:solidFill>
            </a:ln>
          </c:spPr>
          <c:invertIfNegative val="0"/>
          <c:dLbls>
            <c:spPr>
              <a:noFill/>
              <a:ln>
                <a:noFill/>
              </a:ln>
              <a:effectLst/>
            </c:spPr>
            <c:txPr>
              <a:bodyPr wrap="square"/>
              <a:lstStyle/>
              <a:p>
                <a:pPr>
                  <a:defRPr lang="es-MX" sz="1000" b="0" strike="noStrike" spc="-1">
                    <a:solidFill>
                      <a:srgbClr val="FFFFFF"/>
                    </a:solidFill>
                    <a:latin typeface="Calibri"/>
                  </a:defRPr>
                </a:pPr>
                <a:endParaRPr lang="es-E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'GASTO UVR'!$F$31:$R$31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'GASTO UVR'!$F$34:$P$34</c:f>
              <c:numCache>
                <c:formatCode>#,##0</c:formatCode>
                <c:ptCount val="11"/>
                <c:pt idx="0">
                  <c:v>13507.456327781039</c:v>
                </c:pt>
                <c:pt idx="1">
                  <c:v>15410.625523466751</c:v>
                </c:pt>
                <c:pt idx="2">
                  <c:v>13726.531617142549</c:v>
                </c:pt>
                <c:pt idx="3">
                  <c:v>15937.696509323694</c:v>
                </c:pt>
                <c:pt idx="4">
                  <c:v>15419.942939360864</c:v>
                </c:pt>
                <c:pt idx="5">
                  <c:v>13890.000818243059</c:v>
                </c:pt>
                <c:pt idx="6">
                  <c:v>13698.565217755153</c:v>
                </c:pt>
                <c:pt idx="7">
                  <c:v>13927.42687641578</c:v>
                </c:pt>
                <c:pt idx="8">
                  <c:v>14237.345056978305</c:v>
                </c:pt>
                <c:pt idx="9">
                  <c:v>15128.349413500924</c:v>
                </c:pt>
                <c:pt idx="10">
                  <c:v>17246.911940742306</c:v>
                </c:pt>
              </c:numCache>
            </c:numRef>
          </c:val>
          <c:extLst>
            <c:ext xmlns:c16="http://schemas.microsoft.com/office/drawing/2014/chart" uri="{C3380CC4-5D6E-409C-BE32-E72D297353CC}">
              <c16:uniqueId val="{00000000-D640-4EF9-AD73-353B4A4440D8}"/>
            </c:ext>
          </c:extLst>
        </c:ser>
        <c:ser>
          <c:idx val="1"/>
          <c:order val="1"/>
          <c:tx>
            <c:v>SERIE 3</c:v>
          </c:tx>
          <c:spPr>
            <a:gradFill>
              <a:gsLst>
                <a:gs pos="0">
                  <a:srgbClr val="626262"/>
                </a:gs>
                <a:gs pos="80000">
                  <a:srgbClr val="7F7F7F"/>
                </a:gs>
                <a:gs pos="100000">
                  <a:srgbClr val="808080"/>
                </a:gs>
              </a:gsLst>
              <a:lin ang="16200000"/>
            </a:gradFill>
            <a:ln w="0">
              <a:noFill/>
            </a:ln>
          </c:spPr>
          <c:invertIfNegative val="0"/>
          <c:dLbls>
            <c:spPr>
              <a:noFill/>
              <a:ln>
                <a:noFill/>
              </a:ln>
              <a:effectLst/>
            </c:spPr>
            <c:txPr>
              <a:bodyPr wrap="square"/>
              <a:lstStyle/>
              <a:p>
                <a:pPr>
                  <a:defRPr lang="es-MX" sz="1000" b="0" strike="noStrike" spc="-1">
                    <a:solidFill>
                      <a:srgbClr val="FFFFFF"/>
                    </a:solidFill>
                    <a:latin typeface="Calibri"/>
                  </a:defRPr>
                </a:pPr>
                <a:endParaRPr lang="es-E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'GASTO UVR'!$F$31:$R$31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'GASTO UVR'!$F$35:$Q$35</c:f>
              <c:numCache>
                <c:formatCode>_-* #,##0_-;\-* #,##0_-;_-* \-_-;_-@_-</c:formatCode>
                <c:ptCount val="12"/>
                <c:pt idx="0">
                  <c:v>8825.6095322884303</c:v>
                </c:pt>
                <c:pt idx="1">
                  <c:v>17752.4117207214</c:v>
                </c:pt>
                <c:pt idx="2">
                  <c:v>14390.1109459608</c:v>
                </c:pt>
                <c:pt idx="3">
                  <c:v>13011.9969921269</c:v>
                </c:pt>
                <c:pt idx="4">
                  <c:v>12706.431367920801</c:v>
                </c:pt>
                <c:pt idx="5">
                  <c:v>11935.2323193014</c:v>
                </c:pt>
                <c:pt idx="6">
                  <c:v>14086.5579295521</c:v>
                </c:pt>
                <c:pt idx="7">
                  <c:v>12063.037366754799</c:v>
                </c:pt>
                <c:pt idx="8">
                  <c:v>12434.083830720399</c:v>
                </c:pt>
                <c:pt idx="9">
                  <c:v>16572.074661933701</c:v>
                </c:pt>
                <c:pt idx="10">
                  <c:v>10170.260604625601</c:v>
                </c:pt>
                <c:pt idx="11">
                  <c:v>21080.1467737065</c:v>
                </c:pt>
              </c:numCache>
            </c:numRef>
          </c:val>
          <c:extLst>
            <c:ext xmlns:c16="http://schemas.microsoft.com/office/drawing/2014/chart" uri="{C3380CC4-5D6E-409C-BE32-E72D297353CC}">
              <c16:uniqueId val="{00000001-D640-4EF9-AD73-353B4A4440D8}"/>
            </c:ext>
          </c:extLst>
        </c:ser>
        <c:dLbls>
          <c:showLegendKey val="0"/>
          <c:showVal val="0"/>
          <c:showCatName val="0"/>
          <c:showSerName val="0"/>
          <c:showPercent val="0"/>
          <c:showBubbleSize val="0"/>
        </c:dLbls>
        <c:gapWidth val="150"/>
        <c:axId val="339813504"/>
        <c:axId val="339815424"/>
      </c:barChart>
      <c:catAx>
        <c:axId val="339813504"/>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7307004364299"/>
              <c:y val="0.946610332245054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9815424"/>
        <c:crosses val="autoZero"/>
        <c:auto val="1"/>
        <c:lblAlgn val="ctr"/>
        <c:lblOffset val="100"/>
        <c:noMultiLvlLbl val="0"/>
      </c:catAx>
      <c:valAx>
        <c:axId val="339815424"/>
        <c:scaling>
          <c:orientation val="minMax"/>
        </c:scaling>
        <c:delete val="0"/>
        <c:axPos val="l"/>
        <c:majorGridlines>
          <c:spPr>
            <a:ln w="9360">
              <a:solidFill>
                <a:srgbClr val="878787"/>
              </a:solidFill>
              <a:round/>
            </a:ln>
          </c:spPr>
        </c:majorGridlines>
        <c:numFmt formatCode="#,##0.0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9813504"/>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6525140609803"/>
          <c:y val="0.188208181294411"/>
          <c:w val="0.893474859390197"/>
          <c:h val="0.70664490109468003"/>
        </c:manualLayout>
      </c:layout>
      <c:barChart>
        <c:barDir val="col"/>
        <c:grouping val="clustered"/>
        <c:varyColors val="0"/>
        <c:ser>
          <c:idx val="0"/>
          <c:order val="0"/>
          <c:tx>
            <c:strRef>
              <c:f>EFICIENCIA!$D$32</c:f>
              <c:strCache>
                <c:ptCount val="1"/>
                <c:pt idx="0">
                  <c:v>INGRESO POR UVR</c:v>
                </c:pt>
              </c:strCache>
            </c:strRef>
          </c:tx>
          <c:spPr>
            <a:gradFill>
              <a:gsLst>
                <a:gs pos="0">
                  <a:srgbClr val="B9B9B9"/>
                </a:gs>
                <a:gs pos="80000">
                  <a:srgbClr val="F1F1F1"/>
                </a:gs>
                <a:gs pos="100000">
                  <a:srgbClr val="F2F2F2"/>
                </a:gs>
              </a:gsLst>
              <a:lin ang="16200000"/>
            </a:gradFill>
            <a:ln w="0">
              <a:solidFill>
                <a:srgbClr val="00B0F0"/>
              </a:solidFill>
            </a:ln>
          </c:spPr>
          <c:invertIfNegative val="0"/>
          <c:dLbls>
            <c:spPr>
              <a:noFill/>
              <a:ln>
                <a:noFill/>
              </a:ln>
              <a:effectLst/>
            </c:spPr>
            <c:txPr>
              <a:bodyPr wrap="square"/>
              <a:lstStyle/>
              <a:p>
                <a:pPr>
                  <a:defRPr lang="es-MX" sz="1000" b="0" strike="noStrike" spc="-1">
                    <a:solidFill>
                      <a:srgbClr val="FFFFFF"/>
                    </a:solidFill>
                    <a:latin typeface="Calibri"/>
                  </a:defRPr>
                </a:pPr>
                <a:endParaRPr lang="es-E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EFICIENCIA!$F$31:$Q$31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EFICIENCIA!$F$32:$Q$32</c:f>
              <c:numCache>
                <c:formatCode>#,##0</c:formatCode>
                <c:ptCount val="12"/>
                <c:pt idx="0">
                  <c:v>25267.889064178591</c:v>
                </c:pt>
                <c:pt idx="1">
                  <c:v>24483.888675965973</c:v>
                </c:pt>
                <c:pt idx="2">
                  <c:v>25769.593297283227</c:v>
                </c:pt>
                <c:pt idx="3">
                  <c:v>24520.245664472441</c:v>
                </c:pt>
                <c:pt idx="4">
                  <c:v>24661.132580713653</c:v>
                </c:pt>
                <c:pt idx="5">
                  <c:v>24249.547345802708</c:v>
                </c:pt>
                <c:pt idx="6">
                  <c:v>22939.722651996806</c:v>
                </c:pt>
                <c:pt idx="7">
                  <c:v>24855.203484297588</c:v>
                </c:pt>
                <c:pt idx="8">
                  <c:v>23470.117037145515</c:v>
                </c:pt>
                <c:pt idx="9">
                  <c:v>25749.904477742879</c:v>
                </c:pt>
                <c:pt idx="10">
                  <c:v>27694.105574896428</c:v>
                </c:pt>
                <c:pt idx="11">
                  <c:v>26236.148610241718</c:v>
                </c:pt>
              </c:numCache>
            </c:numRef>
          </c:val>
          <c:extLst>
            <c:ext xmlns:c16="http://schemas.microsoft.com/office/drawing/2014/chart" uri="{C3380CC4-5D6E-409C-BE32-E72D297353CC}">
              <c16:uniqueId val="{00000000-7C8C-4780-AFFC-788FE4183FF6}"/>
            </c:ext>
          </c:extLst>
        </c:ser>
        <c:ser>
          <c:idx val="1"/>
          <c:order val="1"/>
          <c:tx>
            <c:strRef>
              <c:f>EFICIENCIA!$D$33</c:f>
              <c:strCache>
                <c:ptCount val="1"/>
                <c:pt idx="0">
                  <c:v>GASTO POR UVR </c:v>
                </c:pt>
              </c:strCache>
            </c:strRef>
          </c:tx>
          <c:spPr>
            <a:gradFill>
              <a:gsLst>
                <a:gs pos="0">
                  <a:srgbClr val="626262"/>
                </a:gs>
                <a:gs pos="80000">
                  <a:srgbClr val="7F7F7F"/>
                </a:gs>
                <a:gs pos="100000">
                  <a:srgbClr val="808080"/>
                </a:gs>
              </a:gsLst>
              <a:lin ang="16200000"/>
            </a:gradFill>
            <a:ln w="0">
              <a:noFill/>
            </a:ln>
          </c:spPr>
          <c:invertIfNegative val="0"/>
          <c:dLbls>
            <c:spPr>
              <a:noFill/>
              <a:ln>
                <a:noFill/>
              </a:ln>
              <a:effectLst/>
            </c:spPr>
            <c:txPr>
              <a:bodyPr wrap="square"/>
              <a:lstStyle/>
              <a:p>
                <a:pPr>
                  <a:defRPr lang="es-MX" sz="1000" b="0" strike="noStrike" spc="-1">
                    <a:solidFill>
                      <a:srgbClr val="FFFFFF"/>
                    </a:solidFill>
                    <a:latin typeface="Calibri"/>
                  </a:defRPr>
                </a:pPr>
                <a:endParaRPr lang="es-E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EFICIENCIA!$F$31:$Q$31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EFICIENCIA!$F$33:$Q$33</c:f>
              <c:numCache>
                <c:formatCode>#,##0</c:formatCode>
                <c:ptCount val="12"/>
                <c:pt idx="0">
                  <c:v>13507.456327781039</c:v>
                </c:pt>
                <c:pt idx="1">
                  <c:v>15410.625523466751</c:v>
                </c:pt>
                <c:pt idx="2">
                  <c:v>13726.531617142549</c:v>
                </c:pt>
                <c:pt idx="3">
                  <c:v>15937.696509323694</c:v>
                </c:pt>
                <c:pt idx="4">
                  <c:v>15419.942939360864</c:v>
                </c:pt>
                <c:pt idx="5">
                  <c:v>13890.000818243059</c:v>
                </c:pt>
                <c:pt idx="6">
                  <c:v>13698.565217755153</c:v>
                </c:pt>
                <c:pt idx="7">
                  <c:v>13927.42687641578</c:v>
                </c:pt>
                <c:pt idx="8">
                  <c:v>14237.345056978305</c:v>
                </c:pt>
                <c:pt idx="9">
                  <c:v>15128.349413500924</c:v>
                </c:pt>
                <c:pt idx="10">
                  <c:v>17246.911940742306</c:v>
                </c:pt>
                <c:pt idx="11">
                  <c:v>21280.53577064753</c:v>
                </c:pt>
              </c:numCache>
            </c:numRef>
          </c:val>
          <c:extLst>
            <c:ext xmlns:c16="http://schemas.microsoft.com/office/drawing/2014/chart" uri="{C3380CC4-5D6E-409C-BE32-E72D297353CC}">
              <c16:uniqueId val="{00000001-7C8C-4780-AFFC-788FE4183FF6}"/>
            </c:ext>
          </c:extLst>
        </c:ser>
        <c:ser>
          <c:idx val="2"/>
          <c:order val="2"/>
          <c:tx>
            <c:strRef>
              <c:f>EFICIENCIA!$D$34</c:f>
              <c:strCache>
                <c:ptCount val="1"/>
                <c:pt idx="0">
                  <c:v>RESULTADO 2023</c:v>
                </c:pt>
              </c:strCache>
            </c:strRef>
          </c:tx>
          <c:spPr>
            <a:gradFill>
              <a:gsLst>
                <a:gs pos="0">
                  <a:srgbClr val="868686"/>
                </a:gs>
                <a:gs pos="80000">
                  <a:srgbClr val="AEAEAE"/>
                </a:gs>
                <a:gs pos="100000">
                  <a:srgbClr val="AFAFAF"/>
                </a:gs>
              </a:gsLst>
              <a:lin ang="16200000"/>
            </a:gradFill>
            <a:ln w="0">
              <a:noFill/>
            </a:ln>
          </c:spPr>
          <c:invertIfNegative val="0"/>
          <c:dLbls>
            <c:spPr>
              <a:noFill/>
              <a:ln>
                <a:noFill/>
              </a:ln>
              <a:effectLst/>
            </c:spPr>
            <c:txPr>
              <a:bodyPr wrap="square"/>
              <a:lstStyle/>
              <a:p>
                <a:pPr>
                  <a:defRPr lang="es-MX" sz="1000" b="0" strike="noStrike" spc="-1">
                    <a:solidFill>
                      <a:srgbClr val="FFFFFF"/>
                    </a:solidFill>
                    <a:latin typeface="Calibri"/>
                  </a:defRPr>
                </a:pPr>
                <a:endParaRPr lang="es-E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EFICIENCIA!$F$31:$Q$31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EFICIENCIA!$F$34:$Q$34</c:f>
              <c:numCache>
                <c:formatCode>#,##0</c:formatCode>
                <c:ptCount val="12"/>
                <c:pt idx="0">
                  <c:v>11760.432736397552</c:v>
                </c:pt>
                <c:pt idx="1">
                  <c:v>9073.2631524992212</c:v>
                </c:pt>
                <c:pt idx="2">
                  <c:v>12043.061680140678</c:v>
                </c:pt>
                <c:pt idx="3">
                  <c:v>8582.5491551487466</c:v>
                </c:pt>
                <c:pt idx="4">
                  <c:v>9241.1896413527884</c:v>
                </c:pt>
                <c:pt idx="5">
                  <c:v>10359.546527559649</c:v>
                </c:pt>
                <c:pt idx="6">
                  <c:v>9241.1574342416534</c:v>
                </c:pt>
                <c:pt idx="7">
                  <c:v>10927.776607881808</c:v>
                </c:pt>
                <c:pt idx="8">
                  <c:v>9232.7719801672101</c:v>
                </c:pt>
                <c:pt idx="9">
                  <c:v>10621.555064241955</c:v>
                </c:pt>
                <c:pt idx="10">
                  <c:v>10447.193634154122</c:v>
                </c:pt>
                <c:pt idx="11">
                  <c:v>4955.6128395941887</c:v>
                </c:pt>
              </c:numCache>
            </c:numRef>
          </c:val>
          <c:extLst>
            <c:ext xmlns:c16="http://schemas.microsoft.com/office/drawing/2014/chart" uri="{C3380CC4-5D6E-409C-BE32-E72D297353CC}">
              <c16:uniqueId val="{00000002-7C8C-4780-AFFC-788FE4183FF6}"/>
            </c:ext>
          </c:extLst>
        </c:ser>
        <c:dLbls>
          <c:showLegendKey val="0"/>
          <c:showVal val="0"/>
          <c:showCatName val="0"/>
          <c:showSerName val="0"/>
          <c:showPercent val="0"/>
          <c:showBubbleSize val="0"/>
        </c:dLbls>
        <c:gapWidth val="150"/>
        <c:axId val="339906560"/>
        <c:axId val="339908480"/>
      </c:barChart>
      <c:catAx>
        <c:axId val="33990656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530638135899"/>
              <c:y val="0.946610332245054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9908480"/>
        <c:crosses val="autoZero"/>
        <c:auto val="1"/>
        <c:lblAlgn val="ctr"/>
        <c:lblOffset val="100"/>
        <c:noMultiLvlLbl val="0"/>
      </c:catAx>
      <c:valAx>
        <c:axId val="339908480"/>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9906560"/>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6488145351837"/>
          <c:y val="0.194909344490934"/>
          <c:w val="0.89351185464816296"/>
          <c:h val="0.70667712691771301"/>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'Valor PERSONAL'!$F$30:$Q$30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'Valor PERSONAL'!$F$33:$Q$33</c:f>
              <c:numCache>
                <c:formatCode>#,##0</c:formatCode>
                <c:ptCount val="12"/>
                <c:pt idx="0">
                  <c:v>2123951387</c:v>
                </c:pt>
                <c:pt idx="1">
                  <c:v>2568011918.2800002</c:v>
                </c:pt>
                <c:pt idx="2">
                  <c:v>2630916929</c:v>
                </c:pt>
                <c:pt idx="3">
                  <c:v>2657226098.29</c:v>
                </c:pt>
                <c:pt idx="4">
                  <c:v>2981994039</c:v>
                </c:pt>
                <c:pt idx="5">
                  <c:v>2704834851</c:v>
                </c:pt>
                <c:pt idx="6">
                  <c:v>2614834851</c:v>
                </c:pt>
                <c:pt idx="7">
                  <c:v>2956372875</c:v>
                </c:pt>
                <c:pt idx="8">
                  <c:v>2897245417</c:v>
                </c:pt>
                <c:pt idx="9">
                  <c:v>2839300508.6599998</c:v>
                </c:pt>
                <c:pt idx="10">
                  <c:v>2782514498</c:v>
                </c:pt>
                <c:pt idx="11">
                  <c:v>3659097396.6700001</c:v>
                </c:pt>
              </c:numCache>
            </c:numRef>
          </c:val>
          <c:smooth val="0"/>
          <c:extLst>
            <c:ext xmlns:c16="http://schemas.microsoft.com/office/drawing/2014/chart" uri="{C3380CC4-5D6E-409C-BE32-E72D297353CC}">
              <c16:uniqueId val="{00000000-152C-409D-B2EC-72D3DEE2F250}"/>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'Valor PERSONAL'!$F$30:$Q$30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'Valor PERSONAL'!$F$34:$Q$34</c:f>
              <c:numCache>
                <c:formatCode>#,##0</c:formatCode>
                <c:ptCount val="12"/>
                <c:pt idx="0">
                  <c:v>778234192</c:v>
                </c:pt>
                <c:pt idx="1">
                  <c:v>2471134730.1500001</c:v>
                </c:pt>
                <c:pt idx="2">
                  <c:v>1188977463</c:v>
                </c:pt>
                <c:pt idx="3">
                  <c:v>1829739847</c:v>
                </c:pt>
                <c:pt idx="4">
                  <c:v>2227590028.5</c:v>
                </c:pt>
                <c:pt idx="5">
                  <c:v>1614378850</c:v>
                </c:pt>
                <c:pt idx="6">
                  <c:v>2085307395</c:v>
                </c:pt>
                <c:pt idx="7">
                  <c:v>1796313465</c:v>
                </c:pt>
                <c:pt idx="8">
                  <c:v>2034285366</c:v>
                </c:pt>
                <c:pt idx="9">
                  <c:v>2692214755</c:v>
                </c:pt>
                <c:pt idx="10">
                  <c:v>1550019874.3</c:v>
                </c:pt>
                <c:pt idx="11">
                  <c:v>3233228752</c:v>
                </c:pt>
              </c:numCache>
            </c:numRef>
          </c:val>
          <c:smooth val="0"/>
          <c:extLst>
            <c:ext xmlns:c16="http://schemas.microsoft.com/office/drawing/2014/chart" uri="{C3380CC4-5D6E-409C-BE32-E72D297353CC}">
              <c16:uniqueId val="{00000001-152C-409D-B2EC-72D3DEE2F250}"/>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'Valor PERSONAL'!$F$30:$Q$30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'Valor PERSONAL'!$F$35:$Q$35</c:f>
              <c:numCache>
                <c:formatCode>#,##0</c:formatCode>
                <c:ptCount val="12"/>
                <c:pt idx="0">
                  <c:v>1824428145</c:v>
                </c:pt>
                <c:pt idx="1">
                  <c:v>1824428145</c:v>
                </c:pt>
                <c:pt idx="2">
                  <c:v>1824428145</c:v>
                </c:pt>
                <c:pt idx="3">
                  <c:v>1824428145</c:v>
                </c:pt>
                <c:pt idx="4">
                  <c:v>1824428145</c:v>
                </c:pt>
                <c:pt idx="5">
                  <c:v>1824428145</c:v>
                </c:pt>
                <c:pt idx="6">
                  <c:v>1824428145</c:v>
                </c:pt>
                <c:pt idx="7">
                  <c:v>1824428145</c:v>
                </c:pt>
                <c:pt idx="8">
                  <c:v>1824428145</c:v>
                </c:pt>
                <c:pt idx="9">
                  <c:v>1824428145</c:v>
                </c:pt>
                <c:pt idx="10">
                  <c:v>1824428145</c:v>
                </c:pt>
                <c:pt idx="11">
                  <c:v>1824428145</c:v>
                </c:pt>
              </c:numCache>
            </c:numRef>
          </c:val>
          <c:smooth val="0"/>
          <c:extLst>
            <c:ext xmlns:c16="http://schemas.microsoft.com/office/drawing/2014/chart" uri="{C3380CC4-5D6E-409C-BE32-E72D297353CC}">
              <c16:uniqueId val="{00000002-152C-409D-B2EC-72D3DEE2F250}"/>
            </c:ext>
          </c:extLst>
        </c:ser>
        <c:dLbls>
          <c:showLegendKey val="0"/>
          <c:showVal val="0"/>
          <c:showCatName val="0"/>
          <c:showSerName val="0"/>
          <c:showPercent val="0"/>
          <c:showBubbleSize val="0"/>
        </c:dLbls>
        <c:hiLowLines>
          <c:spPr>
            <a:ln w="0">
              <a:noFill/>
            </a:ln>
          </c:spPr>
        </c:hiLowLines>
        <c:smooth val="0"/>
        <c:axId val="339962880"/>
        <c:axId val="339969152"/>
      </c:lineChart>
      <c:catAx>
        <c:axId val="339962880"/>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531327231702"/>
              <c:y val="0.946652719665271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39969152"/>
        <c:crosses val="autoZero"/>
        <c:auto val="1"/>
        <c:lblAlgn val="ctr"/>
        <c:lblOffset val="100"/>
        <c:noMultiLvlLbl val="0"/>
      </c:catAx>
      <c:valAx>
        <c:axId val="339969152"/>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39962880"/>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0.106488145351837"/>
          <c:y val="0.194909344490934"/>
          <c:w val="0.89351185464816296"/>
          <c:h val="0.70667712691771301"/>
        </c:manualLayout>
      </c:layout>
      <c:lineChart>
        <c:grouping val="standard"/>
        <c:varyColors val="0"/>
        <c:ser>
          <c:idx val="0"/>
          <c:order val="0"/>
          <c:spPr>
            <a:ln w="47520" cap="rnd">
              <a:solidFill>
                <a:srgbClr val="00B0F0"/>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'DEUDA PERSONAL'!$F$30:$Q$30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'DEUDA PERSONAL'!$F$33:$Q$33</c:f>
              <c:numCache>
                <c:formatCode>#,##0</c:formatCode>
                <c:ptCount val="12"/>
                <c:pt idx="0">
                  <c:v>1234226881</c:v>
                </c:pt>
                <c:pt idx="1">
                  <c:v>1951681475</c:v>
                </c:pt>
                <c:pt idx="2">
                  <c:v>777861534</c:v>
                </c:pt>
                <c:pt idx="3">
                  <c:v>777861534</c:v>
                </c:pt>
                <c:pt idx="4">
                  <c:v>899676008</c:v>
                </c:pt>
                <c:pt idx="5">
                  <c:v>164582930</c:v>
                </c:pt>
                <c:pt idx="6">
                  <c:v>284345874</c:v>
                </c:pt>
                <c:pt idx="7">
                  <c:v>0</c:v>
                </c:pt>
                <c:pt idx="8">
                  <c:v>0</c:v>
                </c:pt>
                <c:pt idx="9">
                  <c:v>0</c:v>
                </c:pt>
                <c:pt idx="10">
                  <c:v>0</c:v>
                </c:pt>
                <c:pt idx="11">
                  <c:v>0</c:v>
                </c:pt>
              </c:numCache>
            </c:numRef>
          </c:val>
          <c:smooth val="0"/>
          <c:extLst>
            <c:ext xmlns:c16="http://schemas.microsoft.com/office/drawing/2014/chart" uri="{C3380CC4-5D6E-409C-BE32-E72D297353CC}">
              <c16:uniqueId val="{00000000-B0CB-4926-918E-AD4D5CAB67B1}"/>
            </c:ext>
          </c:extLst>
        </c:ser>
        <c:ser>
          <c:idx val="1"/>
          <c:order val="1"/>
          <c:spPr>
            <a:ln w="47520" cap="rnd">
              <a:solidFill>
                <a:srgbClr val="632523"/>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'DEUDA PERSONAL'!$F$30:$Q$30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'DEUDA PERSONAL'!$F$34:$Q$34</c:f>
              <c:numCache>
                <c:formatCode>#,##0</c:formatCode>
                <c:ptCount val="12"/>
                <c:pt idx="0">
                  <c:v>622804257</c:v>
                </c:pt>
                <c:pt idx="1">
                  <c:v>1200491308</c:v>
                </c:pt>
                <c:pt idx="2">
                  <c:v>1072706736</c:v>
                </c:pt>
                <c:pt idx="3">
                  <c:v>582746817</c:v>
                </c:pt>
                <c:pt idx="4">
                  <c:v>707308611</c:v>
                </c:pt>
                <c:pt idx="5">
                  <c:v>1540444355</c:v>
                </c:pt>
                <c:pt idx="6">
                  <c:v>774553560</c:v>
                </c:pt>
                <c:pt idx="7">
                  <c:v>767971021</c:v>
                </c:pt>
                <c:pt idx="8">
                  <c:v>932196745</c:v>
                </c:pt>
                <c:pt idx="9">
                  <c:v>718834379</c:v>
                </c:pt>
                <c:pt idx="10">
                  <c:v>933011878</c:v>
                </c:pt>
                <c:pt idx="11">
                  <c:v>0</c:v>
                </c:pt>
              </c:numCache>
            </c:numRef>
          </c:val>
          <c:smooth val="0"/>
          <c:extLst>
            <c:ext xmlns:c16="http://schemas.microsoft.com/office/drawing/2014/chart" uri="{C3380CC4-5D6E-409C-BE32-E72D297353CC}">
              <c16:uniqueId val="{00000001-B0CB-4926-918E-AD4D5CAB67B1}"/>
            </c:ext>
          </c:extLst>
        </c:ser>
        <c:ser>
          <c:idx val="2"/>
          <c:order val="2"/>
          <c:spPr>
            <a:ln w="47520" cap="rnd">
              <a:solidFill>
                <a:srgbClr val="4F6228"/>
              </a:solidFill>
              <a:round/>
            </a:ln>
          </c:spPr>
          <c:marker>
            <c:symbol val="none"/>
          </c:marker>
          <c:dLbls>
            <c:spPr>
              <a:noFill/>
              <a:ln>
                <a:noFill/>
              </a:ln>
              <a:effectLst/>
            </c:spPr>
            <c:txPr>
              <a:bodyPr wrap="square"/>
              <a:lstStyle/>
              <a:p>
                <a:pPr>
                  <a:defRPr lang="es-MX" sz="1000" b="0" strike="noStrike" spc="-1">
                    <a:solidFill>
                      <a:srgbClr val="FFFFFF"/>
                    </a:solidFill>
                    <a:latin typeface="Calibri"/>
                  </a:defRPr>
                </a:pPr>
                <a:endParaRPr lang="es-E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'DEUDA PERSONAL'!$F$30:$Q$30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'DEUDA PERSONAL'!$F$35:$Q$35</c:f>
              <c:numCache>
                <c:formatCode>#,##0</c:formatCode>
                <c:ptCount val="12"/>
                <c:pt idx="0">
                  <c:v>1000000000</c:v>
                </c:pt>
                <c:pt idx="1">
                  <c:v>1000000000</c:v>
                </c:pt>
                <c:pt idx="2">
                  <c:v>1000000000</c:v>
                </c:pt>
                <c:pt idx="3">
                  <c:v>1000000000</c:v>
                </c:pt>
                <c:pt idx="4">
                  <c:v>1000000000</c:v>
                </c:pt>
                <c:pt idx="5">
                  <c:v>1000000000</c:v>
                </c:pt>
                <c:pt idx="6">
                  <c:v>1000000000</c:v>
                </c:pt>
                <c:pt idx="7">
                  <c:v>1000000000</c:v>
                </c:pt>
                <c:pt idx="8">
                  <c:v>1000000000</c:v>
                </c:pt>
                <c:pt idx="9">
                  <c:v>1000000000</c:v>
                </c:pt>
                <c:pt idx="10">
                  <c:v>1000000000</c:v>
                </c:pt>
                <c:pt idx="11">
                  <c:v>1000000000</c:v>
                </c:pt>
              </c:numCache>
            </c:numRef>
          </c:val>
          <c:smooth val="0"/>
          <c:extLst>
            <c:ext xmlns:c16="http://schemas.microsoft.com/office/drawing/2014/chart" uri="{C3380CC4-5D6E-409C-BE32-E72D297353CC}">
              <c16:uniqueId val="{00000002-B0CB-4926-918E-AD4D5CAB67B1}"/>
            </c:ext>
          </c:extLst>
        </c:ser>
        <c:dLbls>
          <c:showLegendKey val="0"/>
          <c:showVal val="0"/>
          <c:showCatName val="0"/>
          <c:showSerName val="0"/>
          <c:showPercent val="0"/>
          <c:showBubbleSize val="0"/>
        </c:dLbls>
        <c:hiLowLines>
          <c:spPr>
            <a:ln w="0">
              <a:noFill/>
            </a:ln>
          </c:spPr>
        </c:hiLowLines>
        <c:smooth val="0"/>
        <c:axId val="340105088"/>
        <c:axId val="340127744"/>
      </c:lineChart>
      <c:catAx>
        <c:axId val="340105088"/>
        <c:scaling>
          <c:orientation val="minMax"/>
        </c:scaling>
        <c:delete val="0"/>
        <c:axPos val="b"/>
        <c:majorGridlines>
          <c:spPr>
            <a:ln w="9360">
              <a:solidFill>
                <a:srgbClr val="878787"/>
              </a:solidFill>
              <a:round/>
            </a:ln>
          </c:spPr>
        </c:majorGridlines>
        <c:title>
          <c:tx>
            <c:rich>
              <a:bodyPr rot="0"/>
              <a:lstStyle/>
              <a:p>
                <a:pPr>
                  <a:defRPr lang="es-ES" sz="1000" b="1" strike="noStrike" spc="-1">
                    <a:solidFill>
                      <a:srgbClr val="000000"/>
                    </a:solidFill>
                    <a:latin typeface="Calibri"/>
                  </a:defRPr>
                </a:pPr>
                <a:r>
                  <a:rPr lang="es-ES" sz="1000" b="1" strike="noStrike" spc="-1">
                    <a:solidFill>
                      <a:srgbClr val="000000"/>
                    </a:solidFill>
                    <a:latin typeface="Calibri"/>
                  </a:rPr>
                  <a:t>MES</a:t>
                </a:r>
              </a:p>
            </c:rich>
          </c:tx>
          <c:layout>
            <c:manualLayout>
              <c:xMode val="edge"/>
              <c:yMode val="edge"/>
              <c:x val="0.45316531327231702"/>
              <c:y val="0.94665271966527198"/>
            </c:manualLayout>
          </c:layout>
          <c:overlay val="0"/>
          <c:spPr>
            <a:noFill/>
            <a:ln w="0">
              <a:noFill/>
            </a:ln>
          </c:spPr>
        </c:title>
        <c:numFmt formatCode="General" sourceLinked="0"/>
        <c:majorTickMark val="out"/>
        <c:minorTickMark val="none"/>
        <c:tickLblPos val="low"/>
        <c:spPr>
          <a:ln w="9360">
            <a:solidFill>
              <a:srgbClr val="878787"/>
            </a:solidFill>
            <a:round/>
          </a:ln>
        </c:spPr>
        <c:txPr>
          <a:bodyPr/>
          <a:lstStyle/>
          <a:p>
            <a:pPr>
              <a:defRPr lang="es-MX" sz="1000" b="0" strike="noStrike" spc="-1">
                <a:solidFill>
                  <a:srgbClr val="000000"/>
                </a:solidFill>
                <a:latin typeface="Calibri"/>
              </a:defRPr>
            </a:pPr>
            <a:endParaRPr lang="es-ES"/>
          </a:p>
        </c:txPr>
        <c:crossAx val="340127744"/>
        <c:crosses val="autoZero"/>
        <c:auto val="1"/>
        <c:lblAlgn val="ctr"/>
        <c:lblOffset val="100"/>
        <c:noMultiLvlLbl val="0"/>
      </c:catAx>
      <c:valAx>
        <c:axId val="340127744"/>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lang="es-MX" sz="1000" b="0" strike="noStrike" spc="-1">
                <a:solidFill>
                  <a:srgbClr val="000000"/>
                </a:solidFill>
                <a:latin typeface="Calibri"/>
              </a:defRPr>
            </a:pPr>
            <a:endParaRPr lang="es-ES"/>
          </a:p>
        </c:txPr>
        <c:crossAx val="340105088"/>
        <c:crosses val="autoZero"/>
        <c:crossBetween val="between"/>
      </c:valAx>
      <c:spPr>
        <a:solidFill>
          <a:srgbClr val="E6E0EC"/>
        </a:solidFill>
        <a:ln w="0">
          <a:noFill/>
        </a:ln>
      </c:spPr>
    </c:plotArea>
    <c:plotVisOnly val="1"/>
    <c:dispBlanksAs val="gap"/>
    <c:showDLblsOverMax val="1"/>
  </c:chart>
  <c:spPr>
    <a:solidFill>
      <a:srgbClr val="CCC1DA"/>
    </a:solidFill>
    <a:ln w="9360">
      <a:solidFill>
        <a:srgbClr val="D9D9D9"/>
      </a:solidFill>
      <a:round/>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6" Type="http://schemas.openxmlformats.org/officeDocument/2006/relationships/hyperlink" Target="#'MORTAL INFANT'!A1"/><Relationship Id="rId21" Type="http://schemas.openxmlformats.org/officeDocument/2006/relationships/hyperlink" Target="#'OP RX ESP TAC'!A1"/><Relationship Id="rId42" Type="http://schemas.openxmlformats.org/officeDocument/2006/relationships/hyperlink" Target="#'GASTOS Y COSTOS'!A1"/><Relationship Id="rId47" Type="http://schemas.openxmlformats.org/officeDocument/2006/relationships/hyperlink" Target="#RECAUDO!A1"/><Relationship Id="rId63" Type="http://schemas.openxmlformats.org/officeDocument/2006/relationships/hyperlink" Target="#'OP PEDIAT prim'!A1"/><Relationship Id="rId68" Type="http://schemas.openxmlformats.org/officeDocument/2006/relationships/hyperlink" Target="#'CAIDAS URG'!A1"/><Relationship Id="rId84" Type="http://schemas.openxmlformats.org/officeDocument/2006/relationships/hyperlink" Target="#'TASA PART CESAR'!A1"/><Relationship Id="rId89" Type="http://schemas.openxmlformats.org/officeDocument/2006/relationships/image" Target="../media/image1.jpeg"/><Relationship Id="rId16" Type="http://schemas.openxmlformats.org/officeDocument/2006/relationships/hyperlink" Target="#'REMIS PARTOS'!A1"/><Relationship Id="rId107" Type="http://schemas.openxmlformats.org/officeDocument/2006/relationships/hyperlink" Target="#'% OCUP REAL'!A1"/><Relationship Id="rId11" Type="http://schemas.openxmlformats.org/officeDocument/2006/relationships/hyperlink" Target="#REINGR!A1"/><Relationship Id="rId32" Type="http://schemas.openxmlformats.org/officeDocument/2006/relationships/hyperlink" Target="#'PROD AMBUL'!A1"/><Relationship Id="rId37" Type="http://schemas.openxmlformats.org/officeDocument/2006/relationships/hyperlink" Target="#'DIAS ESTANCIA'!A1"/><Relationship Id="rId53" Type="http://schemas.openxmlformats.org/officeDocument/2006/relationships/hyperlink" Target="#'ANALISIS MORT'!A1"/><Relationship Id="rId58" Type="http://schemas.openxmlformats.org/officeDocument/2006/relationships/hyperlink" Target="#'GUIA GESTANTES'!A1"/><Relationship Id="rId74" Type="http://schemas.openxmlformats.org/officeDocument/2006/relationships/hyperlink" Target="#'EV ADV MEDICA'.A1"/><Relationship Id="rId79" Type="http://schemas.openxmlformats.org/officeDocument/2006/relationships/hyperlink" Target="#'PROD HOSPIT DCO'!A1"/><Relationship Id="rId102" Type="http://schemas.openxmlformats.org/officeDocument/2006/relationships/hyperlink" Target="#'HOSPITALIZACI&#211;N DOMICILIARIA'!A1"/><Relationship Id="rId5" Type="http://schemas.openxmlformats.org/officeDocument/2006/relationships/hyperlink" Target="#'OP PEDIAT'!A1"/><Relationship Id="rId90" Type="http://schemas.openxmlformats.org/officeDocument/2006/relationships/hyperlink" Target="#'PROD TAM'!A1"/><Relationship Id="rId95" Type="http://schemas.openxmlformats.org/officeDocument/2006/relationships/hyperlink" Target="#'INGRESO UVR'!A1"/><Relationship Id="rId22" Type="http://schemas.openxmlformats.org/officeDocument/2006/relationships/hyperlink" Target="#'TOMA MUEST'!A1"/><Relationship Id="rId27" Type="http://schemas.openxmlformats.org/officeDocument/2006/relationships/hyperlink" Target="#'PROD UVR'!A1"/><Relationship Id="rId43" Type="http://schemas.openxmlformats.org/officeDocument/2006/relationships/hyperlink" Target="#'GASTO UVR'!A1"/><Relationship Id="rId48" Type="http://schemas.openxmlformats.org/officeDocument/2006/relationships/hyperlink" Target="#'RADIC FACT'!A1"/><Relationship Id="rId64" Type="http://schemas.openxmlformats.org/officeDocument/2006/relationships/hyperlink" Target="#'OP CX prim'!A1"/><Relationship Id="rId69" Type="http://schemas.openxmlformats.org/officeDocument/2006/relationships/hyperlink" Target="#'CAIDAS CEXT'!A1"/><Relationship Id="rId80" Type="http://schemas.openxmlformats.org/officeDocument/2006/relationships/hyperlink" Target="#'PROD UCI EGRESOS'!A1"/><Relationship Id="rId85" Type="http://schemas.openxmlformats.org/officeDocument/2006/relationships/hyperlink" Target="#'PROD FARMACIA'!A1"/><Relationship Id="rId12" Type="http://schemas.openxmlformats.org/officeDocument/2006/relationships/hyperlink" Target="#MORTAL!A1"/><Relationship Id="rId17" Type="http://schemas.openxmlformats.org/officeDocument/2006/relationships/hyperlink" Target="#'SATISF USU'!A1"/><Relationship Id="rId33" Type="http://schemas.openxmlformats.org/officeDocument/2006/relationships/hyperlink" Target="#'INCUMPLIM CIT MED'!A1"/><Relationship Id="rId38" Type="http://schemas.openxmlformats.org/officeDocument/2006/relationships/hyperlink" Target="#'PROD HOSP EGRESOS'!A1"/><Relationship Id="rId59" Type="http://schemas.openxmlformats.org/officeDocument/2006/relationships/hyperlink" Target="#'GUIA CAUSA EGRESO'!A1"/><Relationship Id="rId103" Type="http://schemas.openxmlformats.org/officeDocument/2006/relationships/hyperlink" Target="#'SATISF PRIMER CONT'!A1"/><Relationship Id="rId20" Type="http://schemas.openxmlformats.org/officeDocument/2006/relationships/hyperlink" Target="#'OP RX SIMPLE'!A1"/><Relationship Id="rId41" Type="http://schemas.openxmlformats.org/officeDocument/2006/relationships/hyperlink" Target="#FACTUR!A1"/><Relationship Id="rId54" Type="http://schemas.openxmlformats.org/officeDocument/2006/relationships/hyperlink" Target="#'DEUDA PERSONAL'!A1"/><Relationship Id="rId62" Type="http://schemas.openxmlformats.org/officeDocument/2006/relationships/hyperlink" Target="#'OP MED INT prim'!A1"/><Relationship Id="rId70" Type="http://schemas.openxmlformats.org/officeDocument/2006/relationships/hyperlink" Target="#'CAIDAS LAB'!A1"/><Relationship Id="rId75" Type="http://schemas.openxmlformats.org/officeDocument/2006/relationships/hyperlink" Target="#'EV AD MED URG'!A1"/><Relationship Id="rId83" Type="http://schemas.openxmlformats.org/officeDocument/2006/relationships/hyperlink" Target="#'OP ODONT'!A1"/><Relationship Id="rId88" Type="http://schemas.openxmlformats.org/officeDocument/2006/relationships/hyperlink" Target="#'PROD MAMOGRAFIA'!A1"/><Relationship Id="rId91" Type="http://schemas.openxmlformats.org/officeDocument/2006/relationships/hyperlink" Target="#'PROD TAB'!A1"/><Relationship Id="rId96" Type="http://schemas.openxmlformats.org/officeDocument/2006/relationships/hyperlink" Target="#EFICIENCIA!A1"/><Relationship Id="rId1" Type="http://schemas.openxmlformats.org/officeDocument/2006/relationships/hyperlink" Target="#'OP MEDICINA GRAL'!A1"/><Relationship Id="rId6" Type="http://schemas.openxmlformats.org/officeDocument/2006/relationships/hyperlink" Target="#'OP CX'!A1"/><Relationship Id="rId15" Type="http://schemas.openxmlformats.org/officeDocument/2006/relationships/hyperlink" Target="#'REMISIONES AMB Y HOSP'!A1"/><Relationship Id="rId23" Type="http://schemas.openxmlformats.org/officeDocument/2006/relationships/hyperlink" Target="#'OPORT Triage II'!A1"/><Relationship Id="rId28" Type="http://schemas.openxmlformats.org/officeDocument/2006/relationships/hyperlink" Target="#'PROD TOTAL RX'!A1"/><Relationship Id="rId36" Type="http://schemas.openxmlformats.org/officeDocument/2006/relationships/hyperlink" Target="#'GIRO CAMA'!A1"/><Relationship Id="rId49" Type="http://schemas.openxmlformats.org/officeDocument/2006/relationships/hyperlink" Target="#'REC VIG ANT'!A1"/><Relationship Id="rId57" Type="http://schemas.openxmlformats.org/officeDocument/2006/relationships/hyperlink" Target="#'MANEJO IAM'!A1"/><Relationship Id="rId106" Type="http://schemas.openxmlformats.org/officeDocument/2006/relationships/hyperlink" Target="#'SATISF INFRAEST'!A1"/><Relationship Id="rId10" Type="http://schemas.openxmlformats.org/officeDocument/2006/relationships/hyperlink" Target="#'OP PROC QX'!A1"/><Relationship Id="rId31" Type="http://schemas.openxmlformats.org/officeDocument/2006/relationships/hyperlink" Target="#'PROD SLAS QX'!A1"/><Relationship Id="rId44" Type="http://schemas.openxmlformats.org/officeDocument/2006/relationships/hyperlink" Target="#PASIVOS!A1"/><Relationship Id="rId52" Type="http://schemas.openxmlformats.org/officeDocument/2006/relationships/hyperlink" Target="file:///\\192.168.1.234\lideres%20hrm\2.%20CMI%20HRM\2023\BSC%20ESE%20Hospital%20Regional%20Moniquira%202023\CUADRO%20DE%20MANDO%20INTEGRAL%202023\CUADRO%20DE%20MANDO%20INTEGRAL%20ESE%202023.xlsm" TargetMode="External"/><Relationship Id="rId60" Type="http://schemas.openxmlformats.org/officeDocument/2006/relationships/hyperlink" Target="#'COMPRAS INSUMOS'!A1"/><Relationship Id="rId65" Type="http://schemas.openxmlformats.org/officeDocument/2006/relationships/hyperlink" Target="#'REINGRESO URG'!A1"/><Relationship Id="rId73" Type="http://schemas.openxmlformats.org/officeDocument/2006/relationships/hyperlink" Target="#'CAIDAS INCID'!A1"/><Relationship Id="rId78" Type="http://schemas.openxmlformats.org/officeDocument/2006/relationships/hyperlink" Target="#'OP OBST PRIM'!A1"/><Relationship Id="rId81" Type="http://schemas.openxmlformats.org/officeDocument/2006/relationships/hyperlink" Target="#'PROD UCI DCO'!A1"/><Relationship Id="rId86" Type="http://schemas.openxmlformats.org/officeDocument/2006/relationships/hyperlink" Target="#'PROD TAC'!A1"/><Relationship Id="rId94" Type="http://schemas.openxmlformats.org/officeDocument/2006/relationships/hyperlink" Target="#'OP UROLOGIA prim'!A1"/><Relationship Id="rId99" Type="http://schemas.openxmlformats.org/officeDocument/2006/relationships/hyperlink" Target="#'DIAS ESTANCIA UCI'!A1"/><Relationship Id="rId101" Type="http://schemas.openxmlformats.org/officeDocument/2006/relationships/hyperlink" Target="#'PROD ECOG GINECOBST'!A1"/><Relationship Id="rId4" Type="http://schemas.openxmlformats.org/officeDocument/2006/relationships/hyperlink" Target="#'OP ODONT prim'!A1"/><Relationship Id="rId9" Type="http://schemas.openxmlformats.org/officeDocument/2006/relationships/hyperlink" Target="#'OP RX'!A1"/><Relationship Id="rId13" Type="http://schemas.openxmlformats.org/officeDocument/2006/relationships/hyperlink" Target="#INFECC!A1"/><Relationship Id="rId18" Type="http://schemas.openxmlformats.org/officeDocument/2006/relationships/hyperlink" Target="#'OP GINEC'!A1"/><Relationship Id="rId39" Type="http://schemas.openxmlformats.org/officeDocument/2006/relationships/hyperlink" Target="#'PROD URG'!A1"/><Relationship Id="rId34" Type="http://schemas.openxmlformats.org/officeDocument/2006/relationships/hyperlink" Target="#'PROD VACUN'!A1"/><Relationship Id="rId50" Type="http://schemas.openxmlformats.org/officeDocument/2006/relationships/hyperlink" Target="#'CARTERA TOTAL'!A1"/><Relationship Id="rId55" Type="http://schemas.openxmlformats.org/officeDocument/2006/relationships/hyperlink" Target="#APENDICECT!A1"/><Relationship Id="rId76" Type="http://schemas.openxmlformats.org/officeDocument/2006/relationships/hyperlink" Target="#'ULCERAS PTE HOS'!A1"/><Relationship Id="rId97" Type="http://schemas.openxmlformats.org/officeDocument/2006/relationships/hyperlink" Target="#'% OCUP UCI'!A1"/><Relationship Id="rId104" Type="http://schemas.openxmlformats.org/officeDocument/2006/relationships/hyperlink" Target="#'SATISF ADMTIVO'!A1"/><Relationship Id="rId7" Type="http://schemas.openxmlformats.org/officeDocument/2006/relationships/hyperlink" Target="#'CANCEL CX'!A1"/><Relationship Id="rId71" Type="http://schemas.openxmlformats.org/officeDocument/2006/relationships/hyperlink" Target="#'CAIDAS RX'!A1"/><Relationship Id="rId92" Type="http://schemas.openxmlformats.org/officeDocument/2006/relationships/hyperlink" Target="#'OP MED GRAL prim '!A1"/><Relationship Id="rId2" Type="http://schemas.openxmlformats.org/officeDocument/2006/relationships/hyperlink" Target="#'OP ORTOPEDIA'!A1"/><Relationship Id="rId29" Type="http://schemas.openxmlformats.org/officeDocument/2006/relationships/hyperlink" Target="#'PROD LAB'!A1"/><Relationship Id="rId24" Type="http://schemas.openxmlformats.org/officeDocument/2006/relationships/hyperlink" Target="#'MORTAL MAT'!A1"/><Relationship Id="rId40" Type="http://schemas.openxmlformats.org/officeDocument/2006/relationships/hyperlink" Target="#'OBSERV URG'!A1"/><Relationship Id="rId45" Type="http://schemas.openxmlformats.org/officeDocument/2006/relationships/hyperlink" Target="#ENDEUD!A1"/><Relationship Id="rId66" Type="http://schemas.openxmlformats.org/officeDocument/2006/relationships/hyperlink" Target="#'REMISION DE URG'!A1"/><Relationship Id="rId87" Type="http://schemas.openxmlformats.org/officeDocument/2006/relationships/hyperlink" Target="#'PROD ECOGRAFIA'!A1"/><Relationship Id="rId61" Type="http://schemas.openxmlformats.org/officeDocument/2006/relationships/hyperlink" Target="#'OP UROLOG&#205;A'!A1"/><Relationship Id="rId82" Type="http://schemas.openxmlformats.org/officeDocument/2006/relationships/hyperlink" Target="#'PROD TERAPIAS'!A1"/><Relationship Id="rId19" Type="http://schemas.openxmlformats.org/officeDocument/2006/relationships/hyperlink" Target="#'OP OBSTETR'!A1"/><Relationship Id="rId14" Type="http://schemas.openxmlformats.org/officeDocument/2006/relationships/hyperlink" Target="#'EV ADVER'!A1"/><Relationship Id="rId30" Type="http://schemas.openxmlformats.org/officeDocument/2006/relationships/hyperlink" Target="#'PROD PART'!A1"/><Relationship Id="rId35" Type="http://schemas.openxmlformats.org/officeDocument/2006/relationships/hyperlink" Target="#'% OCUP'!A1"/><Relationship Id="rId56" Type="http://schemas.openxmlformats.org/officeDocument/2006/relationships/hyperlink" Target="#'NEUMON BRONCOASP'!A1"/><Relationship Id="rId77" Type="http://schemas.openxmlformats.org/officeDocument/2006/relationships/hyperlink" Target="#'OP GINEC PRIM'!A1"/><Relationship Id="rId100" Type="http://schemas.openxmlformats.org/officeDocument/2006/relationships/hyperlink" Target="#'GIRO CAMA UCI'!A1"/><Relationship Id="rId105" Type="http://schemas.openxmlformats.org/officeDocument/2006/relationships/hyperlink" Target="#'SATISF ASIST'!A1"/><Relationship Id="rId8" Type="http://schemas.openxmlformats.org/officeDocument/2006/relationships/hyperlink" Target="#'OP URG'!A1"/><Relationship Id="rId51" Type="http://schemas.openxmlformats.org/officeDocument/2006/relationships/hyperlink" Target="#'EQUILIB. PPTAL RECAUDOS'!A1"/><Relationship Id="rId72" Type="http://schemas.openxmlformats.org/officeDocument/2006/relationships/hyperlink" Target="#'CAIDAS EVADV'!A1"/><Relationship Id="rId93" Type="http://schemas.openxmlformats.org/officeDocument/2006/relationships/hyperlink" Target="#'OP ORTOPEDIA prim'!A1"/><Relationship Id="rId98" Type="http://schemas.openxmlformats.org/officeDocument/2006/relationships/image" Target="../media/image2.png"/><Relationship Id="rId3" Type="http://schemas.openxmlformats.org/officeDocument/2006/relationships/hyperlink" Target="#'OP MED INT'!A1"/><Relationship Id="rId25" Type="http://schemas.openxmlformats.org/officeDocument/2006/relationships/hyperlink" Target="#'MORTAL MENOR 5'!A1"/><Relationship Id="rId46" Type="http://schemas.openxmlformats.org/officeDocument/2006/relationships/hyperlink" Target="#'Valor PERSONAL'!A1"/><Relationship Id="rId67" Type="http://schemas.openxmlformats.org/officeDocument/2006/relationships/hyperlink" Target="#'CAIDAS HOSPIT'!A1"/></Relationships>
</file>

<file path=xl/drawings/_rels/drawing10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50.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51.xml"/></Relationships>
</file>

<file path=xl/drawings/_rels/drawing10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52.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53.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54.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5.xml"/></Relationships>
</file>

<file path=xl/drawings/_rels/drawing1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55.xml"/></Relationships>
</file>

<file path=xl/drawings/_rels/drawing11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56.xml"/></Relationships>
</file>

<file path=xl/drawings/_rels/drawing11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57.xml"/></Relationships>
</file>

<file path=xl/drawings/_rels/drawing11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58.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59.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60.xml"/></Relationships>
</file>

<file path=xl/drawings/_rels/drawing12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61.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62.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63.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64.xml"/></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6.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65.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66.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67.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68.xml"/></Relationships>
</file>

<file path=xl/drawings/_rels/drawing13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69.xml"/></Relationships>
</file>

<file path=xl/drawings/_rels/drawing14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70.xml"/></Relationships>
</file>

<file path=xl/drawings/_rels/drawing14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71.xml"/></Relationships>
</file>

<file path=xl/drawings/_rels/drawing14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72.xml"/></Relationships>
</file>

<file path=xl/drawings/_rels/drawing14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73.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74.xml"/></Relationships>
</file>

<file path=xl/drawings/_rels/drawing1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7.xml"/></Relationships>
</file>

<file path=xl/drawings/_rels/drawing15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75.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76.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77.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78.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79.xml"/></Relationships>
</file>

<file path=xl/drawings/_rels/drawing16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80.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81.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82.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83.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8.xml"/></Relationships>
</file>

<file path=xl/drawings/_rels/drawing17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85.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86.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87.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88.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89.xml"/></Relationships>
</file>

<file path=xl/drawings/_rels/drawing18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90.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91.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92.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93.xml"/></Relationships>
</file>

<file path=xl/drawings/_rels/drawing18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94.xml"/></Relationships>
</file>

<file path=xl/drawings/_rels/drawing1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9.xml"/></Relationships>
</file>

<file path=xl/drawings/_rels/drawing19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95.xml"/><Relationship Id="rId1" Type="http://schemas.openxmlformats.org/officeDocument/2006/relationships/hyperlink" Target="#INDICADORES!A1"/></Relationships>
</file>

<file path=xl/drawings/_rels/drawing19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96.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97.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98.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99.xml"/></Relationships>
</file>

<file path=xl/drawings/_rels/drawing19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00.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INDICADORES!A1"/></Relationships>
</file>

<file path=xl/drawings/_rels/drawing20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01.xml"/></Relationships>
</file>

<file path=xl/drawings/_rels/drawing20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02.xml"/></Relationships>
</file>

<file path=xl/drawings/_rels/drawing20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03.xml"/></Relationships>
</file>

<file path=xl/drawings/_rels/drawing20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04.xml"/></Relationships>
</file>

<file path=xl/drawings/_rels/drawing20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05.xml"/></Relationships>
</file>

<file path=xl/drawings/_rels/drawing2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0.xml"/></Relationships>
</file>

<file path=xl/drawings/_rels/drawing2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INDICADORES!A1"/></Relationships>
</file>

<file path=xl/drawings/_rels/drawing2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1.xml"/></Relationships>
</file>

<file path=xl/drawings/_rels/drawing2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2.xml"/></Relationships>
</file>

<file path=xl/drawings/_rels/drawing2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3.xml"/></Relationships>
</file>

<file path=xl/drawings/_rels/drawing2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xml"/></Relationships>
</file>

<file path=xl/drawings/_rels/drawing3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5.xml"/></Relationships>
</file>

<file path=xl/drawings/_rels/drawing3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6.xml"/></Relationships>
</file>

<file path=xl/drawings/_rels/drawing3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7.xml"/></Relationships>
</file>

<file path=xl/drawings/_rels/drawing3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8.xml"/></Relationships>
</file>

<file path=xl/drawings/_rels/drawing3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19.xml"/></Relationships>
</file>

<file path=xl/drawings/_rels/drawing4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20.xml"/></Relationships>
</file>

<file path=xl/drawings/_rels/drawing4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21.xml"/></Relationships>
</file>

<file path=xl/drawings/_rels/drawing4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22.xml"/></Relationships>
</file>

<file path=xl/drawings/_rels/drawing4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23.xml"/></Relationships>
</file>

<file path=xl/drawings/_rels/drawing4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2.xml"/></Relationships>
</file>

<file path=xl/drawings/_rels/drawing5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25.xml"/></Relationships>
</file>

<file path=xl/drawings/_rels/drawing5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26.xml"/></Relationships>
</file>

<file path=xl/drawings/_rels/drawing5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27.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3.jpeg"/><Relationship Id="rId1" Type="http://schemas.openxmlformats.org/officeDocument/2006/relationships/hyperlink" Target="#INDICADORES!A1"/></Relationships>
</file>

<file path=xl/drawings/_rels/drawing5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29.xml"/></Relationships>
</file>

<file path=xl/drawings/_rels/drawing6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30.xml"/></Relationships>
</file>

<file path=xl/drawings/_rels/drawing6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31.xml"/></Relationships>
</file>

<file path=xl/drawings/_rels/drawing6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32.xml"/></Relationships>
</file>

<file path=xl/drawings/_rels/drawing6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33.xml"/></Relationships>
</file>

<file path=xl/drawings/_rels/drawing6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34.xml"/></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3.xml"/></Relationships>
</file>

<file path=xl/drawings/_rels/drawing7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35.xml"/></Relationships>
</file>

<file path=xl/drawings/_rels/drawing7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36.xml"/></Relationships>
</file>

<file path=xl/drawings/_rels/drawing7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37.xml"/></Relationships>
</file>

<file path=xl/drawings/_rels/drawing7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38.xml"/></Relationships>
</file>

<file path=xl/drawings/_rels/drawing7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39.xml"/></Relationships>
</file>

<file path=xl/drawings/_rels/drawing8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40.xml"/></Relationships>
</file>

<file path=xl/drawings/_rels/drawing8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41.xml"/></Relationships>
</file>

<file path=xl/drawings/_rels/drawing8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42.xml"/></Relationships>
</file>

<file path=xl/drawings/_rels/drawing8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43.xml"/></Relationships>
</file>

<file path=xl/drawings/_rels/drawing8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44.xml"/></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4.xml"/></Relationships>
</file>

<file path=xl/drawings/_rels/drawing9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45.xml"/></Relationships>
</file>

<file path=xl/drawings/_rels/drawing9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46.xml"/></Relationships>
</file>

<file path=xl/drawings/_rels/drawing9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47.xml"/></Relationships>
</file>

<file path=xl/drawings/_rels/drawing9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48.xml"/></Relationships>
</file>

<file path=xl/drawings/_rels/drawing9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INDICADORES!A1"/><Relationship Id="rId1" Type="http://schemas.openxmlformats.org/officeDocument/2006/relationships/chart" Target="../charts/chart49.xml"/></Relationships>
</file>

<file path=xl/drawings/drawing1.xml><?xml version="1.0" encoding="utf-8"?>
<xdr:wsDr xmlns:xdr="http://schemas.openxmlformats.org/drawingml/2006/spreadsheetDrawing" xmlns:a="http://schemas.openxmlformats.org/drawingml/2006/main">
  <xdr:twoCellAnchor>
    <xdr:from>
      <xdr:col>2</xdr:col>
      <xdr:colOff>200160</xdr:colOff>
      <xdr:row>7</xdr:row>
      <xdr:rowOff>200160</xdr:rowOff>
    </xdr:from>
    <xdr:to>
      <xdr:col>2</xdr:col>
      <xdr:colOff>809280</xdr:colOff>
      <xdr:row>7</xdr:row>
      <xdr:rowOff>466560</xdr:rowOff>
    </xdr:to>
    <xdr:sp macro="" textlink="">
      <xdr:nvSpPr>
        <xdr:cNvPr id="2" name="Flecha derecha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3331440" y="1886040"/>
          <a:ext cx="609120" cy="26640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214920</xdr:colOff>
      <xdr:row>9</xdr:row>
      <xdr:rowOff>247680</xdr:rowOff>
    </xdr:from>
    <xdr:to>
      <xdr:col>2</xdr:col>
      <xdr:colOff>843120</xdr:colOff>
      <xdr:row>9</xdr:row>
      <xdr:rowOff>542520</xdr:rowOff>
    </xdr:to>
    <xdr:sp macro="" textlink="">
      <xdr:nvSpPr>
        <xdr:cNvPr id="3" name="Flecha derecha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3346200" y="33624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194760</xdr:colOff>
      <xdr:row>13</xdr:row>
      <xdr:rowOff>333360</xdr:rowOff>
    </xdr:from>
    <xdr:to>
      <xdr:col>2</xdr:col>
      <xdr:colOff>822960</xdr:colOff>
      <xdr:row>13</xdr:row>
      <xdr:rowOff>628200</xdr:rowOff>
    </xdr:to>
    <xdr:sp macro="" textlink="">
      <xdr:nvSpPr>
        <xdr:cNvPr id="4" name="Flecha derecha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3326040" y="618156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228600</xdr:colOff>
      <xdr:row>16</xdr:row>
      <xdr:rowOff>314280</xdr:rowOff>
    </xdr:from>
    <xdr:to>
      <xdr:col>2</xdr:col>
      <xdr:colOff>856800</xdr:colOff>
      <xdr:row>16</xdr:row>
      <xdr:rowOff>609120</xdr:rowOff>
    </xdr:to>
    <xdr:sp macro="" textlink="">
      <xdr:nvSpPr>
        <xdr:cNvPr id="5" name="Flecha derecha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3359880" y="893448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247680</xdr:colOff>
      <xdr:row>17</xdr:row>
      <xdr:rowOff>295200</xdr:rowOff>
    </xdr:from>
    <xdr:to>
      <xdr:col>2</xdr:col>
      <xdr:colOff>875880</xdr:colOff>
      <xdr:row>17</xdr:row>
      <xdr:rowOff>590040</xdr:rowOff>
    </xdr:to>
    <xdr:sp macro="" textlink="">
      <xdr:nvSpPr>
        <xdr:cNvPr id="6" name="Flecha derecha 5">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3378960" y="983916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200160</xdr:colOff>
      <xdr:row>19</xdr:row>
      <xdr:rowOff>285840</xdr:rowOff>
    </xdr:from>
    <xdr:to>
      <xdr:col>2</xdr:col>
      <xdr:colOff>828360</xdr:colOff>
      <xdr:row>19</xdr:row>
      <xdr:rowOff>580680</xdr:rowOff>
    </xdr:to>
    <xdr:sp macro="" textlink="">
      <xdr:nvSpPr>
        <xdr:cNvPr id="7" name="Flecha derecha 6">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3331440" y="114872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21</xdr:row>
      <xdr:rowOff>152280</xdr:rowOff>
    </xdr:from>
    <xdr:to>
      <xdr:col>2</xdr:col>
      <xdr:colOff>780480</xdr:colOff>
      <xdr:row>21</xdr:row>
      <xdr:rowOff>447120</xdr:rowOff>
    </xdr:to>
    <xdr:sp macro="" textlink="">
      <xdr:nvSpPr>
        <xdr:cNvPr id="8" name="Flecha derecha 7">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3283560" y="1318248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162000</xdr:colOff>
      <xdr:row>22</xdr:row>
      <xdr:rowOff>237960</xdr:rowOff>
    </xdr:from>
    <xdr:to>
      <xdr:col>2</xdr:col>
      <xdr:colOff>790200</xdr:colOff>
      <xdr:row>22</xdr:row>
      <xdr:rowOff>532800</xdr:rowOff>
    </xdr:to>
    <xdr:sp macro="" textlink="">
      <xdr:nvSpPr>
        <xdr:cNvPr id="9" name="Flecha derecha 8">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3293280" y="1383012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171360</xdr:colOff>
      <xdr:row>25</xdr:row>
      <xdr:rowOff>209520</xdr:rowOff>
    </xdr:from>
    <xdr:to>
      <xdr:col>2</xdr:col>
      <xdr:colOff>799560</xdr:colOff>
      <xdr:row>25</xdr:row>
      <xdr:rowOff>504360</xdr:rowOff>
    </xdr:to>
    <xdr:sp macro="" textlink="">
      <xdr:nvSpPr>
        <xdr:cNvPr id="10" name="Flecha derecha 9">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3302640" y="160592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26</xdr:row>
      <xdr:rowOff>266760</xdr:rowOff>
    </xdr:from>
    <xdr:to>
      <xdr:col>2</xdr:col>
      <xdr:colOff>780480</xdr:colOff>
      <xdr:row>26</xdr:row>
      <xdr:rowOff>561600</xdr:rowOff>
    </xdr:to>
    <xdr:sp macro="" textlink="">
      <xdr:nvSpPr>
        <xdr:cNvPr id="11" name="Flecha derecha 10">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3283560" y="1683072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171360</xdr:colOff>
      <xdr:row>27</xdr:row>
      <xdr:rowOff>228600</xdr:rowOff>
    </xdr:from>
    <xdr:to>
      <xdr:col>2</xdr:col>
      <xdr:colOff>799560</xdr:colOff>
      <xdr:row>27</xdr:row>
      <xdr:rowOff>523440</xdr:rowOff>
    </xdr:to>
    <xdr:sp macro="" textlink="">
      <xdr:nvSpPr>
        <xdr:cNvPr id="12" name="Flecha derecha 11">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3302640" y="175928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28</xdr:row>
      <xdr:rowOff>181080</xdr:rowOff>
    </xdr:from>
    <xdr:to>
      <xdr:col>2</xdr:col>
      <xdr:colOff>771120</xdr:colOff>
      <xdr:row>28</xdr:row>
      <xdr:rowOff>475920</xdr:rowOff>
    </xdr:to>
    <xdr:sp macro="" textlink="">
      <xdr:nvSpPr>
        <xdr:cNvPr id="13" name="Flecha derecha 12">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3274200" y="182786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181080</xdr:colOff>
      <xdr:row>29</xdr:row>
      <xdr:rowOff>209520</xdr:rowOff>
    </xdr:from>
    <xdr:to>
      <xdr:col>2</xdr:col>
      <xdr:colOff>809280</xdr:colOff>
      <xdr:row>29</xdr:row>
      <xdr:rowOff>504360</xdr:rowOff>
    </xdr:to>
    <xdr:sp macro="" textlink="">
      <xdr:nvSpPr>
        <xdr:cNvPr id="14" name="Flecha derecha 13">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3312360" y="1894536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171360</xdr:colOff>
      <xdr:row>30</xdr:row>
      <xdr:rowOff>114480</xdr:rowOff>
    </xdr:from>
    <xdr:to>
      <xdr:col>2</xdr:col>
      <xdr:colOff>799560</xdr:colOff>
      <xdr:row>30</xdr:row>
      <xdr:rowOff>409320</xdr:rowOff>
    </xdr:to>
    <xdr:sp macro="" textlink="">
      <xdr:nvSpPr>
        <xdr:cNvPr id="15" name="Flecha derecha 14">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3302640" y="195264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171360</xdr:colOff>
      <xdr:row>41</xdr:row>
      <xdr:rowOff>133200</xdr:rowOff>
    </xdr:from>
    <xdr:to>
      <xdr:col>2</xdr:col>
      <xdr:colOff>799560</xdr:colOff>
      <xdr:row>41</xdr:row>
      <xdr:rowOff>428040</xdr:rowOff>
    </xdr:to>
    <xdr:sp macro="" textlink="">
      <xdr:nvSpPr>
        <xdr:cNvPr id="16" name="Flecha derecha 15">
          <a:hlinkClick xmlns:r="http://schemas.openxmlformats.org/officeDocument/2006/relationships" r:id="rId15"/>
          <a:extLst>
            <a:ext uri="{FF2B5EF4-FFF2-40B4-BE49-F238E27FC236}">
              <a16:creationId xmlns:a16="http://schemas.microsoft.com/office/drawing/2014/main" id="{00000000-0008-0000-0000-000010000000}"/>
            </a:ext>
          </a:extLst>
        </xdr:cNvPr>
        <xdr:cNvSpPr/>
      </xdr:nvSpPr>
      <xdr:spPr>
        <a:xfrm>
          <a:off x="3302640" y="254124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171360</xdr:colOff>
      <xdr:row>42</xdr:row>
      <xdr:rowOff>142920</xdr:rowOff>
    </xdr:from>
    <xdr:to>
      <xdr:col>2</xdr:col>
      <xdr:colOff>799560</xdr:colOff>
      <xdr:row>42</xdr:row>
      <xdr:rowOff>437760</xdr:rowOff>
    </xdr:to>
    <xdr:sp macro="" textlink="">
      <xdr:nvSpPr>
        <xdr:cNvPr id="17" name="Flecha derecha 16">
          <a:hlinkClick xmlns:r="http://schemas.openxmlformats.org/officeDocument/2006/relationships" r:id="rId16"/>
          <a:extLst>
            <a:ext uri="{FF2B5EF4-FFF2-40B4-BE49-F238E27FC236}">
              <a16:creationId xmlns:a16="http://schemas.microsoft.com/office/drawing/2014/main" id="{00000000-0008-0000-0000-000011000000}"/>
            </a:ext>
          </a:extLst>
        </xdr:cNvPr>
        <xdr:cNvSpPr/>
      </xdr:nvSpPr>
      <xdr:spPr>
        <a:xfrm>
          <a:off x="3302640" y="259556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114480</xdr:colOff>
      <xdr:row>43</xdr:row>
      <xdr:rowOff>162000</xdr:rowOff>
    </xdr:from>
    <xdr:to>
      <xdr:col>2</xdr:col>
      <xdr:colOff>742680</xdr:colOff>
      <xdr:row>43</xdr:row>
      <xdr:rowOff>456840</xdr:rowOff>
    </xdr:to>
    <xdr:sp macro="" textlink="">
      <xdr:nvSpPr>
        <xdr:cNvPr id="18" name="Flecha derecha 17">
          <a:hlinkClick xmlns:r="http://schemas.openxmlformats.org/officeDocument/2006/relationships" r:id="rId17"/>
          <a:extLst>
            <a:ext uri="{FF2B5EF4-FFF2-40B4-BE49-F238E27FC236}">
              <a16:creationId xmlns:a16="http://schemas.microsoft.com/office/drawing/2014/main" id="{00000000-0008-0000-0000-000012000000}"/>
            </a:ext>
          </a:extLst>
        </xdr:cNvPr>
        <xdr:cNvSpPr/>
      </xdr:nvSpPr>
      <xdr:spPr>
        <a:xfrm>
          <a:off x="3245760" y="265082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162000</xdr:colOff>
      <xdr:row>48</xdr:row>
      <xdr:rowOff>352440</xdr:rowOff>
    </xdr:from>
    <xdr:to>
      <xdr:col>2</xdr:col>
      <xdr:colOff>790200</xdr:colOff>
      <xdr:row>48</xdr:row>
      <xdr:rowOff>647280</xdr:rowOff>
    </xdr:to>
    <xdr:sp macro="" textlink="">
      <xdr:nvSpPr>
        <xdr:cNvPr id="19" name="Flecha derecha 18">
          <a:hlinkClick xmlns:r="http://schemas.openxmlformats.org/officeDocument/2006/relationships" r:id="rId18"/>
          <a:extLst>
            <a:ext uri="{FF2B5EF4-FFF2-40B4-BE49-F238E27FC236}">
              <a16:creationId xmlns:a16="http://schemas.microsoft.com/office/drawing/2014/main" id="{00000000-0008-0000-0000-000013000000}"/>
            </a:ext>
          </a:extLst>
        </xdr:cNvPr>
        <xdr:cNvSpPr/>
      </xdr:nvSpPr>
      <xdr:spPr>
        <a:xfrm>
          <a:off x="3293280" y="309848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209520</xdr:colOff>
      <xdr:row>50</xdr:row>
      <xdr:rowOff>324000</xdr:rowOff>
    </xdr:from>
    <xdr:to>
      <xdr:col>2</xdr:col>
      <xdr:colOff>837720</xdr:colOff>
      <xdr:row>50</xdr:row>
      <xdr:rowOff>618840</xdr:rowOff>
    </xdr:to>
    <xdr:sp macro="" textlink="">
      <xdr:nvSpPr>
        <xdr:cNvPr id="20" name="Flecha derecha 19">
          <a:hlinkClick xmlns:r="http://schemas.openxmlformats.org/officeDocument/2006/relationships" r:id="rId19"/>
          <a:extLst>
            <a:ext uri="{FF2B5EF4-FFF2-40B4-BE49-F238E27FC236}">
              <a16:creationId xmlns:a16="http://schemas.microsoft.com/office/drawing/2014/main" id="{00000000-0008-0000-0000-000014000000}"/>
            </a:ext>
          </a:extLst>
        </xdr:cNvPr>
        <xdr:cNvSpPr/>
      </xdr:nvSpPr>
      <xdr:spPr>
        <a:xfrm>
          <a:off x="3340800" y="329756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114480</xdr:colOff>
      <xdr:row>52</xdr:row>
      <xdr:rowOff>266760</xdr:rowOff>
    </xdr:from>
    <xdr:to>
      <xdr:col>2</xdr:col>
      <xdr:colOff>742680</xdr:colOff>
      <xdr:row>52</xdr:row>
      <xdr:rowOff>561600</xdr:rowOff>
    </xdr:to>
    <xdr:sp macro="" textlink="">
      <xdr:nvSpPr>
        <xdr:cNvPr id="21" name="Flecha derecha 20">
          <a:hlinkClick xmlns:r="http://schemas.openxmlformats.org/officeDocument/2006/relationships" r:id="rId20"/>
          <a:extLst>
            <a:ext uri="{FF2B5EF4-FFF2-40B4-BE49-F238E27FC236}">
              <a16:creationId xmlns:a16="http://schemas.microsoft.com/office/drawing/2014/main" id="{00000000-0008-0000-0000-000015000000}"/>
            </a:ext>
          </a:extLst>
        </xdr:cNvPr>
        <xdr:cNvSpPr/>
      </xdr:nvSpPr>
      <xdr:spPr>
        <a:xfrm>
          <a:off x="3245760" y="348044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162000</xdr:colOff>
      <xdr:row>53</xdr:row>
      <xdr:rowOff>247680</xdr:rowOff>
    </xdr:from>
    <xdr:to>
      <xdr:col>2</xdr:col>
      <xdr:colOff>790200</xdr:colOff>
      <xdr:row>53</xdr:row>
      <xdr:rowOff>542520</xdr:rowOff>
    </xdr:to>
    <xdr:sp macro="" textlink="">
      <xdr:nvSpPr>
        <xdr:cNvPr id="22" name="Flecha derecha 21">
          <a:hlinkClick xmlns:r="http://schemas.openxmlformats.org/officeDocument/2006/relationships" r:id="rId21"/>
          <a:extLst>
            <a:ext uri="{FF2B5EF4-FFF2-40B4-BE49-F238E27FC236}">
              <a16:creationId xmlns:a16="http://schemas.microsoft.com/office/drawing/2014/main" id="{00000000-0008-0000-0000-000016000000}"/>
            </a:ext>
          </a:extLst>
        </xdr:cNvPr>
        <xdr:cNvSpPr/>
      </xdr:nvSpPr>
      <xdr:spPr>
        <a:xfrm>
          <a:off x="3293280" y="355950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54</xdr:row>
      <xdr:rowOff>209520</xdr:rowOff>
    </xdr:from>
    <xdr:to>
      <xdr:col>2</xdr:col>
      <xdr:colOff>780480</xdr:colOff>
      <xdr:row>54</xdr:row>
      <xdr:rowOff>504360</xdr:rowOff>
    </xdr:to>
    <xdr:sp macro="" textlink="">
      <xdr:nvSpPr>
        <xdr:cNvPr id="23" name="Flecha derecha 22">
          <a:hlinkClick xmlns:r="http://schemas.openxmlformats.org/officeDocument/2006/relationships" r:id="rId22"/>
          <a:extLst>
            <a:ext uri="{FF2B5EF4-FFF2-40B4-BE49-F238E27FC236}">
              <a16:creationId xmlns:a16="http://schemas.microsoft.com/office/drawing/2014/main" id="{00000000-0008-0000-0000-000017000000}"/>
            </a:ext>
          </a:extLst>
        </xdr:cNvPr>
        <xdr:cNvSpPr/>
      </xdr:nvSpPr>
      <xdr:spPr>
        <a:xfrm>
          <a:off x="3283560" y="3633768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181080</xdr:colOff>
      <xdr:row>55</xdr:row>
      <xdr:rowOff>133200</xdr:rowOff>
    </xdr:from>
    <xdr:to>
      <xdr:col>2</xdr:col>
      <xdr:colOff>809280</xdr:colOff>
      <xdr:row>55</xdr:row>
      <xdr:rowOff>428040</xdr:rowOff>
    </xdr:to>
    <xdr:sp macro="" textlink="">
      <xdr:nvSpPr>
        <xdr:cNvPr id="24" name="Flecha derecha 23">
          <a:hlinkClick xmlns:r="http://schemas.openxmlformats.org/officeDocument/2006/relationships" r:id="rId13"/>
          <a:extLst>
            <a:ext uri="{FF2B5EF4-FFF2-40B4-BE49-F238E27FC236}">
              <a16:creationId xmlns:a16="http://schemas.microsoft.com/office/drawing/2014/main" id="{00000000-0008-0000-0000-000018000000}"/>
            </a:ext>
          </a:extLst>
        </xdr:cNvPr>
        <xdr:cNvSpPr/>
      </xdr:nvSpPr>
      <xdr:spPr>
        <a:xfrm>
          <a:off x="3312360" y="3691872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56</xdr:row>
      <xdr:rowOff>237960</xdr:rowOff>
    </xdr:from>
    <xdr:to>
      <xdr:col>2</xdr:col>
      <xdr:colOff>780480</xdr:colOff>
      <xdr:row>56</xdr:row>
      <xdr:rowOff>532800</xdr:rowOff>
    </xdr:to>
    <xdr:sp macro="" textlink="">
      <xdr:nvSpPr>
        <xdr:cNvPr id="25" name="Flecha derecha 24">
          <a:hlinkClick xmlns:r="http://schemas.openxmlformats.org/officeDocument/2006/relationships" r:id="rId23"/>
          <a:extLst>
            <a:ext uri="{FF2B5EF4-FFF2-40B4-BE49-F238E27FC236}">
              <a16:creationId xmlns:a16="http://schemas.microsoft.com/office/drawing/2014/main" id="{00000000-0008-0000-0000-000019000000}"/>
            </a:ext>
          </a:extLst>
        </xdr:cNvPr>
        <xdr:cNvSpPr/>
      </xdr:nvSpPr>
      <xdr:spPr>
        <a:xfrm>
          <a:off x="3283560" y="3757608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181080</xdr:colOff>
      <xdr:row>57</xdr:row>
      <xdr:rowOff>152280</xdr:rowOff>
    </xdr:from>
    <xdr:to>
      <xdr:col>2</xdr:col>
      <xdr:colOff>809280</xdr:colOff>
      <xdr:row>57</xdr:row>
      <xdr:rowOff>447120</xdr:rowOff>
    </xdr:to>
    <xdr:sp macro="" textlink="">
      <xdr:nvSpPr>
        <xdr:cNvPr id="26" name="Flecha derecha 25">
          <a:hlinkClick xmlns:r="http://schemas.openxmlformats.org/officeDocument/2006/relationships" r:id="rId24"/>
          <a:extLst>
            <a:ext uri="{FF2B5EF4-FFF2-40B4-BE49-F238E27FC236}">
              <a16:creationId xmlns:a16="http://schemas.microsoft.com/office/drawing/2014/main" id="{00000000-0008-0000-0000-00001A000000}"/>
            </a:ext>
          </a:extLst>
        </xdr:cNvPr>
        <xdr:cNvSpPr/>
      </xdr:nvSpPr>
      <xdr:spPr>
        <a:xfrm>
          <a:off x="3312360" y="3825216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133200</xdr:colOff>
      <xdr:row>58</xdr:row>
      <xdr:rowOff>66600</xdr:rowOff>
    </xdr:from>
    <xdr:to>
      <xdr:col>2</xdr:col>
      <xdr:colOff>761400</xdr:colOff>
      <xdr:row>58</xdr:row>
      <xdr:rowOff>361440</xdr:rowOff>
    </xdr:to>
    <xdr:sp macro="" textlink="">
      <xdr:nvSpPr>
        <xdr:cNvPr id="27" name="Flecha derecha 26">
          <a:hlinkClick xmlns:r="http://schemas.openxmlformats.org/officeDocument/2006/relationships" r:id="rId25"/>
          <a:extLst>
            <a:ext uri="{FF2B5EF4-FFF2-40B4-BE49-F238E27FC236}">
              <a16:creationId xmlns:a16="http://schemas.microsoft.com/office/drawing/2014/main" id="{00000000-0008-0000-0000-00001B000000}"/>
            </a:ext>
          </a:extLst>
        </xdr:cNvPr>
        <xdr:cNvSpPr/>
      </xdr:nvSpPr>
      <xdr:spPr>
        <a:xfrm>
          <a:off x="3264480" y="390524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59</xdr:row>
      <xdr:rowOff>142920</xdr:rowOff>
    </xdr:from>
    <xdr:to>
      <xdr:col>2</xdr:col>
      <xdr:colOff>780480</xdr:colOff>
      <xdr:row>59</xdr:row>
      <xdr:rowOff>437760</xdr:rowOff>
    </xdr:to>
    <xdr:sp macro="" textlink="">
      <xdr:nvSpPr>
        <xdr:cNvPr id="28" name="Flecha derecha 27">
          <a:hlinkClick xmlns:r="http://schemas.openxmlformats.org/officeDocument/2006/relationships" r:id="rId26"/>
          <a:extLst>
            <a:ext uri="{FF2B5EF4-FFF2-40B4-BE49-F238E27FC236}">
              <a16:creationId xmlns:a16="http://schemas.microsoft.com/office/drawing/2014/main" id="{00000000-0008-0000-0000-00001C000000}"/>
            </a:ext>
          </a:extLst>
        </xdr:cNvPr>
        <xdr:cNvSpPr/>
      </xdr:nvSpPr>
      <xdr:spPr>
        <a:xfrm>
          <a:off x="3283560" y="395766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162000</xdr:colOff>
      <xdr:row>66</xdr:row>
      <xdr:rowOff>104760</xdr:rowOff>
    </xdr:from>
    <xdr:to>
      <xdr:col>2</xdr:col>
      <xdr:colOff>790200</xdr:colOff>
      <xdr:row>66</xdr:row>
      <xdr:rowOff>399600</xdr:rowOff>
    </xdr:to>
    <xdr:sp macro="" textlink="">
      <xdr:nvSpPr>
        <xdr:cNvPr id="29" name="Flecha derecha 28">
          <a:hlinkClick xmlns:r="http://schemas.openxmlformats.org/officeDocument/2006/relationships" r:id="rId27"/>
          <a:extLst>
            <a:ext uri="{FF2B5EF4-FFF2-40B4-BE49-F238E27FC236}">
              <a16:creationId xmlns:a16="http://schemas.microsoft.com/office/drawing/2014/main" id="{00000000-0008-0000-0000-00001D000000}"/>
            </a:ext>
          </a:extLst>
        </xdr:cNvPr>
        <xdr:cNvSpPr/>
      </xdr:nvSpPr>
      <xdr:spPr>
        <a:xfrm>
          <a:off x="3293280" y="437580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133200</xdr:colOff>
      <xdr:row>67</xdr:row>
      <xdr:rowOff>114480</xdr:rowOff>
    </xdr:from>
    <xdr:to>
      <xdr:col>2</xdr:col>
      <xdr:colOff>761400</xdr:colOff>
      <xdr:row>67</xdr:row>
      <xdr:rowOff>409320</xdr:rowOff>
    </xdr:to>
    <xdr:sp macro="" textlink="">
      <xdr:nvSpPr>
        <xdr:cNvPr id="30" name="Flecha derecha 29">
          <a:hlinkClick xmlns:r="http://schemas.openxmlformats.org/officeDocument/2006/relationships" r:id="rId28"/>
          <a:extLst>
            <a:ext uri="{FF2B5EF4-FFF2-40B4-BE49-F238E27FC236}">
              <a16:creationId xmlns:a16="http://schemas.microsoft.com/office/drawing/2014/main" id="{00000000-0008-0000-0000-00001E000000}"/>
            </a:ext>
          </a:extLst>
        </xdr:cNvPr>
        <xdr:cNvSpPr/>
      </xdr:nvSpPr>
      <xdr:spPr>
        <a:xfrm>
          <a:off x="3264480" y="442818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72</xdr:row>
      <xdr:rowOff>114480</xdr:rowOff>
    </xdr:from>
    <xdr:to>
      <xdr:col>2</xdr:col>
      <xdr:colOff>780480</xdr:colOff>
      <xdr:row>72</xdr:row>
      <xdr:rowOff>409320</xdr:rowOff>
    </xdr:to>
    <xdr:sp macro="" textlink="">
      <xdr:nvSpPr>
        <xdr:cNvPr id="31" name="Flecha derecha 30">
          <a:hlinkClick xmlns:r="http://schemas.openxmlformats.org/officeDocument/2006/relationships" r:id="rId29"/>
          <a:extLst>
            <a:ext uri="{FF2B5EF4-FFF2-40B4-BE49-F238E27FC236}">
              <a16:creationId xmlns:a16="http://schemas.microsoft.com/office/drawing/2014/main" id="{00000000-0008-0000-0000-00001F000000}"/>
            </a:ext>
          </a:extLst>
        </xdr:cNvPr>
        <xdr:cNvSpPr/>
      </xdr:nvSpPr>
      <xdr:spPr>
        <a:xfrm>
          <a:off x="3283560" y="468536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73</xdr:row>
      <xdr:rowOff>114480</xdr:rowOff>
    </xdr:from>
    <xdr:to>
      <xdr:col>2</xdr:col>
      <xdr:colOff>780480</xdr:colOff>
      <xdr:row>73</xdr:row>
      <xdr:rowOff>409320</xdr:rowOff>
    </xdr:to>
    <xdr:sp macro="" textlink="">
      <xdr:nvSpPr>
        <xdr:cNvPr id="32" name="Flecha derecha 31">
          <a:hlinkClick xmlns:r="http://schemas.openxmlformats.org/officeDocument/2006/relationships" r:id="rId30"/>
          <a:extLst>
            <a:ext uri="{FF2B5EF4-FFF2-40B4-BE49-F238E27FC236}">
              <a16:creationId xmlns:a16="http://schemas.microsoft.com/office/drawing/2014/main" id="{00000000-0008-0000-0000-000020000000}"/>
            </a:ext>
          </a:extLst>
        </xdr:cNvPr>
        <xdr:cNvSpPr/>
      </xdr:nvSpPr>
      <xdr:spPr>
        <a:xfrm>
          <a:off x="3283560" y="4736808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75</xdr:row>
      <xdr:rowOff>123840</xdr:rowOff>
    </xdr:from>
    <xdr:to>
      <xdr:col>2</xdr:col>
      <xdr:colOff>780480</xdr:colOff>
      <xdr:row>75</xdr:row>
      <xdr:rowOff>418680</xdr:rowOff>
    </xdr:to>
    <xdr:sp macro="" textlink="">
      <xdr:nvSpPr>
        <xdr:cNvPr id="33" name="Flecha derecha 32">
          <a:hlinkClick xmlns:r="http://schemas.openxmlformats.org/officeDocument/2006/relationships" r:id="rId31"/>
          <a:extLst>
            <a:ext uri="{FF2B5EF4-FFF2-40B4-BE49-F238E27FC236}">
              <a16:creationId xmlns:a16="http://schemas.microsoft.com/office/drawing/2014/main" id="{00000000-0008-0000-0000-000021000000}"/>
            </a:ext>
          </a:extLst>
        </xdr:cNvPr>
        <xdr:cNvSpPr/>
      </xdr:nvSpPr>
      <xdr:spPr>
        <a:xfrm>
          <a:off x="3283560" y="4840596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76</xdr:row>
      <xdr:rowOff>104760</xdr:rowOff>
    </xdr:from>
    <xdr:to>
      <xdr:col>2</xdr:col>
      <xdr:colOff>771120</xdr:colOff>
      <xdr:row>76</xdr:row>
      <xdr:rowOff>399600</xdr:rowOff>
    </xdr:to>
    <xdr:sp macro="" textlink="">
      <xdr:nvSpPr>
        <xdr:cNvPr id="34" name="Flecha derecha 33">
          <a:hlinkClick xmlns:r="http://schemas.openxmlformats.org/officeDocument/2006/relationships" r:id="rId32"/>
          <a:extLst>
            <a:ext uri="{FF2B5EF4-FFF2-40B4-BE49-F238E27FC236}">
              <a16:creationId xmlns:a16="http://schemas.microsoft.com/office/drawing/2014/main" id="{00000000-0008-0000-0000-000022000000}"/>
            </a:ext>
          </a:extLst>
        </xdr:cNvPr>
        <xdr:cNvSpPr/>
      </xdr:nvSpPr>
      <xdr:spPr>
        <a:xfrm>
          <a:off x="3274200" y="4890132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77</xdr:row>
      <xdr:rowOff>123840</xdr:rowOff>
    </xdr:from>
    <xdr:to>
      <xdr:col>2</xdr:col>
      <xdr:colOff>780480</xdr:colOff>
      <xdr:row>77</xdr:row>
      <xdr:rowOff>418680</xdr:rowOff>
    </xdr:to>
    <xdr:sp macro="" textlink="">
      <xdr:nvSpPr>
        <xdr:cNvPr id="35" name="Flecha derecha 34">
          <a:hlinkClick xmlns:r="http://schemas.openxmlformats.org/officeDocument/2006/relationships" r:id="rId33"/>
          <a:extLst>
            <a:ext uri="{FF2B5EF4-FFF2-40B4-BE49-F238E27FC236}">
              <a16:creationId xmlns:a16="http://schemas.microsoft.com/office/drawing/2014/main" id="{00000000-0008-0000-0000-000023000000}"/>
            </a:ext>
          </a:extLst>
        </xdr:cNvPr>
        <xdr:cNvSpPr/>
      </xdr:nvSpPr>
      <xdr:spPr>
        <a:xfrm>
          <a:off x="3283560" y="494348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133200</xdr:colOff>
      <xdr:row>78</xdr:row>
      <xdr:rowOff>152280</xdr:rowOff>
    </xdr:from>
    <xdr:to>
      <xdr:col>2</xdr:col>
      <xdr:colOff>761400</xdr:colOff>
      <xdr:row>78</xdr:row>
      <xdr:rowOff>447120</xdr:rowOff>
    </xdr:to>
    <xdr:sp macro="" textlink="">
      <xdr:nvSpPr>
        <xdr:cNvPr id="36" name="Flecha derecha 35">
          <a:hlinkClick xmlns:r="http://schemas.openxmlformats.org/officeDocument/2006/relationships" r:id="rId34"/>
          <a:extLst>
            <a:ext uri="{FF2B5EF4-FFF2-40B4-BE49-F238E27FC236}">
              <a16:creationId xmlns:a16="http://schemas.microsoft.com/office/drawing/2014/main" id="{00000000-0008-0000-0000-000024000000}"/>
            </a:ext>
          </a:extLst>
        </xdr:cNvPr>
        <xdr:cNvSpPr/>
      </xdr:nvSpPr>
      <xdr:spPr>
        <a:xfrm>
          <a:off x="3264480" y="4997772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123840</xdr:colOff>
      <xdr:row>82</xdr:row>
      <xdr:rowOff>133200</xdr:rowOff>
    </xdr:from>
    <xdr:to>
      <xdr:col>2</xdr:col>
      <xdr:colOff>752040</xdr:colOff>
      <xdr:row>82</xdr:row>
      <xdr:rowOff>428040</xdr:rowOff>
    </xdr:to>
    <xdr:sp macro="" textlink="">
      <xdr:nvSpPr>
        <xdr:cNvPr id="37" name="Flecha derecha 36">
          <a:hlinkClick xmlns:r="http://schemas.openxmlformats.org/officeDocument/2006/relationships" r:id="rId35"/>
          <a:extLst>
            <a:ext uri="{FF2B5EF4-FFF2-40B4-BE49-F238E27FC236}">
              <a16:creationId xmlns:a16="http://schemas.microsoft.com/office/drawing/2014/main" id="{00000000-0008-0000-0000-000025000000}"/>
            </a:ext>
          </a:extLst>
        </xdr:cNvPr>
        <xdr:cNvSpPr/>
      </xdr:nvSpPr>
      <xdr:spPr>
        <a:xfrm>
          <a:off x="3255120" y="520160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84</xdr:row>
      <xdr:rowOff>95400</xdr:rowOff>
    </xdr:from>
    <xdr:to>
      <xdr:col>2</xdr:col>
      <xdr:colOff>780480</xdr:colOff>
      <xdr:row>84</xdr:row>
      <xdr:rowOff>390240</xdr:rowOff>
    </xdr:to>
    <xdr:sp macro="" textlink="">
      <xdr:nvSpPr>
        <xdr:cNvPr id="38" name="Flecha derecha 37">
          <a:hlinkClick xmlns:r="http://schemas.openxmlformats.org/officeDocument/2006/relationships" r:id="rId36"/>
          <a:extLst>
            <a:ext uri="{FF2B5EF4-FFF2-40B4-BE49-F238E27FC236}">
              <a16:creationId xmlns:a16="http://schemas.microsoft.com/office/drawing/2014/main" id="{00000000-0008-0000-0000-000026000000}"/>
            </a:ext>
          </a:extLst>
        </xdr:cNvPr>
        <xdr:cNvSpPr/>
      </xdr:nvSpPr>
      <xdr:spPr>
        <a:xfrm>
          <a:off x="3283560" y="5300676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85</xdr:row>
      <xdr:rowOff>133200</xdr:rowOff>
    </xdr:from>
    <xdr:to>
      <xdr:col>2</xdr:col>
      <xdr:colOff>780480</xdr:colOff>
      <xdr:row>85</xdr:row>
      <xdr:rowOff>428040</xdr:rowOff>
    </xdr:to>
    <xdr:sp macro="" textlink="">
      <xdr:nvSpPr>
        <xdr:cNvPr id="39" name="Flecha derecha 38">
          <a:hlinkClick xmlns:r="http://schemas.openxmlformats.org/officeDocument/2006/relationships" r:id="rId37"/>
          <a:extLst>
            <a:ext uri="{FF2B5EF4-FFF2-40B4-BE49-F238E27FC236}">
              <a16:creationId xmlns:a16="http://schemas.microsoft.com/office/drawing/2014/main" id="{00000000-0008-0000-0000-000027000000}"/>
            </a:ext>
          </a:extLst>
        </xdr:cNvPr>
        <xdr:cNvSpPr/>
      </xdr:nvSpPr>
      <xdr:spPr>
        <a:xfrm>
          <a:off x="3283560" y="535590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86</xdr:row>
      <xdr:rowOff>114480</xdr:rowOff>
    </xdr:from>
    <xdr:to>
      <xdr:col>2</xdr:col>
      <xdr:colOff>771120</xdr:colOff>
      <xdr:row>86</xdr:row>
      <xdr:rowOff>409320</xdr:rowOff>
    </xdr:to>
    <xdr:sp macro="" textlink="">
      <xdr:nvSpPr>
        <xdr:cNvPr id="40" name="Flecha derecha 39">
          <a:hlinkClick xmlns:r="http://schemas.openxmlformats.org/officeDocument/2006/relationships" r:id="rId38"/>
          <a:extLst>
            <a:ext uri="{FF2B5EF4-FFF2-40B4-BE49-F238E27FC236}">
              <a16:creationId xmlns:a16="http://schemas.microsoft.com/office/drawing/2014/main" id="{00000000-0008-0000-0000-000028000000}"/>
            </a:ext>
          </a:extLst>
        </xdr:cNvPr>
        <xdr:cNvSpPr/>
      </xdr:nvSpPr>
      <xdr:spPr>
        <a:xfrm>
          <a:off x="3274200" y="5405472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162000</xdr:colOff>
      <xdr:row>93</xdr:row>
      <xdr:rowOff>114480</xdr:rowOff>
    </xdr:from>
    <xdr:to>
      <xdr:col>2</xdr:col>
      <xdr:colOff>790200</xdr:colOff>
      <xdr:row>93</xdr:row>
      <xdr:rowOff>409320</xdr:rowOff>
    </xdr:to>
    <xdr:sp macro="" textlink="">
      <xdr:nvSpPr>
        <xdr:cNvPr id="41" name="Flecha derecha 40">
          <a:hlinkClick xmlns:r="http://schemas.openxmlformats.org/officeDocument/2006/relationships" r:id="rId39"/>
          <a:extLst>
            <a:ext uri="{FF2B5EF4-FFF2-40B4-BE49-F238E27FC236}">
              <a16:creationId xmlns:a16="http://schemas.microsoft.com/office/drawing/2014/main" id="{00000000-0008-0000-0000-000029000000}"/>
            </a:ext>
          </a:extLst>
        </xdr:cNvPr>
        <xdr:cNvSpPr/>
      </xdr:nvSpPr>
      <xdr:spPr>
        <a:xfrm>
          <a:off x="3293280" y="5765508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123840</xdr:colOff>
      <xdr:row>94</xdr:row>
      <xdr:rowOff>123840</xdr:rowOff>
    </xdr:from>
    <xdr:to>
      <xdr:col>2</xdr:col>
      <xdr:colOff>752040</xdr:colOff>
      <xdr:row>94</xdr:row>
      <xdr:rowOff>418680</xdr:rowOff>
    </xdr:to>
    <xdr:sp macro="" textlink="">
      <xdr:nvSpPr>
        <xdr:cNvPr id="42" name="Flecha derecha 41">
          <a:hlinkClick xmlns:r="http://schemas.openxmlformats.org/officeDocument/2006/relationships" r:id="rId40"/>
          <a:extLst>
            <a:ext uri="{FF2B5EF4-FFF2-40B4-BE49-F238E27FC236}">
              <a16:creationId xmlns:a16="http://schemas.microsoft.com/office/drawing/2014/main" id="{00000000-0008-0000-0000-00002A000000}"/>
            </a:ext>
          </a:extLst>
        </xdr:cNvPr>
        <xdr:cNvSpPr/>
      </xdr:nvSpPr>
      <xdr:spPr>
        <a:xfrm>
          <a:off x="3255120" y="5817888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133200</xdr:colOff>
      <xdr:row>97</xdr:row>
      <xdr:rowOff>123840</xdr:rowOff>
    </xdr:from>
    <xdr:to>
      <xdr:col>2</xdr:col>
      <xdr:colOff>761400</xdr:colOff>
      <xdr:row>97</xdr:row>
      <xdr:rowOff>418680</xdr:rowOff>
    </xdr:to>
    <xdr:sp macro="" textlink="">
      <xdr:nvSpPr>
        <xdr:cNvPr id="43" name="Flecha derecha 42">
          <a:hlinkClick xmlns:r="http://schemas.openxmlformats.org/officeDocument/2006/relationships" r:id="rId41"/>
          <a:extLst>
            <a:ext uri="{FF2B5EF4-FFF2-40B4-BE49-F238E27FC236}">
              <a16:creationId xmlns:a16="http://schemas.microsoft.com/office/drawing/2014/main" id="{00000000-0008-0000-0000-00002B000000}"/>
            </a:ext>
          </a:extLst>
        </xdr:cNvPr>
        <xdr:cNvSpPr/>
      </xdr:nvSpPr>
      <xdr:spPr>
        <a:xfrm>
          <a:off x="3264480" y="597218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104760</xdr:colOff>
      <xdr:row>98</xdr:row>
      <xdr:rowOff>152280</xdr:rowOff>
    </xdr:from>
    <xdr:to>
      <xdr:col>2</xdr:col>
      <xdr:colOff>732960</xdr:colOff>
      <xdr:row>98</xdr:row>
      <xdr:rowOff>447120</xdr:rowOff>
    </xdr:to>
    <xdr:sp macro="" textlink="">
      <xdr:nvSpPr>
        <xdr:cNvPr id="44" name="Flecha derecha 43">
          <a:hlinkClick xmlns:r="http://schemas.openxmlformats.org/officeDocument/2006/relationships" r:id="rId42"/>
          <a:extLst>
            <a:ext uri="{FF2B5EF4-FFF2-40B4-BE49-F238E27FC236}">
              <a16:creationId xmlns:a16="http://schemas.microsoft.com/office/drawing/2014/main" id="{00000000-0008-0000-0000-00002C000000}"/>
            </a:ext>
          </a:extLst>
        </xdr:cNvPr>
        <xdr:cNvSpPr/>
      </xdr:nvSpPr>
      <xdr:spPr>
        <a:xfrm>
          <a:off x="3236040" y="6026472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114480</xdr:colOff>
      <xdr:row>100</xdr:row>
      <xdr:rowOff>114480</xdr:rowOff>
    </xdr:from>
    <xdr:to>
      <xdr:col>2</xdr:col>
      <xdr:colOff>742680</xdr:colOff>
      <xdr:row>100</xdr:row>
      <xdr:rowOff>409320</xdr:rowOff>
    </xdr:to>
    <xdr:sp macro="" textlink="">
      <xdr:nvSpPr>
        <xdr:cNvPr id="45" name="Flecha derecha 44">
          <a:hlinkClick xmlns:r="http://schemas.openxmlformats.org/officeDocument/2006/relationships" r:id="rId43"/>
          <a:extLst>
            <a:ext uri="{FF2B5EF4-FFF2-40B4-BE49-F238E27FC236}">
              <a16:creationId xmlns:a16="http://schemas.microsoft.com/office/drawing/2014/main" id="{00000000-0008-0000-0000-00002D000000}"/>
            </a:ext>
          </a:extLst>
        </xdr:cNvPr>
        <xdr:cNvSpPr/>
      </xdr:nvSpPr>
      <xdr:spPr>
        <a:xfrm>
          <a:off x="3245760" y="6123636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114480</xdr:colOff>
      <xdr:row>102</xdr:row>
      <xdr:rowOff>123840</xdr:rowOff>
    </xdr:from>
    <xdr:to>
      <xdr:col>2</xdr:col>
      <xdr:colOff>742680</xdr:colOff>
      <xdr:row>102</xdr:row>
      <xdr:rowOff>418680</xdr:rowOff>
    </xdr:to>
    <xdr:sp macro="" textlink="">
      <xdr:nvSpPr>
        <xdr:cNvPr id="46" name="Flecha derecha 45">
          <a:hlinkClick xmlns:r="http://schemas.openxmlformats.org/officeDocument/2006/relationships" r:id="rId44"/>
          <a:extLst>
            <a:ext uri="{FF2B5EF4-FFF2-40B4-BE49-F238E27FC236}">
              <a16:creationId xmlns:a16="http://schemas.microsoft.com/office/drawing/2014/main" id="{00000000-0008-0000-0000-00002E000000}"/>
            </a:ext>
          </a:extLst>
        </xdr:cNvPr>
        <xdr:cNvSpPr/>
      </xdr:nvSpPr>
      <xdr:spPr>
        <a:xfrm>
          <a:off x="3245760" y="6225552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103</xdr:row>
      <xdr:rowOff>123840</xdr:rowOff>
    </xdr:from>
    <xdr:to>
      <xdr:col>2</xdr:col>
      <xdr:colOff>780480</xdr:colOff>
      <xdr:row>103</xdr:row>
      <xdr:rowOff>418680</xdr:rowOff>
    </xdr:to>
    <xdr:sp macro="" textlink="">
      <xdr:nvSpPr>
        <xdr:cNvPr id="47" name="Flecha derecha 46">
          <a:hlinkClick xmlns:r="http://schemas.openxmlformats.org/officeDocument/2006/relationships" r:id="rId45"/>
          <a:extLst>
            <a:ext uri="{FF2B5EF4-FFF2-40B4-BE49-F238E27FC236}">
              <a16:creationId xmlns:a16="http://schemas.microsoft.com/office/drawing/2014/main" id="{00000000-0008-0000-0000-00002F000000}"/>
            </a:ext>
          </a:extLst>
        </xdr:cNvPr>
        <xdr:cNvSpPr/>
      </xdr:nvSpPr>
      <xdr:spPr>
        <a:xfrm>
          <a:off x="3283560" y="627602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104</xdr:row>
      <xdr:rowOff>114480</xdr:rowOff>
    </xdr:from>
    <xdr:to>
      <xdr:col>2</xdr:col>
      <xdr:colOff>780480</xdr:colOff>
      <xdr:row>104</xdr:row>
      <xdr:rowOff>409320</xdr:rowOff>
    </xdr:to>
    <xdr:sp macro="" textlink="">
      <xdr:nvSpPr>
        <xdr:cNvPr id="48" name="Flecha derecha 47">
          <a:hlinkClick xmlns:r="http://schemas.openxmlformats.org/officeDocument/2006/relationships" r:id="rId46"/>
          <a:extLst>
            <a:ext uri="{FF2B5EF4-FFF2-40B4-BE49-F238E27FC236}">
              <a16:creationId xmlns:a16="http://schemas.microsoft.com/office/drawing/2014/main" id="{00000000-0008-0000-0000-000030000000}"/>
            </a:ext>
          </a:extLst>
        </xdr:cNvPr>
        <xdr:cNvSpPr/>
      </xdr:nvSpPr>
      <xdr:spPr>
        <a:xfrm>
          <a:off x="3283560" y="632556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106</xdr:row>
      <xdr:rowOff>114480</xdr:rowOff>
    </xdr:from>
    <xdr:to>
      <xdr:col>2</xdr:col>
      <xdr:colOff>771120</xdr:colOff>
      <xdr:row>106</xdr:row>
      <xdr:rowOff>409320</xdr:rowOff>
    </xdr:to>
    <xdr:sp macro="" textlink="">
      <xdr:nvSpPr>
        <xdr:cNvPr id="49" name="Flecha derecha 48">
          <a:hlinkClick xmlns:r="http://schemas.openxmlformats.org/officeDocument/2006/relationships" r:id="rId47"/>
          <a:extLst>
            <a:ext uri="{FF2B5EF4-FFF2-40B4-BE49-F238E27FC236}">
              <a16:creationId xmlns:a16="http://schemas.microsoft.com/office/drawing/2014/main" id="{00000000-0008-0000-0000-000031000000}"/>
            </a:ext>
          </a:extLst>
        </xdr:cNvPr>
        <xdr:cNvSpPr/>
      </xdr:nvSpPr>
      <xdr:spPr>
        <a:xfrm>
          <a:off x="3274200" y="644940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114480</xdr:colOff>
      <xdr:row>107</xdr:row>
      <xdr:rowOff>104760</xdr:rowOff>
    </xdr:from>
    <xdr:to>
      <xdr:col>2</xdr:col>
      <xdr:colOff>742680</xdr:colOff>
      <xdr:row>107</xdr:row>
      <xdr:rowOff>399600</xdr:rowOff>
    </xdr:to>
    <xdr:sp macro="" textlink="">
      <xdr:nvSpPr>
        <xdr:cNvPr id="50" name="Flecha derecha 49">
          <a:hlinkClick xmlns:r="http://schemas.openxmlformats.org/officeDocument/2006/relationships" r:id="rId48"/>
          <a:extLst>
            <a:ext uri="{FF2B5EF4-FFF2-40B4-BE49-F238E27FC236}">
              <a16:creationId xmlns:a16="http://schemas.microsoft.com/office/drawing/2014/main" id="{00000000-0008-0000-0000-000032000000}"/>
            </a:ext>
          </a:extLst>
        </xdr:cNvPr>
        <xdr:cNvSpPr/>
      </xdr:nvSpPr>
      <xdr:spPr>
        <a:xfrm>
          <a:off x="3245760" y="649890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108</xdr:row>
      <xdr:rowOff>114480</xdr:rowOff>
    </xdr:from>
    <xdr:to>
      <xdr:col>2</xdr:col>
      <xdr:colOff>780480</xdr:colOff>
      <xdr:row>108</xdr:row>
      <xdr:rowOff>409320</xdr:rowOff>
    </xdr:to>
    <xdr:sp macro="" textlink="">
      <xdr:nvSpPr>
        <xdr:cNvPr id="51" name="Flecha derecha 50">
          <a:hlinkClick xmlns:r="http://schemas.openxmlformats.org/officeDocument/2006/relationships" r:id="rId49"/>
          <a:extLst>
            <a:ext uri="{FF2B5EF4-FFF2-40B4-BE49-F238E27FC236}">
              <a16:creationId xmlns:a16="http://schemas.microsoft.com/office/drawing/2014/main" id="{00000000-0008-0000-0000-000033000000}"/>
            </a:ext>
          </a:extLst>
        </xdr:cNvPr>
        <xdr:cNvSpPr/>
      </xdr:nvSpPr>
      <xdr:spPr>
        <a:xfrm>
          <a:off x="3283560" y="655034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109</xdr:row>
      <xdr:rowOff>66600</xdr:rowOff>
    </xdr:from>
    <xdr:to>
      <xdr:col>2</xdr:col>
      <xdr:colOff>771120</xdr:colOff>
      <xdr:row>109</xdr:row>
      <xdr:rowOff>361440</xdr:rowOff>
    </xdr:to>
    <xdr:sp macro="" textlink="">
      <xdr:nvSpPr>
        <xdr:cNvPr id="52" name="Flecha derecha 51">
          <a:hlinkClick xmlns:r="http://schemas.openxmlformats.org/officeDocument/2006/relationships" r:id="rId50"/>
          <a:extLst>
            <a:ext uri="{FF2B5EF4-FFF2-40B4-BE49-F238E27FC236}">
              <a16:creationId xmlns:a16="http://schemas.microsoft.com/office/drawing/2014/main" id="{00000000-0008-0000-0000-000034000000}"/>
            </a:ext>
          </a:extLst>
        </xdr:cNvPr>
        <xdr:cNvSpPr/>
      </xdr:nvSpPr>
      <xdr:spPr>
        <a:xfrm>
          <a:off x="3274200" y="659606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162000</xdr:colOff>
      <xdr:row>110</xdr:row>
      <xdr:rowOff>85680</xdr:rowOff>
    </xdr:from>
    <xdr:to>
      <xdr:col>2</xdr:col>
      <xdr:colOff>790200</xdr:colOff>
      <xdr:row>110</xdr:row>
      <xdr:rowOff>380520</xdr:rowOff>
    </xdr:to>
    <xdr:sp macro="" textlink="">
      <xdr:nvSpPr>
        <xdr:cNvPr id="53" name="Flecha derecha 52">
          <a:hlinkClick xmlns:r="http://schemas.openxmlformats.org/officeDocument/2006/relationships" r:id="rId51"/>
          <a:extLst>
            <a:ext uri="{FF2B5EF4-FFF2-40B4-BE49-F238E27FC236}">
              <a16:creationId xmlns:a16="http://schemas.microsoft.com/office/drawing/2014/main" id="{00000000-0008-0000-0000-000035000000}"/>
            </a:ext>
          </a:extLst>
        </xdr:cNvPr>
        <xdr:cNvSpPr/>
      </xdr:nvSpPr>
      <xdr:spPr>
        <a:xfrm>
          <a:off x="3293280" y="664844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952560</xdr:colOff>
      <xdr:row>0</xdr:row>
      <xdr:rowOff>95400</xdr:rowOff>
    </xdr:from>
    <xdr:to>
      <xdr:col>9</xdr:col>
      <xdr:colOff>285480</xdr:colOff>
      <xdr:row>3</xdr:row>
      <xdr:rowOff>47520</xdr:rowOff>
    </xdr:to>
    <xdr:sp macro="" textlink="">
      <xdr:nvSpPr>
        <xdr:cNvPr id="54" name="Flecha izquierda 53">
          <a:hlinkClick xmlns:r="http://schemas.openxmlformats.org/officeDocument/2006/relationships" r:id="rId52"/>
          <a:extLst>
            <a:ext uri="{FF2B5EF4-FFF2-40B4-BE49-F238E27FC236}">
              <a16:creationId xmlns:a16="http://schemas.microsoft.com/office/drawing/2014/main" id="{00000000-0008-0000-0000-000036000000}"/>
            </a:ext>
          </a:extLst>
        </xdr:cNvPr>
        <xdr:cNvSpPr/>
      </xdr:nvSpPr>
      <xdr:spPr>
        <a:xfrm>
          <a:off x="11061720" y="95400"/>
          <a:ext cx="1548000" cy="723600"/>
        </a:xfrm>
        <a:prstGeom prst="lef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s-CO" sz="1400" b="1" strike="noStrike" spc="-1">
              <a:solidFill>
                <a:schemeClr val="lt1"/>
              </a:solidFill>
              <a:latin typeface="Calibri"/>
            </a:rPr>
            <a:t>REGRESAR</a:t>
          </a:r>
          <a:endParaRPr lang="es-419" sz="1400" b="0" strike="noStrike" spc="-1">
            <a:latin typeface="Times New Roman"/>
          </a:endParaRPr>
        </a:p>
      </xdr:txBody>
    </xdr:sp>
    <xdr:clientData/>
  </xdr:twoCellAnchor>
  <xdr:twoCellAnchor>
    <xdr:from>
      <xdr:col>2</xdr:col>
      <xdr:colOff>152280</xdr:colOff>
      <xdr:row>60</xdr:row>
      <xdr:rowOff>95400</xdr:rowOff>
    </xdr:from>
    <xdr:to>
      <xdr:col>2</xdr:col>
      <xdr:colOff>780480</xdr:colOff>
      <xdr:row>60</xdr:row>
      <xdr:rowOff>390240</xdr:rowOff>
    </xdr:to>
    <xdr:sp macro="" textlink="">
      <xdr:nvSpPr>
        <xdr:cNvPr id="55" name="Flecha derecha 27">
          <a:hlinkClick xmlns:r="http://schemas.openxmlformats.org/officeDocument/2006/relationships" r:id="rId53"/>
          <a:extLst>
            <a:ext uri="{FF2B5EF4-FFF2-40B4-BE49-F238E27FC236}">
              <a16:creationId xmlns:a16="http://schemas.microsoft.com/office/drawing/2014/main" id="{00000000-0008-0000-0000-000037000000}"/>
            </a:ext>
          </a:extLst>
        </xdr:cNvPr>
        <xdr:cNvSpPr/>
      </xdr:nvSpPr>
      <xdr:spPr>
        <a:xfrm>
          <a:off x="3283560" y="4004316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181080</xdr:colOff>
      <xdr:row>105</xdr:row>
      <xdr:rowOff>95400</xdr:rowOff>
    </xdr:from>
    <xdr:to>
      <xdr:col>2</xdr:col>
      <xdr:colOff>809280</xdr:colOff>
      <xdr:row>105</xdr:row>
      <xdr:rowOff>390240</xdr:rowOff>
    </xdr:to>
    <xdr:sp macro="" textlink="">
      <xdr:nvSpPr>
        <xdr:cNvPr id="56" name="Flecha derecha 47">
          <a:hlinkClick xmlns:r="http://schemas.openxmlformats.org/officeDocument/2006/relationships" r:id="rId54"/>
          <a:extLst>
            <a:ext uri="{FF2B5EF4-FFF2-40B4-BE49-F238E27FC236}">
              <a16:creationId xmlns:a16="http://schemas.microsoft.com/office/drawing/2014/main" id="{00000000-0008-0000-0000-000038000000}"/>
            </a:ext>
          </a:extLst>
        </xdr:cNvPr>
        <xdr:cNvSpPr/>
      </xdr:nvSpPr>
      <xdr:spPr>
        <a:xfrm>
          <a:off x="3312360" y="637416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181080</xdr:colOff>
      <xdr:row>63</xdr:row>
      <xdr:rowOff>95400</xdr:rowOff>
    </xdr:from>
    <xdr:to>
      <xdr:col>2</xdr:col>
      <xdr:colOff>809280</xdr:colOff>
      <xdr:row>63</xdr:row>
      <xdr:rowOff>390240</xdr:rowOff>
    </xdr:to>
    <xdr:sp macro="" textlink="">
      <xdr:nvSpPr>
        <xdr:cNvPr id="57" name="Flecha derecha 27">
          <a:hlinkClick xmlns:r="http://schemas.openxmlformats.org/officeDocument/2006/relationships" r:id="rId55"/>
          <a:extLst>
            <a:ext uri="{FF2B5EF4-FFF2-40B4-BE49-F238E27FC236}">
              <a16:creationId xmlns:a16="http://schemas.microsoft.com/office/drawing/2014/main" id="{00000000-0008-0000-0000-000039000000}"/>
            </a:ext>
          </a:extLst>
        </xdr:cNvPr>
        <xdr:cNvSpPr/>
      </xdr:nvSpPr>
      <xdr:spPr>
        <a:xfrm>
          <a:off x="3312360" y="4191012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162000</xdr:colOff>
      <xdr:row>64</xdr:row>
      <xdr:rowOff>133200</xdr:rowOff>
    </xdr:from>
    <xdr:to>
      <xdr:col>2</xdr:col>
      <xdr:colOff>790200</xdr:colOff>
      <xdr:row>64</xdr:row>
      <xdr:rowOff>428040</xdr:rowOff>
    </xdr:to>
    <xdr:sp macro="" textlink="">
      <xdr:nvSpPr>
        <xdr:cNvPr id="58" name="Flecha derecha 27">
          <a:hlinkClick xmlns:r="http://schemas.openxmlformats.org/officeDocument/2006/relationships" r:id="rId56"/>
          <a:extLst>
            <a:ext uri="{FF2B5EF4-FFF2-40B4-BE49-F238E27FC236}">
              <a16:creationId xmlns:a16="http://schemas.microsoft.com/office/drawing/2014/main" id="{00000000-0008-0000-0000-00003A000000}"/>
            </a:ext>
          </a:extLst>
        </xdr:cNvPr>
        <xdr:cNvSpPr/>
      </xdr:nvSpPr>
      <xdr:spPr>
        <a:xfrm>
          <a:off x="3293280" y="4250052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133200</xdr:colOff>
      <xdr:row>65</xdr:row>
      <xdr:rowOff>276120</xdr:rowOff>
    </xdr:from>
    <xdr:to>
      <xdr:col>2</xdr:col>
      <xdr:colOff>761400</xdr:colOff>
      <xdr:row>65</xdr:row>
      <xdr:rowOff>570960</xdr:rowOff>
    </xdr:to>
    <xdr:sp macro="" textlink="">
      <xdr:nvSpPr>
        <xdr:cNvPr id="59" name="Flecha derecha 27">
          <a:hlinkClick xmlns:r="http://schemas.openxmlformats.org/officeDocument/2006/relationships" r:id="rId57"/>
          <a:extLst>
            <a:ext uri="{FF2B5EF4-FFF2-40B4-BE49-F238E27FC236}">
              <a16:creationId xmlns:a16="http://schemas.microsoft.com/office/drawing/2014/main" id="{00000000-0008-0000-0000-00003B000000}"/>
            </a:ext>
          </a:extLst>
        </xdr:cNvPr>
        <xdr:cNvSpPr/>
      </xdr:nvSpPr>
      <xdr:spPr>
        <a:xfrm>
          <a:off x="3264480" y="4315752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61</xdr:row>
      <xdr:rowOff>219240</xdr:rowOff>
    </xdr:from>
    <xdr:to>
      <xdr:col>2</xdr:col>
      <xdr:colOff>780480</xdr:colOff>
      <xdr:row>61</xdr:row>
      <xdr:rowOff>514080</xdr:rowOff>
    </xdr:to>
    <xdr:sp macro="" textlink="">
      <xdr:nvSpPr>
        <xdr:cNvPr id="60" name="Flecha derecha 27">
          <a:hlinkClick xmlns:r="http://schemas.openxmlformats.org/officeDocument/2006/relationships" r:id="rId58"/>
          <a:extLst>
            <a:ext uri="{FF2B5EF4-FFF2-40B4-BE49-F238E27FC236}">
              <a16:creationId xmlns:a16="http://schemas.microsoft.com/office/drawing/2014/main" id="{00000000-0008-0000-0000-00003C000000}"/>
            </a:ext>
          </a:extLst>
        </xdr:cNvPr>
        <xdr:cNvSpPr/>
      </xdr:nvSpPr>
      <xdr:spPr>
        <a:xfrm>
          <a:off x="3283560" y="406814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171360</xdr:colOff>
      <xdr:row>62</xdr:row>
      <xdr:rowOff>95400</xdr:rowOff>
    </xdr:from>
    <xdr:to>
      <xdr:col>2</xdr:col>
      <xdr:colOff>799560</xdr:colOff>
      <xdr:row>62</xdr:row>
      <xdr:rowOff>390240</xdr:rowOff>
    </xdr:to>
    <xdr:sp macro="" textlink="">
      <xdr:nvSpPr>
        <xdr:cNvPr id="61" name="Flecha derecha 27">
          <a:hlinkClick xmlns:r="http://schemas.openxmlformats.org/officeDocument/2006/relationships" r:id="rId59"/>
          <a:extLst>
            <a:ext uri="{FF2B5EF4-FFF2-40B4-BE49-F238E27FC236}">
              <a16:creationId xmlns:a16="http://schemas.microsoft.com/office/drawing/2014/main" id="{00000000-0008-0000-0000-00003D000000}"/>
            </a:ext>
          </a:extLst>
        </xdr:cNvPr>
        <xdr:cNvSpPr/>
      </xdr:nvSpPr>
      <xdr:spPr>
        <a:xfrm>
          <a:off x="3302640" y="4131972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171360</xdr:colOff>
      <xdr:row>111</xdr:row>
      <xdr:rowOff>190440</xdr:rowOff>
    </xdr:from>
    <xdr:to>
      <xdr:col>2</xdr:col>
      <xdr:colOff>799560</xdr:colOff>
      <xdr:row>111</xdr:row>
      <xdr:rowOff>485280</xdr:rowOff>
    </xdr:to>
    <xdr:sp macro="" textlink="">
      <xdr:nvSpPr>
        <xdr:cNvPr id="62" name="Flecha derecha 52">
          <a:hlinkClick xmlns:r="http://schemas.openxmlformats.org/officeDocument/2006/relationships" r:id="rId60"/>
          <a:extLst>
            <a:ext uri="{FF2B5EF4-FFF2-40B4-BE49-F238E27FC236}">
              <a16:creationId xmlns:a16="http://schemas.microsoft.com/office/drawing/2014/main" id="{00000000-0008-0000-0000-00003E000000}"/>
            </a:ext>
          </a:extLst>
        </xdr:cNvPr>
        <xdr:cNvSpPr/>
      </xdr:nvSpPr>
      <xdr:spPr>
        <a:xfrm>
          <a:off x="3302640" y="6709392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11</xdr:row>
      <xdr:rowOff>247680</xdr:rowOff>
    </xdr:from>
    <xdr:to>
      <xdr:col>2</xdr:col>
      <xdr:colOff>771120</xdr:colOff>
      <xdr:row>11</xdr:row>
      <xdr:rowOff>542520</xdr:rowOff>
    </xdr:to>
    <xdr:sp macro="" textlink="">
      <xdr:nvSpPr>
        <xdr:cNvPr id="63" name="Flecha derecha 2">
          <a:hlinkClick xmlns:r="http://schemas.openxmlformats.org/officeDocument/2006/relationships" r:id="rId61"/>
          <a:extLst>
            <a:ext uri="{FF2B5EF4-FFF2-40B4-BE49-F238E27FC236}">
              <a16:creationId xmlns:a16="http://schemas.microsoft.com/office/drawing/2014/main" id="{00000000-0008-0000-0000-00003F000000}"/>
            </a:ext>
          </a:extLst>
        </xdr:cNvPr>
        <xdr:cNvSpPr/>
      </xdr:nvSpPr>
      <xdr:spPr>
        <a:xfrm>
          <a:off x="3274200" y="464832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14</xdr:row>
      <xdr:rowOff>247680</xdr:rowOff>
    </xdr:from>
    <xdr:to>
      <xdr:col>2</xdr:col>
      <xdr:colOff>771120</xdr:colOff>
      <xdr:row>14</xdr:row>
      <xdr:rowOff>542520</xdr:rowOff>
    </xdr:to>
    <xdr:sp macro="" textlink="">
      <xdr:nvSpPr>
        <xdr:cNvPr id="64" name="Flecha derecha 2">
          <a:hlinkClick xmlns:r="http://schemas.openxmlformats.org/officeDocument/2006/relationships" r:id="rId62"/>
          <a:extLst>
            <a:ext uri="{FF2B5EF4-FFF2-40B4-BE49-F238E27FC236}">
              <a16:creationId xmlns:a16="http://schemas.microsoft.com/office/drawing/2014/main" id="{00000000-0008-0000-0000-000040000000}"/>
            </a:ext>
          </a:extLst>
        </xdr:cNvPr>
        <xdr:cNvSpPr/>
      </xdr:nvSpPr>
      <xdr:spPr>
        <a:xfrm>
          <a:off x="3274200" y="70200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18</xdr:row>
      <xdr:rowOff>247680</xdr:rowOff>
    </xdr:from>
    <xdr:to>
      <xdr:col>2</xdr:col>
      <xdr:colOff>771120</xdr:colOff>
      <xdr:row>18</xdr:row>
      <xdr:rowOff>542520</xdr:rowOff>
    </xdr:to>
    <xdr:sp macro="" textlink="">
      <xdr:nvSpPr>
        <xdr:cNvPr id="65" name="Flecha derecha 2">
          <a:hlinkClick xmlns:r="http://schemas.openxmlformats.org/officeDocument/2006/relationships" r:id="rId63"/>
          <a:extLst>
            <a:ext uri="{FF2B5EF4-FFF2-40B4-BE49-F238E27FC236}">
              <a16:creationId xmlns:a16="http://schemas.microsoft.com/office/drawing/2014/main" id="{00000000-0008-0000-0000-000041000000}"/>
            </a:ext>
          </a:extLst>
        </xdr:cNvPr>
        <xdr:cNvSpPr/>
      </xdr:nvSpPr>
      <xdr:spPr>
        <a:xfrm>
          <a:off x="3274200" y="1062036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20</xdr:row>
      <xdr:rowOff>247680</xdr:rowOff>
    </xdr:from>
    <xdr:to>
      <xdr:col>2</xdr:col>
      <xdr:colOff>771120</xdr:colOff>
      <xdr:row>20</xdr:row>
      <xdr:rowOff>542520</xdr:rowOff>
    </xdr:to>
    <xdr:sp macro="" textlink="">
      <xdr:nvSpPr>
        <xdr:cNvPr id="66" name="Flecha derecha 2">
          <a:hlinkClick xmlns:r="http://schemas.openxmlformats.org/officeDocument/2006/relationships" r:id="rId64"/>
          <a:extLst>
            <a:ext uri="{FF2B5EF4-FFF2-40B4-BE49-F238E27FC236}">
              <a16:creationId xmlns:a16="http://schemas.microsoft.com/office/drawing/2014/main" id="{00000000-0008-0000-0000-000042000000}"/>
            </a:ext>
          </a:extLst>
        </xdr:cNvPr>
        <xdr:cNvSpPr/>
      </xdr:nvSpPr>
      <xdr:spPr>
        <a:xfrm>
          <a:off x="3274200" y="1236348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23</xdr:row>
      <xdr:rowOff>247680</xdr:rowOff>
    </xdr:from>
    <xdr:to>
      <xdr:col>2</xdr:col>
      <xdr:colOff>771120</xdr:colOff>
      <xdr:row>23</xdr:row>
      <xdr:rowOff>542520</xdr:rowOff>
    </xdr:to>
    <xdr:sp macro="" textlink="">
      <xdr:nvSpPr>
        <xdr:cNvPr id="67" name="Flecha derecha 2">
          <a:hlinkClick xmlns:r="http://schemas.openxmlformats.org/officeDocument/2006/relationships" r:id="rId65"/>
          <a:extLst>
            <a:ext uri="{FF2B5EF4-FFF2-40B4-BE49-F238E27FC236}">
              <a16:creationId xmlns:a16="http://schemas.microsoft.com/office/drawing/2014/main" id="{00000000-0008-0000-0000-000043000000}"/>
            </a:ext>
          </a:extLst>
        </xdr:cNvPr>
        <xdr:cNvSpPr/>
      </xdr:nvSpPr>
      <xdr:spPr>
        <a:xfrm>
          <a:off x="3274200" y="145922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24</xdr:row>
      <xdr:rowOff>247680</xdr:rowOff>
    </xdr:from>
    <xdr:to>
      <xdr:col>2</xdr:col>
      <xdr:colOff>771120</xdr:colOff>
      <xdr:row>24</xdr:row>
      <xdr:rowOff>542520</xdr:rowOff>
    </xdr:to>
    <xdr:sp macro="" textlink="">
      <xdr:nvSpPr>
        <xdr:cNvPr id="68" name="Flecha derecha 2">
          <a:hlinkClick xmlns:r="http://schemas.openxmlformats.org/officeDocument/2006/relationships" r:id="rId66"/>
          <a:extLst>
            <a:ext uri="{FF2B5EF4-FFF2-40B4-BE49-F238E27FC236}">
              <a16:creationId xmlns:a16="http://schemas.microsoft.com/office/drawing/2014/main" id="{00000000-0008-0000-0000-000044000000}"/>
            </a:ext>
          </a:extLst>
        </xdr:cNvPr>
        <xdr:cNvSpPr/>
      </xdr:nvSpPr>
      <xdr:spPr>
        <a:xfrm>
          <a:off x="3274200" y="153446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31</xdr:row>
      <xdr:rowOff>142920</xdr:rowOff>
    </xdr:from>
    <xdr:to>
      <xdr:col>2</xdr:col>
      <xdr:colOff>771120</xdr:colOff>
      <xdr:row>31</xdr:row>
      <xdr:rowOff>428400</xdr:rowOff>
    </xdr:to>
    <xdr:sp macro="" textlink="">
      <xdr:nvSpPr>
        <xdr:cNvPr id="69" name="Flecha derecha 2">
          <a:hlinkClick xmlns:r="http://schemas.openxmlformats.org/officeDocument/2006/relationships" r:id="rId67"/>
          <a:extLst>
            <a:ext uri="{FF2B5EF4-FFF2-40B4-BE49-F238E27FC236}">
              <a16:creationId xmlns:a16="http://schemas.microsoft.com/office/drawing/2014/main" id="{00000000-0008-0000-0000-000045000000}"/>
            </a:ext>
          </a:extLst>
        </xdr:cNvPr>
        <xdr:cNvSpPr/>
      </xdr:nvSpPr>
      <xdr:spPr>
        <a:xfrm>
          <a:off x="3274200" y="20088360"/>
          <a:ext cx="628200" cy="28548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32</xdr:row>
      <xdr:rowOff>152280</xdr:rowOff>
    </xdr:from>
    <xdr:to>
      <xdr:col>2</xdr:col>
      <xdr:colOff>771120</xdr:colOff>
      <xdr:row>32</xdr:row>
      <xdr:rowOff>437760</xdr:rowOff>
    </xdr:to>
    <xdr:sp macro="" textlink="">
      <xdr:nvSpPr>
        <xdr:cNvPr id="70" name="Flecha derecha 2">
          <a:hlinkClick xmlns:r="http://schemas.openxmlformats.org/officeDocument/2006/relationships" r:id="rId68"/>
          <a:extLst>
            <a:ext uri="{FF2B5EF4-FFF2-40B4-BE49-F238E27FC236}">
              <a16:creationId xmlns:a16="http://schemas.microsoft.com/office/drawing/2014/main" id="{00000000-0008-0000-0000-000046000000}"/>
            </a:ext>
          </a:extLst>
        </xdr:cNvPr>
        <xdr:cNvSpPr/>
      </xdr:nvSpPr>
      <xdr:spPr>
        <a:xfrm>
          <a:off x="3274200" y="20630880"/>
          <a:ext cx="628200" cy="28548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33</xdr:row>
      <xdr:rowOff>171360</xdr:rowOff>
    </xdr:from>
    <xdr:to>
      <xdr:col>2</xdr:col>
      <xdr:colOff>771120</xdr:colOff>
      <xdr:row>33</xdr:row>
      <xdr:rowOff>456840</xdr:rowOff>
    </xdr:to>
    <xdr:sp macro="" textlink="">
      <xdr:nvSpPr>
        <xdr:cNvPr id="71" name="Flecha derecha 2">
          <a:hlinkClick xmlns:r="http://schemas.openxmlformats.org/officeDocument/2006/relationships" r:id="rId69"/>
          <a:extLst>
            <a:ext uri="{FF2B5EF4-FFF2-40B4-BE49-F238E27FC236}">
              <a16:creationId xmlns:a16="http://schemas.microsoft.com/office/drawing/2014/main" id="{00000000-0008-0000-0000-000047000000}"/>
            </a:ext>
          </a:extLst>
        </xdr:cNvPr>
        <xdr:cNvSpPr/>
      </xdr:nvSpPr>
      <xdr:spPr>
        <a:xfrm>
          <a:off x="3274200" y="21183480"/>
          <a:ext cx="628200" cy="28548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34</xdr:row>
      <xdr:rowOff>171360</xdr:rowOff>
    </xdr:from>
    <xdr:to>
      <xdr:col>2</xdr:col>
      <xdr:colOff>771120</xdr:colOff>
      <xdr:row>34</xdr:row>
      <xdr:rowOff>456840</xdr:rowOff>
    </xdr:to>
    <xdr:sp macro="" textlink="">
      <xdr:nvSpPr>
        <xdr:cNvPr id="72" name="Flecha derecha 2">
          <a:hlinkClick xmlns:r="http://schemas.openxmlformats.org/officeDocument/2006/relationships" r:id="rId70"/>
          <a:extLst>
            <a:ext uri="{FF2B5EF4-FFF2-40B4-BE49-F238E27FC236}">
              <a16:creationId xmlns:a16="http://schemas.microsoft.com/office/drawing/2014/main" id="{00000000-0008-0000-0000-000048000000}"/>
            </a:ext>
          </a:extLst>
        </xdr:cNvPr>
        <xdr:cNvSpPr/>
      </xdr:nvSpPr>
      <xdr:spPr>
        <a:xfrm>
          <a:off x="3274200" y="21717000"/>
          <a:ext cx="628200" cy="28548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35</xdr:row>
      <xdr:rowOff>171360</xdr:rowOff>
    </xdr:from>
    <xdr:to>
      <xdr:col>2</xdr:col>
      <xdr:colOff>771120</xdr:colOff>
      <xdr:row>35</xdr:row>
      <xdr:rowOff>456840</xdr:rowOff>
    </xdr:to>
    <xdr:sp macro="" textlink="">
      <xdr:nvSpPr>
        <xdr:cNvPr id="73" name="Flecha derecha 2">
          <a:hlinkClick xmlns:r="http://schemas.openxmlformats.org/officeDocument/2006/relationships" r:id="rId71"/>
          <a:extLst>
            <a:ext uri="{FF2B5EF4-FFF2-40B4-BE49-F238E27FC236}">
              <a16:creationId xmlns:a16="http://schemas.microsoft.com/office/drawing/2014/main" id="{00000000-0008-0000-0000-000049000000}"/>
            </a:ext>
          </a:extLst>
        </xdr:cNvPr>
        <xdr:cNvSpPr/>
      </xdr:nvSpPr>
      <xdr:spPr>
        <a:xfrm>
          <a:off x="3274200" y="22250160"/>
          <a:ext cx="628200" cy="28548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36</xdr:row>
      <xdr:rowOff>171360</xdr:rowOff>
    </xdr:from>
    <xdr:to>
      <xdr:col>2</xdr:col>
      <xdr:colOff>771120</xdr:colOff>
      <xdr:row>36</xdr:row>
      <xdr:rowOff>456840</xdr:rowOff>
    </xdr:to>
    <xdr:sp macro="" textlink="">
      <xdr:nvSpPr>
        <xdr:cNvPr id="74" name="Flecha derecha 2">
          <a:hlinkClick xmlns:r="http://schemas.openxmlformats.org/officeDocument/2006/relationships" r:id="rId72"/>
          <a:extLst>
            <a:ext uri="{FF2B5EF4-FFF2-40B4-BE49-F238E27FC236}">
              <a16:creationId xmlns:a16="http://schemas.microsoft.com/office/drawing/2014/main" id="{00000000-0008-0000-0000-00004A000000}"/>
            </a:ext>
          </a:extLst>
        </xdr:cNvPr>
        <xdr:cNvSpPr/>
      </xdr:nvSpPr>
      <xdr:spPr>
        <a:xfrm>
          <a:off x="3274200" y="22783680"/>
          <a:ext cx="628200" cy="28548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37</xdr:row>
      <xdr:rowOff>171360</xdr:rowOff>
    </xdr:from>
    <xdr:to>
      <xdr:col>2</xdr:col>
      <xdr:colOff>771120</xdr:colOff>
      <xdr:row>37</xdr:row>
      <xdr:rowOff>456840</xdr:rowOff>
    </xdr:to>
    <xdr:sp macro="" textlink="">
      <xdr:nvSpPr>
        <xdr:cNvPr id="75" name="Flecha derecha 2">
          <a:hlinkClick xmlns:r="http://schemas.openxmlformats.org/officeDocument/2006/relationships" r:id="rId73"/>
          <a:extLst>
            <a:ext uri="{FF2B5EF4-FFF2-40B4-BE49-F238E27FC236}">
              <a16:creationId xmlns:a16="http://schemas.microsoft.com/office/drawing/2014/main" id="{00000000-0008-0000-0000-00004B000000}"/>
            </a:ext>
          </a:extLst>
        </xdr:cNvPr>
        <xdr:cNvSpPr/>
      </xdr:nvSpPr>
      <xdr:spPr>
        <a:xfrm>
          <a:off x="3274200" y="23317200"/>
          <a:ext cx="628200" cy="28548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38</xdr:row>
      <xdr:rowOff>171360</xdr:rowOff>
    </xdr:from>
    <xdr:to>
      <xdr:col>2</xdr:col>
      <xdr:colOff>771120</xdr:colOff>
      <xdr:row>38</xdr:row>
      <xdr:rowOff>456840</xdr:rowOff>
    </xdr:to>
    <xdr:sp macro="" textlink="">
      <xdr:nvSpPr>
        <xdr:cNvPr id="76" name="Flecha derecha 2">
          <a:hlinkClick xmlns:r="http://schemas.openxmlformats.org/officeDocument/2006/relationships" r:id="rId74"/>
          <a:extLst>
            <a:ext uri="{FF2B5EF4-FFF2-40B4-BE49-F238E27FC236}">
              <a16:creationId xmlns:a16="http://schemas.microsoft.com/office/drawing/2014/main" id="{00000000-0008-0000-0000-00004C000000}"/>
            </a:ext>
          </a:extLst>
        </xdr:cNvPr>
        <xdr:cNvSpPr/>
      </xdr:nvSpPr>
      <xdr:spPr>
        <a:xfrm>
          <a:off x="3274200" y="23850360"/>
          <a:ext cx="628200" cy="28548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39</xdr:row>
      <xdr:rowOff>171360</xdr:rowOff>
    </xdr:from>
    <xdr:to>
      <xdr:col>2</xdr:col>
      <xdr:colOff>771120</xdr:colOff>
      <xdr:row>39</xdr:row>
      <xdr:rowOff>456840</xdr:rowOff>
    </xdr:to>
    <xdr:sp macro="" textlink="">
      <xdr:nvSpPr>
        <xdr:cNvPr id="77" name="Flecha derecha 2">
          <a:hlinkClick xmlns:r="http://schemas.openxmlformats.org/officeDocument/2006/relationships" r:id="rId75"/>
          <a:extLst>
            <a:ext uri="{FF2B5EF4-FFF2-40B4-BE49-F238E27FC236}">
              <a16:creationId xmlns:a16="http://schemas.microsoft.com/office/drawing/2014/main" id="{00000000-0008-0000-0000-00004D000000}"/>
            </a:ext>
          </a:extLst>
        </xdr:cNvPr>
        <xdr:cNvSpPr/>
      </xdr:nvSpPr>
      <xdr:spPr>
        <a:xfrm>
          <a:off x="3274200" y="24383880"/>
          <a:ext cx="628200" cy="28548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40</xdr:row>
      <xdr:rowOff>171360</xdr:rowOff>
    </xdr:from>
    <xdr:to>
      <xdr:col>2</xdr:col>
      <xdr:colOff>771120</xdr:colOff>
      <xdr:row>40</xdr:row>
      <xdr:rowOff>456840</xdr:rowOff>
    </xdr:to>
    <xdr:sp macro="" textlink="">
      <xdr:nvSpPr>
        <xdr:cNvPr id="78" name="Flecha derecha 2">
          <a:hlinkClick xmlns:r="http://schemas.openxmlformats.org/officeDocument/2006/relationships" r:id="rId76"/>
          <a:extLst>
            <a:ext uri="{FF2B5EF4-FFF2-40B4-BE49-F238E27FC236}">
              <a16:creationId xmlns:a16="http://schemas.microsoft.com/office/drawing/2014/main" id="{00000000-0008-0000-0000-00004E000000}"/>
            </a:ext>
          </a:extLst>
        </xdr:cNvPr>
        <xdr:cNvSpPr/>
      </xdr:nvSpPr>
      <xdr:spPr>
        <a:xfrm>
          <a:off x="3274200" y="24917400"/>
          <a:ext cx="628200" cy="28548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171360</xdr:colOff>
      <xdr:row>49</xdr:row>
      <xdr:rowOff>333360</xdr:rowOff>
    </xdr:from>
    <xdr:to>
      <xdr:col>2</xdr:col>
      <xdr:colOff>799560</xdr:colOff>
      <xdr:row>49</xdr:row>
      <xdr:rowOff>618840</xdr:rowOff>
    </xdr:to>
    <xdr:sp macro="" textlink="">
      <xdr:nvSpPr>
        <xdr:cNvPr id="79" name="Flecha derecha 2">
          <a:hlinkClick xmlns:r="http://schemas.openxmlformats.org/officeDocument/2006/relationships" r:id="rId77"/>
          <a:extLst>
            <a:ext uri="{FF2B5EF4-FFF2-40B4-BE49-F238E27FC236}">
              <a16:creationId xmlns:a16="http://schemas.microsoft.com/office/drawing/2014/main" id="{00000000-0008-0000-0000-00004F000000}"/>
            </a:ext>
          </a:extLst>
        </xdr:cNvPr>
        <xdr:cNvSpPr/>
      </xdr:nvSpPr>
      <xdr:spPr>
        <a:xfrm>
          <a:off x="3302640" y="31975560"/>
          <a:ext cx="628200" cy="28548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51</xdr:row>
      <xdr:rowOff>314280</xdr:rowOff>
    </xdr:from>
    <xdr:to>
      <xdr:col>2</xdr:col>
      <xdr:colOff>771120</xdr:colOff>
      <xdr:row>51</xdr:row>
      <xdr:rowOff>599760</xdr:rowOff>
    </xdr:to>
    <xdr:sp macro="" textlink="">
      <xdr:nvSpPr>
        <xdr:cNvPr id="80" name="Flecha derecha 2">
          <a:hlinkClick xmlns:r="http://schemas.openxmlformats.org/officeDocument/2006/relationships" r:id="rId78"/>
          <a:extLst>
            <a:ext uri="{FF2B5EF4-FFF2-40B4-BE49-F238E27FC236}">
              <a16:creationId xmlns:a16="http://schemas.microsoft.com/office/drawing/2014/main" id="{00000000-0008-0000-0000-000050000000}"/>
            </a:ext>
          </a:extLst>
        </xdr:cNvPr>
        <xdr:cNvSpPr/>
      </xdr:nvSpPr>
      <xdr:spPr>
        <a:xfrm>
          <a:off x="3274200" y="33909120"/>
          <a:ext cx="628200" cy="28548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87</xdr:row>
      <xdr:rowOff>114480</xdr:rowOff>
    </xdr:from>
    <xdr:to>
      <xdr:col>2</xdr:col>
      <xdr:colOff>771120</xdr:colOff>
      <xdr:row>87</xdr:row>
      <xdr:rowOff>409320</xdr:rowOff>
    </xdr:to>
    <xdr:sp macro="" textlink="">
      <xdr:nvSpPr>
        <xdr:cNvPr id="81" name="Flecha derecha 39">
          <a:hlinkClick xmlns:r="http://schemas.openxmlformats.org/officeDocument/2006/relationships" r:id="rId79"/>
          <a:extLst>
            <a:ext uri="{FF2B5EF4-FFF2-40B4-BE49-F238E27FC236}">
              <a16:creationId xmlns:a16="http://schemas.microsoft.com/office/drawing/2014/main" id="{00000000-0008-0000-0000-000051000000}"/>
            </a:ext>
          </a:extLst>
        </xdr:cNvPr>
        <xdr:cNvSpPr/>
      </xdr:nvSpPr>
      <xdr:spPr>
        <a:xfrm>
          <a:off x="3274200" y="545688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88</xdr:row>
      <xdr:rowOff>114480</xdr:rowOff>
    </xdr:from>
    <xdr:to>
      <xdr:col>2</xdr:col>
      <xdr:colOff>771120</xdr:colOff>
      <xdr:row>88</xdr:row>
      <xdr:rowOff>409320</xdr:rowOff>
    </xdr:to>
    <xdr:sp macro="" textlink="">
      <xdr:nvSpPr>
        <xdr:cNvPr id="82" name="Flecha derecha 39">
          <a:hlinkClick xmlns:r="http://schemas.openxmlformats.org/officeDocument/2006/relationships" r:id="rId80"/>
          <a:extLst>
            <a:ext uri="{FF2B5EF4-FFF2-40B4-BE49-F238E27FC236}">
              <a16:creationId xmlns:a16="http://schemas.microsoft.com/office/drawing/2014/main" id="{00000000-0008-0000-0000-000052000000}"/>
            </a:ext>
          </a:extLst>
        </xdr:cNvPr>
        <xdr:cNvSpPr/>
      </xdr:nvSpPr>
      <xdr:spPr>
        <a:xfrm>
          <a:off x="3274200" y="550832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142920</xdr:colOff>
      <xdr:row>89</xdr:row>
      <xdr:rowOff>114480</xdr:rowOff>
    </xdr:from>
    <xdr:to>
      <xdr:col>2</xdr:col>
      <xdr:colOff>771120</xdr:colOff>
      <xdr:row>89</xdr:row>
      <xdr:rowOff>409320</xdr:rowOff>
    </xdr:to>
    <xdr:sp macro="" textlink="">
      <xdr:nvSpPr>
        <xdr:cNvPr id="83" name="Flecha derecha 39">
          <a:hlinkClick xmlns:r="http://schemas.openxmlformats.org/officeDocument/2006/relationships" r:id="rId81"/>
          <a:extLst>
            <a:ext uri="{FF2B5EF4-FFF2-40B4-BE49-F238E27FC236}">
              <a16:creationId xmlns:a16="http://schemas.microsoft.com/office/drawing/2014/main" id="{00000000-0008-0000-0000-000053000000}"/>
            </a:ext>
          </a:extLst>
        </xdr:cNvPr>
        <xdr:cNvSpPr/>
      </xdr:nvSpPr>
      <xdr:spPr>
        <a:xfrm>
          <a:off x="3274200" y="5559768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116280</xdr:colOff>
      <xdr:row>79</xdr:row>
      <xdr:rowOff>127080</xdr:rowOff>
    </xdr:from>
    <xdr:to>
      <xdr:col>2</xdr:col>
      <xdr:colOff>744480</xdr:colOff>
      <xdr:row>79</xdr:row>
      <xdr:rowOff>421920</xdr:rowOff>
    </xdr:to>
    <xdr:sp macro="" textlink="">
      <xdr:nvSpPr>
        <xdr:cNvPr id="84" name="Flecha derecha 35">
          <a:hlinkClick xmlns:r="http://schemas.openxmlformats.org/officeDocument/2006/relationships" r:id="rId82"/>
          <a:extLst>
            <a:ext uri="{FF2B5EF4-FFF2-40B4-BE49-F238E27FC236}">
              <a16:creationId xmlns:a16="http://schemas.microsoft.com/office/drawing/2014/main" id="{00000000-0008-0000-0000-000054000000}"/>
            </a:ext>
          </a:extLst>
        </xdr:cNvPr>
        <xdr:cNvSpPr/>
      </xdr:nvSpPr>
      <xdr:spPr>
        <a:xfrm>
          <a:off x="3247560" y="504666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158760</xdr:colOff>
      <xdr:row>15</xdr:row>
      <xdr:rowOff>307080</xdr:rowOff>
    </xdr:from>
    <xdr:to>
      <xdr:col>2</xdr:col>
      <xdr:colOff>786960</xdr:colOff>
      <xdr:row>15</xdr:row>
      <xdr:rowOff>601920</xdr:rowOff>
    </xdr:to>
    <xdr:sp macro="" textlink="">
      <xdr:nvSpPr>
        <xdr:cNvPr id="85" name="Flecha derecha 2">
          <a:hlinkClick xmlns:r="http://schemas.openxmlformats.org/officeDocument/2006/relationships" r:id="rId83"/>
          <a:extLst>
            <a:ext uri="{FF2B5EF4-FFF2-40B4-BE49-F238E27FC236}">
              <a16:creationId xmlns:a16="http://schemas.microsoft.com/office/drawing/2014/main" id="{00000000-0008-0000-0000-000055000000}"/>
            </a:ext>
          </a:extLst>
        </xdr:cNvPr>
        <xdr:cNvSpPr/>
      </xdr:nvSpPr>
      <xdr:spPr>
        <a:xfrm>
          <a:off x="3290040" y="800316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74</xdr:row>
      <xdr:rowOff>114480</xdr:rowOff>
    </xdr:from>
    <xdr:to>
      <xdr:col>2</xdr:col>
      <xdr:colOff>780480</xdr:colOff>
      <xdr:row>74</xdr:row>
      <xdr:rowOff>409320</xdr:rowOff>
    </xdr:to>
    <xdr:sp macro="" textlink="">
      <xdr:nvSpPr>
        <xdr:cNvPr id="86" name="Flecha derecha 31">
          <a:hlinkClick xmlns:r="http://schemas.openxmlformats.org/officeDocument/2006/relationships" r:id="rId84"/>
          <a:extLst>
            <a:ext uri="{FF2B5EF4-FFF2-40B4-BE49-F238E27FC236}">
              <a16:creationId xmlns:a16="http://schemas.microsoft.com/office/drawing/2014/main" id="{00000000-0008-0000-0000-000056000000}"/>
            </a:ext>
          </a:extLst>
        </xdr:cNvPr>
        <xdr:cNvSpPr/>
      </xdr:nvSpPr>
      <xdr:spPr>
        <a:xfrm>
          <a:off x="3283560" y="4788252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158760</xdr:colOff>
      <xdr:row>95</xdr:row>
      <xdr:rowOff>127080</xdr:rowOff>
    </xdr:from>
    <xdr:to>
      <xdr:col>2</xdr:col>
      <xdr:colOff>786960</xdr:colOff>
      <xdr:row>95</xdr:row>
      <xdr:rowOff>421920</xdr:rowOff>
    </xdr:to>
    <xdr:sp macro="" textlink="">
      <xdr:nvSpPr>
        <xdr:cNvPr id="87" name="Flecha derecha 41">
          <a:hlinkClick xmlns:r="http://schemas.openxmlformats.org/officeDocument/2006/relationships" r:id="rId85"/>
          <a:extLst>
            <a:ext uri="{FF2B5EF4-FFF2-40B4-BE49-F238E27FC236}">
              <a16:creationId xmlns:a16="http://schemas.microsoft.com/office/drawing/2014/main" id="{00000000-0008-0000-0000-000057000000}"/>
            </a:ext>
          </a:extLst>
        </xdr:cNvPr>
        <xdr:cNvSpPr/>
      </xdr:nvSpPr>
      <xdr:spPr>
        <a:xfrm>
          <a:off x="3290040" y="586962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133200</xdr:colOff>
      <xdr:row>68</xdr:row>
      <xdr:rowOff>114480</xdr:rowOff>
    </xdr:from>
    <xdr:to>
      <xdr:col>2</xdr:col>
      <xdr:colOff>761400</xdr:colOff>
      <xdr:row>68</xdr:row>
      <xdr:rowOff>409320</xdr:rowOff>
    </xdr:to>
    <xdr:sp macro="" textlink="">
      <xdr:nvSpPr>
        <xdr:cNvPr id="88" name="Flecha derecha 29">
          <a:hlinkClick xmlns:r="http://schemas.openxmlformats.org/officeDocument/2006/relationships" r:id="rId86"/>
          <a:extLst>
            <a:ext uri="{FF2B5EF4-FFF2-40B4-BE49-F238E27FC236}">
              <a16:creationId xmlns:a16="http://schemas.microsoft.com/office/drawing/2014/main" id="{00000000-0008-0000-0000-000058000000}"/>
            </a:ext>
          </a:extLst>
        </xdr:cNvPr>
        <xdr:cNvSpPr/>
      </xdr:nvSpPr>
      <xdr:spPr>
        <a:xfrm>
          <a:off x="3264480" y="447962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133200</xdr:colOff>
      <xdr:row>69</xdr:row>
      <xdr:rowOff>114480</xdr:rowOff>
    </xdr:from>
    <xdr:to>
      <xdr:col>2</xdr:col>
      <xdr:colOff>761400</xdr:colOff>
      <xdr:row>69</xdr:row>
      <xdr:rowOff>409320</xdr:rowOff>
    </xdr:to>
    <xdr:sp macro="" textlink="">
      <xdr:nvSpPr>
        <xdr:cNvPr id="89" name="Flecha derecha 29">
          <a:hlinkClick xmlns:r="http://schemas.openxmlformats.org/officeDocument/2006/relationships" r:id="rId87"/>
          <a:extLst>
            <a:ext uri="{FF2B5EF4-FFF2-40B4-BE49-F238E27FC236}">
              <a16:creationId xmlns:a16="http://schemas.microsoft.com/office/drawing/2014/main" id="{00000000-0008-0000-0000-000059000000}"/>
            </a:ext>
          </a:extLst>
        </xdr:cNvPr>
        <xdr:cNvSpPr/>
      </xdr:nvSpPr>
      <xdr:spPr>
        <a:xfrm>
          <a:off x="3264480" y="4531068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133200</xdr:colOff>
      <xdr:row>71</xdr:row>
      <xdr:rowOff>114480</xdr:rowOff>
    </xdr:from>
    <xdr:to>
      <xdr:col>2</xdr:col>
      <xdr:colOff>761400</xdr:colOff>
      <xdr:row>71</xdr:row>
      <xdr:rowOff>409320</xdr:rowOff>
    </xdr:to>
    <xdr:sp macro="" textlink="">
      <xdr:nvSpPr>
        <xdr:cNvPr id="90" name="Flecha derecha 29">
          <a:hlinkClick xmlns:r="http://schemas.openxmlformats.org/officeDocument/2006/relationships" r:id="rId88"/>
          <a:extLst>
            <a:ext uri="{FF2B5EF4-FFF2-40B4-BE49-F238E27FC236}">
              <a16:creationId xmlns:a16="http://schemas.microsoft.com/office/drawing/2014/main" id="{00000000-0008-0000-0000-00005A000000}"/>
            </a:ext>
          </a:extLst>
        </xdr:cNvPr>
        <xdr:cNvSpPr/>
      </xdr:nvSpPr>
      <xdr:spPr>
        <a:xfrm>
          <a:off x="3264480" y="463392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0</xdr:col>
      <xdr:colOff>613800</xdr:colOff>
      <xdr:row>0</xdr:row>
      <xdr:rowOff>0</xdr:rowOff>
    </xdr:from>
    <xdr:to>
      <xdr:col>1</xdr:col>
      <xdr:colOff>882000</xdr:colOff>
      <xdr:row>5</xdr:row>
      <xdr:rowOff>179640</xdr:rowOff>
    </xdr:to>
    <xdr:pic>
      <xdr:nvPicPr>
        <xdr:cNvPr id="91" name="Picture 27">
          <a:extLst>
            <a:ext uri="{FF2B5EF4-FFF2-40B4-BE49-F238E27FC236}">
              <a16:creationId xmlns:a16="http://schemas.microsoft.com/office/drawing/2014/main" id="{00000000-0008-0000-0000-00005B000000}"/>
            </a:ext>
          </a:extLst>
        </xdr:cNvPr>
        <xdr:cNvPicPr/>
      </xdr:nvPicPr>
      <xdr:blipFill>
        <a:blip xmlns:r="http://schemas.openxmlformats.org/officeDocument/2006/relationships" r:embed="rId89"/>
        <a:stretch/>
      </xdr:blipFill>
      <xdr:spPr>
        <a:xfrm>
          <a:off x="613800" y="0"/>
          <a:ext cx="1294920" cy="1236960"/>
        </a:xfrm>
        <a:prstGeom prst="rect">
          <a:avLst/>
        </a:prstGeom>
        <a:ln w="0">
          <a:noFill/>
        </a:ln>
      </xdr:spPr>
    </xdr:pic>
    <xdr:clientData/>
  </xdr:twoCellAnchor>
  <xdr:twoCellAnchor>
    <xdr:from>
      <xdr:col>2</xdr:col>
      <xdr:colOff>158760</xdr:colOff>
      <xdr:row>81</xdr:row>
      <xdr:rowOff>116280</xdr:rowOff>
    </xdr:from>
    <xdr:to>
      <xdr:col>2</xdr:col>
      <xdr:colOff>786960</xdr:colOff>
      <xdr:row>81</xdr:row>
      <xdr:rowOff>411120</xdr:rowOff>
    </xdr:to>
    <xdr:sp macro="" textlink="">
      <xdr:nvSpPr>
        <xdr:cNvPr id="92" name="Flecha derecha 35">
          <a:hlinkClick xmlns:r="http://schemas.openxmlformats.org/officeDocument/2006/relationships" r:id="rId90"/>
          <a:extLst>
            <a:ext uri="{FF2B5EF4-FFF2-40B4-BE49-F238E27FC236}">
              <a16:creationId xmlns:a16="http://schemas.microsoft.com/office/drawing/2014/main" id="{00000000-0008-0000-0000-00005C000000}"/>
            </a:ext>
          </a:extLst>
        </xdr:cNvPr>
        <xdr:cNvSpPr/>
      </xdr:nvSpPr>
      <xdr:spPr>
        <a:xfrm>
          <a:off x="3290040" y="5148468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152280</xdr:colOff>
      <xdr:row>80</xdr:row>
      <xdr:rowOff>131400</xdr:rowOff>
    </xdr:from>
    <xdr:to>
      <xdr:col>2</xdr:col>
      <xdr:colOff>780480</xdr:colOff>
      <xdr:row>80</xdr:row>
      <xdr:rowOff>426240</xdr:rowOff>
    </xdr:to>
    <xdr:sp macro="" textlink="">
      <xdr:nvSpPr>
        <xdr:cNvPr id="93" name="Flecha derecha 35">
          <a:hlinkClick xmlns:r="http://schemas.openxmlformats.org/officeDocument/2006/relationships" r:id="rId91"/>
          <a:extLst>
            <a:ext uri="{FF2B5EF4-FFF2-40B4-BE49-F238E27FC236}">
              <a16:creationId xmlns:a16="http://schemas.microsoft.com/office/drawing/2014/main" id="{00000000-0008-0000-0000-00005D000000}"/>
            </a:ext>
          </a:extLst>
        </xdr:cNvPr>
        <xdr:cNvSpPr/>
      </xdr:nvSpPr>
      <xdr:spPr>
        <a:xfrm>
          <a:off x="3283560" y="5098536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189360</xdr:colOff>
      <xdr:row>8</xdr:row>
      <xdr:rowOff>203040</xdr:rowOff>
    </xdr:from>
    <xdr:to>
      <xdr:col>2</xdr:col>
      <xdr:colOff>798480</xdr:colOff>
      <xdr:row>8</xdr:row>
      <xdr:rowOff>469440</xdr:rowOff>
    </xdr:to>
    <xdr:sp macro="" textlink="">
      <xdr:nvSpPr>
        <xdr:cNvPr id="94" name="Flecha derecha 1">
          <a:hlinkClick xmlns:r="http://schemas.openxmlformats.org/officeDocument/2006/relationships" r:id="rId92"/>
          <a:extLst>
            <a:ext uri="{FF2B5EF4-FFF2-40B4-BE49-F238E27FC236}">
              <a16:creationId xmlns:a16="http://schemas.microsoft.com/office/drawing/2014/main" id="{00000000-0008-0000-0000-00005E000000}"/>
            </a:ext>
          </a:extLst>
        </xdr:cNvPr>
        <xdr:cNvSpPr/>
      </xdr:nvSpPr>
      <xdr:spPr>
        <a:xfrm>
          <a:off x="3320640" y="2603520"/>
          <a:ext cx="609120" cy="26640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193680</xdr:colOff>
      <xdr:row>10</xdr:row>
      <xdr:rowOff>175680</xdr:rowOff>
    </xdr:from>
    <xdr:to>
      <xdr:col>2</xdr:col>
      <xdr:colOff>802800</xdr:colOff>
      <xdr:row>10</xdr:row>
      <xdr:rowOff>442080</xdr:rowOff>
    </xdr:to>
    <xdr:sp macro="" textlink="">
      <xdr:nvSpPr>
        <xdr:cNvPr id="95" name="Flecha derecha 1">
          <a:hlinkClick xmlns:r="http://schemas.openxmlformats.org/officeDocument/2006/relationships" r:id="rId93"/>
          <a:extLst>
            <a:ext uri="{FF2B5EF4-FFF2-40B4-BE49-F238E27FC236}">
              <a16:creationId xmlns:a16="http://schemas.microsoft.com/office/drawing/2014/main" id="{00000000-0008-0000-0000-00005F000000}"/>
            </a:ext>
          </a:extLst>
        </xdr:cNvPr>
        <xdr:cNvSpPr/>
      </xdr:nvSpPr>
      <xdr:spPr>
        <a:xfrm>
          <a:off x="3324960" y="4004640"/>
          <a:ext cx="609120" cy="26640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176760</xdr:colOff>
      <xdr:row>12</xdr:row>
      <xdr:rowOff>275040</xdr:rowOff>
    </xdr:from>
    <xdr:to>
      <xdr:col>2</xdr:col>
      <xdr:colOff>785880</xdr:colOff>
      <xdr:row>12</xdr:row>
      <xdr:rowOff>541440</xdr:rowOff>
    </xdr:to>
    <xdr:sp macro="" textlink="">
      <xdr:nvSpPr>
        <xdr:cNvPr id="96" name="Flecha derecha 1">
          <a:hlinkClick xmlns:r="http://schemas.openxmlformats.org/officeDocument/2006/relationships" r:id="rId94"/>
          <a:extLst>
            <a:ext uri="{FF2B5EF4-FFF2-40B4-BE49-F238E27FC236}">
              <a16:creationId xmlns:a16="http://schemas.microsoft.com/office/drawing/2014/main" id="{00000000-0008-0000-0000-000060000000}"/>
            </a:ext>
          </a:extLst>
        </xdr:cNvPr>
        <xdr:cNvSpPr/>
      </xdr:nvSpPr>
      <xdr:spPr>
        <a:xfrm>
          <a:off x="3308040" y="5399640"/>
          <a:ext cx="609120" cy="26640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114480</xdr:colOff>
      <xdr:row>99</xdr:row>
      <xdr:rowOff>114480</xdr:rowOff>
    </xdr:from>
    <xdr:to>
      <xdr:col>2</xdr:col>
      <xdr:colOff>742680</xdr:colOff>
      <xdr:row>99</xdr:row>
      <xdr:rowOff>409320</xdr:rowOff>
    </xdr:to>
    <xdr:sp macro="" textlink="">
      <xdr:nvSpPr>
        <xdr:cNvPr id="97" name="Flecha derecha 44">
          <a:hlinkClick xmlns:r="http://schemas.openxmlformats.org/officeDocument/2006/relationships" r:id="rId95"/>
          <a:extLst>
            <a:ext uri="{FF2B5EF4-FFF2-40B4-BE49-F238E27FC236}">
              <a16:creationId xmlns:a16="http://schemas.microsoft.com/office/drawing/2014/main" id="{00000000-0008-0000-0000-000061000000}"/>
            </a:ext>
          </a:extLst>
        </xdr:cNvPr>
        <xdr:cNvSpPr/>
      </xdr:nvSpPr>
      <xdr:spPr>
        <a:xfrm>
          <a:off x="3245760" y="607316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167760</xdr:colOff>
      <xdr:row>101</xdr:row>
      <xdr:rowOff>91440</xdr:rowOff>
    </xdr:from>
    <xdr:to>
      <xdr:col>2</xdr:col>
      <xdr:colOff>795960</xdr:colOff>
      <xdr:row>101</xdr:row>
      <xdr:rowOff>386280</xdr:rowOff>
    </xdr:to>
    <xdr:sp macro="" textlink="">
      <xdr:nvSpPr>
        <xdr:cNvPr id="98" name="Flecha derecha 44">
          <a:hlinkClick xmlns:r="http://schemas.openxmlformats.org/officeDocument/2006/relationships" r:id="rId96"/>
          <a:extLst>
            <a:ext uri="{FF2B5EF4-FFF2-40B4-BE49-F238E27FC236}">
              <a16:creationId xmlns:a16="http://schemas.microsoft.com/office/drawing/2014/main" id="{00000000-0008-0000-0000-000062000000}"/>
            </a:ext>
          </a:extLst>
        </xdr:cNvPr>
        <xdr:cNvSpPr/>
      </xdr:nvSpPr>
      <xdr:spPr>
        <a:xfrm>
          <a:off x="3299040" y="617180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201240</xdr:colOff>
      <xdr:row>90</xdr:row>
      <xdr:rowOff>116280</xdr:rowOff>
    </xdr:from>
    <xdr:to>
      <xdr:col>2</xdr:col>
      <xdr:colOff>859320</xdr:colOff>
      <xdr:row>90</xdr:row>
      <xdr:rowOff>475560</xdr:rowOff>
    </xdr:to>
    <xdr:pic>
      <xdr:nvPicPr>
        <xdr:cNvPr id="99" name="Imagen 54">
          <a:hlinkClick xmlns:r="http://schemas.openxmlformats.org/officeDocument/2006/relationships" r:id="rId97"/>
          <a:extLst>
            <a:ext uri="{FF2B5EF4-FFF2-40B4-BE49-F238E27FC236}">
              <a16:creationId xmlns:a16="http://schemas.microsoft.com/office/drawing/2014/main" id="{00000000-0008-0000-0000-000063000000}"/>
            </a:ext>
          </a:extLst>
        </xdr:cNvPr>
        <xdr:cNvPicPr/>
      </xdr:nvPicPr>
      <xdr:blipFill>
        <a:blip xmlns:r="http://schemas.openxmlformats.org/officeDocument/2006/relationships" r:embed="rId98"/>
        <a:stretch/>
      </xdr:blipFill>
      <xdr:spPr>
        <a:xfrm>
          <a:off x="3332520" y="56113920"/>
          <a:ext cx="658080" cy="359280"/>
        </a:xfrm>
        <a:prstGeom prst="rect">
          <a:avLst/>
        </a:prstGeom>
        <a:ln w="0">
          <a:noFill/>
        </a:ln>
      </xdr:spPr>
    </xdr:pic>
    <xdr:clientData/>
  </xdr:twoCellAnchor>
  <xdr:twoCellAnchor editAs="oneCell">
    <xdr:from>
      <xdr:col>2</xdr:col>
      <xdr:colOff>137520</xdr:colOff>
      <xdr:row>91</xdr:row>
      <xdr:rowOff>74160</xdr:rowOff>
    </xdr:from>
    <xdr:to>
      <xdr:col>2</xdr:col>
      <xdr:colOff>795600</xdr:colOff>
      <xdr:row>91</xdr:row>
      <xdr:rowOff>433440</xdr:rowOff>
    </xdr:to>
    <xdr:pic>
      <xdr:nvPicPr>
        <xdr:cNvPr id="100" name="Imagen 62">
          <a:hlinkClick xmlns:r="http://schemas.openxmlformats.org/officeDocument/2006/relationships" r:id="rId99"/>
          <a:extLst>
            <a:ext uri="{FF2B5EF4-FFF2-40B4-BE49-F238E27FC236}">
              <a16:creationId xmlns:a16="http://schemas.microsoft.com/office/drawing/2014/main" id="{00000000-0008-0000-0000-000064000000}"/>
            </a:ext>
          </a:extLst>
        </xdr:cNvPr>
        <xdr:cNvPicPr/>
      </xdr:nvPicPr>
      <xdr:blipFill>
        <a:blip xmlns:r="http://schemas.openxmlformats.org/officeDocument/2006/relationships" r:embed="rId98"/>
        <a:stretch/>
      </xdr:blipFill>
      <xdr:spPr>
        <a:xfrm>
          <a:off x="3268800" y="56585880"/>
          <a:ext cx="658080" cy="359280"/>
        </a:xfrm>
        <a:prstGeom prst="rect">
          <a:avLst/>
        </a:prstGeom>
        <a:ln w="0">
          <a:noFill/>
        </a:ln>
      </xdr:spPr>
    </xdr:pic>
    <xdr:clientData/>
  </xdr:twoCellAnchor>
  <xdr:twoCellAnchor editAs="oneCell">
    <xdr:from>
      <xdr:col>2</xdr:col>
      <xdr:colOff>120600</xdr:colOff>
      <xdr:row>92</xdr:row>
      <xdr:rowOff>67680</xdr:rowOff>
    </xdr:from>
    <xdr:to>
      <xdr:col>2</xdr:col>
      <xdr:colOff>778680</xdr:colOff>
      <xdr:row>92</xdr:row>
      <xdr:rowOff>426960</xdr:rowOff>
    </xdr:to>
    <xdr:pic>
      <xdr:nvPicPr>
        <xdr:cNvPr id="101" name="Imagen 64">
          <a:hlinkClick xmlns:r="http://schemas.openxmlformats.org/officeDocument/2006/relationships" r:id="rId100"/>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98"/>
        <a:stretch/>
      </xdr:blipFill>
      <xdr:spPr>
        <a:xfrm>
          <a:off x="3251880" y="57093840"/>
          <a:ext cx="658080" cy="359280"/>
        </a:xfrm>
        <a:prstGeom prst="rect">
          <a:avLst/>
        </a:prstGeom>
        <a:ln w="0">
          <a:noFill/>
        </a:ln>
      </xdr:spPr>
    </xdr:pic>
    <xdr:clientData/>
  </xdr:twoCellAnchor>
  <xdr:twoCellAnchor>
    <xdr:from>
      <xdr:col>2</xdr:col>
      <xdr:colOff>200160</xdr:colOff>
      <xdr:row>70</xdr:row>
      <xdr:rowOff>114480</xdr:rowOff>
    </xdr:from>
    <xdr:to>
      <xdr:col>2</xdr:col>
      <xdr:colOff>828360</xdr:colOff>
      <xdr:row>70</xdr:row>
      <xdr:rowOff>409320</xdr:rowOff>
    </xdr:to>
    <xdr:sp macro="" textlink="">
      <xdr:nvSpPr>
        <xdr:cNvPr id="102" name="Flecha derecha 29">
          <a:hlinkClick xmlns:r="http://schemas.openxmlformats.org/officeDocument/2006/relationships" r:id="rId101"/>
          <a:extLst>
            <a:ext uri="{FF2B5EF4-FFF2-40B4-BE49-F238E27FC236}">
              <a16:creationId xmlns:a16="http://schemas.microsoft.com/office/drawing/2014/main" id="{00000000-0008-0000-0000-000066000000}"/>
            </a:ext>
          </a:extLst>
        </xdr:cNvPr>
        <xdr:cNvSpPr/>
      </xdr:nvSpPr>
      <xdr:spPr>
        <a:xfrm>
          <a:off x="3331440" y="4582512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171360</xdr:colOff>
      <xdr:row>96</xdr:row>
      <xdr:rowOff>133200</xdr:rowOff>
    </xdr:from>
    <xdr:to>
      <xdr:col>2</xdr:col>
      <xdr:colOff>799560</xdr:colOff>
      <xdr:row>96</xdr:row>
      <xdr:rowOff>428040</xdr:rowOff>
    </xdr:to>
    <xdr:sp macro="" textlink="">
      <xdr:nvSpPr>
        <xdr:cNvPr id="103" name="Flecha derecha 41">
          <a:hlinkClick xmlns:r="http://schemas.openxmlformats.org/officeDocument/2006/relationships" r:id="rId102"/>
          <a:extLst>
            <a:ext uri="{FF2B5EF4-FFF2-40B4-BE49-F238E27FC236}">
              <a16:creationId xmlns:a16="http://schemas.microsoft.com/office/drawing/2014/main" id="{00000000-0008-0000-0000-000067000000}"/>
            </a:ext>
          </a:extLst>
        </xdr:cNvPr>
        <xdr:cNvSpPr/>
      </xdr:nvSpPr>
      <xdr:spPr>
        <a:xfrm>
          <a:off x="3302640" y="5921676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133200</xdr:colOff>
      <xdr:row>44</xdr:row>
      <xdr:rowOff>219240</xdr:rowOff>
    </xdr:from>
    <xdr:to>
      <xdr:col>2</xdr:col>
      <xdr:colOff>761400</xdr:colOff>
      <xdr:row>44</xdr:row>
      <xdr:rowOff>514080</xdr:rowOff>
    </xdr:to>
    <xdr:sp macro="" textlink="">
      <xdr:nvSpPr>
        <xdr:cNvPr id="104" name="Flecha derecha 17">
          <a:hlinkClick xmlns:r="http://schemas.openxmlformats.org/officeDocument/2006/relationships" r:id="rId103"/>
          <a:extLst>
            <a:ext uri="{FF2B5EF4-FFF2-40B4-BE49-F238E27FC236}">
              <a16:creationId xmlns:a16="http://schemas.microsoft.com/office/drawing/2014/main" id="{00000000-0008-0000-0000-000068000000}"/>
            </a:ext>
          </a:extLst>
        </xdr:cNvPr>
        <xdr:cNvSpPr/>
      </xdr:nvSpPr>
      <xdr:spPr>
        <a:xfrm>
          <a:off x="3264480" y="2742264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171360</xdr:colOff>
      <xdr:row>45</xdr:row>
      <xdr:rowOff>285840</xdr:rowOff>
    </xdr:from>
    <xdr:to>
      <xdr:col>2</xdr:col>
      <xdr:colOff>799560</xdr:colOff>
      <xdr:row>45</xdr:row>
      <xdr:rowOff>580680</xdr:rowOff>
    </xdr:to>
    <xdr:sp macro="" textlink="">
      <xdr:nvSpPr>
        <xdr:cNvPr id="105" name="Flecha derecha 17">
          <a:hlinkClick xmlns:r="http://schemas.openxmlformats.org/officeDocument/2006/relationships" r:id="rId104"/>
          <a:extLst>
            <a:ext uri="{FF2B5EF4-FFF2-40B4-BE49-F238E27FC236}">
              <a16:creationId xmlns:a16="http://schemas.microsoft.com/office/drawing/2014/main" id="{00000000-0008-0000-0000-000069000000}"/>
            </a:ext>
          </a:extLst>
        </xdr:cNvPr>
        <xdr:cNvSpPr/>
      </xdr:nvSpPr>
      <xdr:spPr>
        <a:xfrm>
          <a:off x="3302640" y="283464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114480</xdr:colOff>
      <xdr:row>46</xdr:row>
      <xdr:rowOff>276120</xdr:rowOff>
    </xdr:from>
    <xdr:to>
      <xdr:col>2</xdr:col>
      <xdr:colOff>742680</xdr:colOff>
      <xdr:row>46</xdr:row>
      <xdr:rowOff>570960</xdr:rowOff>
    </xdr:to>
    <xdr:sp macro="" textlink="">
      <xdr:nvSpPr>
        <xdr:cNvPr id="106" name="Flecha derecha 17">
          <a:hlinkClick xmlns:r="http://schemas.openxmlformats.org/officeDocument/2006/relationships" r:id="rId105"/>
          <a:extLst>
            <a:ext uri="{FF2B5EF4-FFF2-40B4-BE49-F238E27FC236}">
              <a16:creationId xmlns:a16="http://schemas.microsoft.com/office/drawing/2014/main" id="{00000000-0008-0000-0000-00006A000000}"/>
            </a:ext>
          </a:extLst>
        </xdr:cNvPr>
        <xdr:cNvSpPr/>
      </xdr:nvSpPr>
      <xdr:spPr>
        <a:xfrm>
          <a:off x="3245760" y="2919420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104760</xdr:colOff>
      <xdr:row>47</xdr:row>
      <xdr:rowOff>304920</xdr:rowOff>
    </xdr:from>
    <xdr:to>
      <xdr:col>2</xdr:col>
      <xdr:colOff>732960</xdr:colOff>
      <xdr:row>47</xdr:row>
      <xdr:rowOff>599760</xdr:rowOff>
    </xdr:to>
    <xdr:sp macro="" textlink="">
      <xdr:nvSpPr>
        <xdr:cNvPr id="107" name="Flecha derecha 17">
          <a:hlinkClick xmlns:r="http://schemas.openxmlformats.org/officeDocument/2006/relationships" r:id="rId106"/>
          <a:extLst>
            <a:ext uri="{FF2B5EF4-FFF2-40B4-BE49-F238E27FC236}">
              <a16:creationId xmlns:a16="http://schemas.microsoft.com/office/drawing/2014/main" id="{00000000-0008-0000-0000-00006B000000}"/>
            </a:ext>
          </a:extLst>
        </xdr:cNvPr>
        <xdr:cNvSpPr/>
      </xdr:nvSpPr>
      <xdr:spPr>
        <a:xfrm>
          <a:off x="3236040" y="3008016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133200</xdr:colOff>
      <xdr:row>83</xdr:row>
      <xdr:rowOff>104760</xdr:rowOff>
    </xdr:from>
    <xdr:to>
      <xdr:col>2</xdr:col>
      <xdr:colOff>761400</xdr:colOff>
      <xdr:row>83</xdr:row>
      <xdr:rowOff>399600</xdr:rowOff>
    </xdr:to>
    <xdr:sp macro="" textlink="">
      <xdr:nvSpPr>
        <xdr:cNvPr id="108" name="Flecha derecha 36">
          <a:hlinkClick xmlns:r="http://schemas.openxmlformats.org/officeDocument/2006/relationships" r:id="rId107"/>
          <a:extLst>
            <a:ext uri="{FF2B5EF4-FFF2-40B4-BE49-F238E27FC236}">
              <a16:creationId xmlns:a16="http://schemas.microsoft.com/office/drawing/2014/main" id="{00000000-0008-0000-0000-00006C000000}"/>
            </a:ext>
          </a:extLst>
        </xdr:cNvPr>
        <xdr:cNvSpPr/>
      </xdr:nvSpPr>
      <xdr:spPr>
        <a:xfrm>
          <a:off x="3264480" y="52501680"/>
          <a:ext cx="628200" cy="294840"/>
        </a:xfrm>
        <a:prstGeom prst="rightArrow">
          <a:avLst>
            <a:gd name="adj1" fmla="val 50000"/>
            <a:gd name="adj2" fmla="val 50000"/>
          </a:avLst>
        </a:prstGeom>
        <a:solidFill>
          <a:srgbClr val="92D050"/>
        </a:solidFill>
        <a:ln w="25400">
          <a:solidFill>
            <a:srgbClr val="9BBB59">
              <a:lumMod val="75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10.xml><?xml version="1.0" encoding="utf-8"?>
<c:userShapes xmlns:c="http://schemas.openxmlformats.org/drawingml/2006/chart">
  <cdr:relSizeAnchor xmlns:cdr="http://schemas.openxmlformats.org/drawingml/2006/chartDrawing">
    <cdr:from>
      <cdr:x>0.07661</cdr:x>
      <cdr:y>0.00581</cdr:y>
    </cdr:from>
    <cdr:to>
      <cdr:x>0.9508</cdr:x>
      <cdr:y>0.09167</cdr:y>
    </cdr:to>
    <cdr:sp macro="" textlink="">
      <cdr:nvSpPr>
        <cdr:cNvPr id="122" name="Rectangles 1"/>
        <cdr:cNvSpPr/>
      </cdr:nvSpPr>
      <cdr:spPr>
        <a:xfrm xmlns:a="http://schemas.openxmlformats.org/drawingml/2006/main">
          <a:off x="529200" y="23400"/>
          <a:ext cx="6038280" cy="3459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EN LA ASIGNACIÓN DE CITAS DE PRIMERA VEZ EN MEDICINA GENERAL COMPARATIVO AÑO 2023</a:t>
          </a:r>
          <a:endParaRPr sz="1400" b="0" strike="noStrike" spc="-1">
            <a:latin typeface="Times New Roman"/>
          </a:endParaRPr>
        </a:p>
      </cdr:txBody>
    </cdr:sp>
  </cdr:relSizeAnchor>
</c:userShapes>
</file>

<file path=xl/drawings/drawing100.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04" name="Chart 456">
          <a:extLst>
            <a:ext uri="{FF2B5EF4-FFF2-40B4-BE49-F238E27FC236}">
              <a16:creationId xmlns:a16="http://schemas.microsoft.com/office/drawing/2014/main" id="{00000000-0008-0000-3500-00003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xdr:row>
      <xdr:rowOff>0</xdr:rowOff>
    </xdr:from>
    <xdr:to>
      <xdr:col>27</xdr:col>
      <xdr:colOff>120960</xdr:colOff>
      <xdr:row>4</xdr:row>
      <xdr:rowOff>141480</xdr:rowOff>
    </xdr:to>
    <xdr:sp macro="" textlink="">
      <xdr:nvSpPr>
        <xdr:cNvPr id="306" name="Flecha izquierda 2">
          <a:hlinkClick xmlns:r="http://schemas.openxmlformats.org/officeDocument/2006/relationships" r:id="rId2"/>
          <a:extLst>
            <a:ext uri="{FF2B5EF4-FFF2-40B4-BE49-F238E27FC236}">
              <a16:creationId xmlns:a16="http://schemas.microsoft.com/office/drawing/2014/main" id="{00000000-0008-0000-3500-000032010000}"/>
            </a:ext>
          </a:extLst>
        </xdr:cNvPr>
        <xdr:cNvSpPr/>
      </xdr:nvSpPr>
      <xdr:spPr>
        <a:xfrm>
          <a:off x="128455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246600</xdr:colOff>
      <xdr:row>5</xdr:row>
      <xdr:rowOff>36720</xdr:rowOff>
    </xdr:to>
    <xdr:pic>
      <xdr:nvPicPr>
        <xdr:cNvPr id="307" name="Picture 278">
          <a:extLst>
            <a:ext uri="{FF2B5EF4-FFF2-40B4-BE49-F238E27FC236}">
              <a16:creationId xmlns:a16="http://schemas.microsoft.com/office/drawing/2014/main" id="{00000000-0008-0000-3500-000033010000}"/>
            </a:ext>
          </a:extLst>
        </xdr:cNvPr>
        <xdr:cNvPicPr/>
      </xdr:nvPicPr>
      <xdr:blipFill>
        <a:blip xmlns:r="http://schemas.openxmlformats.org/officeDocument/2006/relationships" r:embed="rId3"/>
        <a:stretch/>
      </xdr:blipFill>
      <xdr:spPr>
        <a:xfrm>
          <a:off x="161280" y="76320"/>
          <a:ext cx="901440" cy="579600"/>
        </a:xfrm>
        <a:prstGeom prst="rect">
          <a:avLst/>
        </a:prstGeom>
        <a:ln w="0">
          <a:noFill/>
        </a:ln>
      </xdr:spPr>
    </xdr:pic>
    <xdr:clientData/>
  </xdr:twoCellAnchor>
</xdr:wsDr>
</file>

<file path=xl/drawings/drawing101.xml><?xml version="1.0" encoding="utf-8"?>
<c:userShapes xmlns:c="http://schemas.openxmlformats.org/drawingml/2006/chart">
  <cdr:relSizeAnchor xmlns:cdr="http://schemas.openxmlformats.org/drawingml/2006/chartDrawing">
    <cdr:from>
      <cdr:x>0.11119</cdr:x>
      <cdr:y>0.03148</cdr:y>
    </cdr:from>
    <cdr:to>
      <cdr:x>0.95107</cdr:x>
      <cdr:y>0.12067</cdr:y>
    </cdr:to>
    <cdr:sp macro="" textlink="">
      <cdr:nvSpPr>
        <cdr:cNvPr id="305" name="Rectangles 1"/>
        <cdr:cNvSpPr/>
      </cdr:nvSpPr>
      <cdr:spPr>
        <a:xfrm xmlns:a="http://schemas.openxmlformats.org/drawingml/2006/main">
          <a:off x="870480" y="135720"/>
          <a:ext cx="6575400" cy="3844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TASA DE SATISFACCIÓN PRIMER CONTACTO DE LOS USUARIOS COMPARATIVO AÑO 2023</a:t>
          </a:r>
          <a:endParaRPr sz="1400" b="0" strike="noStrike" spc="-1">
            <a:latin typeface="Times New Roman"/>
          </a:endParaRPr>
        </a:p>
      </cdr:txBody>
    </cdr:sp>
  </cdr:relSizeAnchor>
</c:userShapes>
</file>

<file path=xl/drawings/drawing102.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08" name="Chart 456">
          <a:extLst>
            <a:ext uri="{FF2B5EF4-FFF2-40B4-BE49-F238E27FC236}">
              <a16:creationId xmlns:a16="http://schemas.microsoft.com/office/drawing/2014/main" id="{00000000-0008-0000-3600-000034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xdr:row>
      <xdr:rowOff>0</xdr:rowOff>
    </xdr:from>
    <xdr:to>
      <xdr:col>27</xdr:col>
      <xdr:colOff>120960</xdr:colOff>
      <xdr:row>4</xdr:row>
      <xdr:rowOff>141480</xdr:rowOff>
    </xdr:to>
    <xdr:sp macro="" textlink="">
      <xdr:nvSpPr>
        <xdr:cNvPr id="310" name="Flecha izquierda 2">
          <a:hlinkClick xmlns:r="http://schemas.openxmlformats.org/officeDocument/2006/relationships" r:id="rId2"/>
          <a:extLst>
            <a:ext uri="{FF2B5EF4-FFF2-40B4-BE49-F238E27FC236}">
              <a16:creationId xmlns:a16="http://schemas.microsoft.com/office/drawing/2014/main" id="{00000000-0008-0000-3600-000036010000}"/>
            </a:ext>
          </a:extLst>
        </xdr:cNvPr>
        <xdr:cNvSpPr/>
      </xdr:nvSpPr>
      <xdr:spPr>
        <a:xfrm>
          <a:off x="128455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246600</xdr:colOff>
      <xdr:row>5</xdr:row>
      <xdr:rowOff>36720</xdr:rowOff>
    </xdr:to>
    <xdr:pic>
      <xdr:nvPicPr>
        <xdr:cNvPr id="311" name="Picture 278">
          <a:extLst>
            <a:ext uri="{FF2B5EF4-FFF2-40B4-BE49-F238E27FC236}">
              <a16:creationId xmlns:a16="http://schemas.microsoft.com/office/drawing/2014/main" id="{00000000-0008-0000-3600-000037010000}"/>
            </a:ext>
          </a:extLst>
        </xdr:cNvPr>
        <xdr:cNvPicPr/>
      </xdr:nvPicPr>
      <xdr:blipFill>
        <a:blip xmlns:r="http://schemas.openxmlformats.org/officeDocument/2006/relationships" r:embed="rId3"/>
        <a:stretch/>
      </xdr:blipFill>
      <xdr:spPr>
        <a:xfrm>
          <a:off x="161280" y="76320"/>
          <a:ext cx="901440" cy="579600"/>
        </a:xfrm>
        <a:prstGeom prst="rect">
          <a:avLst/>
        </a:prstGeom>
        <a:ln w="0">
          <a:noFill/>
        </a:ln>
      </xdr:spPr>
    </xdr:pic>
    <xdr:clientData/>
  </xdr:twoCellAnchor>
</xdr:wsDr>
</file>

<file path=xl/drawings/drawing103.xml><?xml version="1.0" encoding="utf-8"?>
<c:userShapes xmlns:c="http://schemas.openxmlformats.org/drawingml/2006/chart">
  <cdr:relSizeAnchor xmlns:cdr="http://schemas.openxmlformats.org/drawingml/2006/chartDrawing">
    <cdr:from>
      <cdr:x>0.11119</cdr:x>
      <cdr:y>0.03148</cdr:y>
    </cdr:from>
    <cdr:to>
      <cdr:x>0.95107</cdr:x>
      <cdr:y>0.12067</cdr:y>
    </cdr:to>
    <cdr:sp macro="" textlink="">
      <cdr:nvSpPr>
        <cdr:cNvPr id="309" name="Rectangles 1"/>
        <cdr:cNvSpPr/>
      </cdr:nvSpPr>
      <cdr:spPr>
        <a:xfrm xmlns:a="http://schemas.openxmlformats.org/drawingml/2006/main">
          <a:off x="870480" y="135720"/>
          <a:ext cx="6575400" cy="3844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TASA DE SATISFACCIÓN ATENCIÓN ADMINISTRATIVA COMPARATIVO AÑO 2023</a:t>
          </a:r>
          <a:endParaRPr sz="1400" b="0" strike="noStrike" spc="-1">
            <a:latin typeface="Times New Roman"/>
          </a:endParaRPr>
        </a:p>
      </cdr:txBody>
    </cdr:sp>
  </cdr:relSizeAnchor>
</c:userShapes>
</file>

<file path=xl/drawings/drawing104.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12" name="Chart 456">
          <a:extLst>
            <a:ext uri="{FF2B5EF4-FFF2-40B4-BE49-F238E27FC236}">
              <a16:creationId xmlns:a16="http://schemas.microsoft.com/office/drawing/2014/main" id="{00000000-0008-0000-3700-000038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xdr:row>
      <xdr:rowOff>0</xdr:rowOff>
    </xdr:from>
    <xdr:to>
      <xdr:col>27</xdr:col>
      <xdr:colOff>120960</xdr:colOff>
      <xdr:row>4</xdr:row>
      <xdr:rowOff>141480</xdr:rowOff>
    </xdr:to>
    <xdr:sp macro="" textlink="">
      <xdr:nvSpPr>
        <xdr:cNvPr id="314" name="Flecha izquierda 2">
          <a:hlinkClick xmlns:r="http://schemas.openxmlformats.org/officeDocument/2006/relationships" r:id="rId2"/>
          <a:extLst>
            <a:ext uri="{FF2B5EF4-FFF2-40B4-BE49-F238E27FC236}">
              <a16:creationId xmlns:a16="http://schemas.microsoft.com/office/drawing/2014/main" id="{00000000-0008-0000-3700-00003A010000}"/>
            </a:ext>
          </a:extLst>
        </xdr:cNvPr>
        <xdr:cNvSpPr/>
      </xdr:nvSpPr>
      <xdr:spPr>
        <a:xfrm>
          <a:off x="128455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246600</xdr:colOff>
      <xdr:row>5</xdr:row>
      <xdr:rowOff>36720</xdr:rowOff>
    </xdr:to>
    <xdr:pic>
      <xdr:nvPicPr>
        <xdr:cNvPr id="315" name="Picture 278">
          <a:extLst>
            <a:ext uri="{FF2B5EF4-FFF2-40B4-BE49-F238E27FC236}">
              <a16:creationId xmlns:a16="http://schemas.microsoft.com/office/drawing/2014/main" id="{00000000-0008-0000-3700-00003B010000}"/>
            </a:ext>
          </a:extLst>
        </xdr:cNvPr>
        <xdr:cNvPicPr/>
      </xdr:nvPicPr>
      <xdr:blipFill>
        <a:blip xmlns:r="http://schemas.openxmlformats.org/officeDocument/2006/relationships" r:embed="rId3"/>
        <a:stretch/>
      </xdr:blipFill>
      <xdr:spPr>
        <a:xfrm>
          <a:off x="161280" y="76320"/>
          <a:ext cx="901440" cy="579600"/>
        </a:xfrm>
        <a:prstGeom prst="rect">
          <a:avLst/>
        </a:prstGeom>
        <a:ln w="0">
          <a:noFill/>
        </a:ln>
      </xdr:spPr>
    </xdr:pic>
    <xdr:clientData/>
  </xdr:twoCellAnchor>
</xdr:wsDr>
</file>

<file path=xl/drawings/drawing105.xml><?xml version="1.0" encoding="utf-8"?>
<c:userShapes xmlns:c="http://schemas.openxmlformats.org/drawingml/2006/chart">
  <cdr:relSizeAnchor xmlns:cdr="http://schemas.openxmlformats.org/drawingml/2006/chartDrawing">
    <cdr:from>
      <cdr:x>0.11119</cdr:x>
      <cdr:y>0.03148</cdr:y>
    </cdr:from>
    <cdr:to>
      <cdr:x>0.95107</cdr:x>
      <cdr:y>0.12067</cdr:y>
    </cdr:to>
    <cdr:sp macro="" textlink="">
      <cdr:nvSpPr>
        <cdr:cNvPr id="313" name="Rectangles 1"/>
        <cdr:cNvSpPr/>
      </cdr:nvSpPr>
      <cdr:spPr>
        <a:xfrm xmlns:a="http://schemas.openxmlformats.org/drawingml/2006/main">
          <a:off x="870480" y="135720"/>
          <a:ext cx="6575400" cy="3844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TASA DE SATISFACCIÓN ATENCIÓN PERSONAL ASISTENCIAL COMPARATIVO AÑO 2023</a:t>
          </a:r>
          <a:endParaRPr sz="1400" b="0" strike="noStrike" spc="-1">
            <a:latin typeface="Times New Roman"/>
          </a:endParaRPr>
        </a:p>
      </cdr:txBody>
    </cdr:sp>
  </cdr:relSizeAnchor>
</c:userShapes>
</file>

<file path=xl/drawings/drawing106.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16" name="Chart 456">
          <a:extLst>
            <a:ext uri="{FF2B5EF4-FFF2-40B4-BE49-F238E27FC236}">
              <a16:creationId xmlns:a16="http://schemas.microsoft.com/office/drawing/2014/main" id="{00000000-0008-0000-3800-00003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xdr:row>
      <xdr:rowOff>0</xdr:rowOff>
    </xdr:from>
    <xdr:to>
      <xdr:col>27</xdr:col>
      <xdr:colOff>120960</xdr:colOff>
      <xdr:row>4</xdr:row>
      <xdr:rowOff>141480</xdr:rowOff>
    </xdr:to>
    <xdr:sp macro="" textlink="">
      <xdr:nvSpPr>
        <xdr:cNvPr id="318" name="Flecha izquierda 2">
          <a:hlinkClick xmlns:r="http://schemas.openxmlformats.org/officeDocument/2006/relationships" r:id="rId2"/>
          <a:extLst>
            <a:ext uri="{FF2B5EF4-FFF2-40B4-BE49-F238E27FC236}">
              <a16:creationId xmlns:a16="http://schemas.microsoft.com/office/drawing/2014/main" id="{00000000-0008-0000-3800-00003E010000}"/>
            </a:ext>
          </a:extLst>
        </xdr:cNvPr>
        <xdr:cNvSpPr/>
      </xdr:nvSpPr>
      <xdr:spPr>
        <a:xfrm>
          <a:off x="128455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246600</xdr:colOff>
      <xdr:row>5</xdr:row>
      <xdr:rowOff>36720</xdr:rowOff>
    </xdr:to>
    <xdr:pic>
      <xdr:nvPicPr>
        <xdr:cNvPr id="319" name="Picture 278">
          <a:extLst>
            <a:ext uri="{FF2B5EF4-FFF2-40B4-BE49-F238E27FC236}">
              <a16:creationId xmlns:a16="http://schemas.microsoft.com/office/drawing/2014/main" id="{00000000-0008-0000-3800-00003F010000}"/>
            </a:ext>
          </a:extLst>
        </xdr:cNvPr>
        <xdr:cNvPicPr/>
      </xdr:nvPicPr>
      <xdr:blipFill>
        <a:blip xmlns:r="http://schemas.openxmlformats.org/officeDocument/2006/relationships" r:embed="rId3"/>
        <a:stretch/>
      </xdr:blipFill>
      <xdr:spPr>
        <a:xfrm>
          <a:off x="161280" y="76320"/>
          <a:ext cx="901440" cy="579600"/>
        </a:xfrm>
        <a:prstGeom prst="rect">
          <a:avLst/>
        </a:prstGeom>
        <a:ln w="0">
          <a:noFill/>
        </a:ln>
      </xdr:spPr>
    </xdr:pic>
    <xdr:clientData/>
  </xdr:twoCellAnchor>
</xdr:wsDr>
</file>

<file path=xl/drawings/drawing107.xml><?xml version="1.0" encoding="utf-8"?>
<c:userShapes xmlns:c="http://schemas.openxmlformats.org/drawingml/2006/chart">
  <cdr:relSizeAnchor xmlns:cdr="http://schemas.openxmlformats.org/drawingml/2006/chartDrawing">
    <cdr:from>
      <cdr:x>0.11119</cdr:x>
      <cdr:y>0.03148</cdr:y>
    </cdr:from>
    <cdr:to>
      <cdr:x>0.95107</cdr:x>
      <cdr:y>0.12067</cdr:y>
    </cdr:to>
    <cdr:sp macro="" textlink="">
      <cdr:nvSpPr>
        <cdr:cNvPr id="317" name="Rectangles 1"/>
        <cdr:cNvSpPr/>
      </cdr:nvSpPr>
      <cdr:spPr>
        <a:xfrm xmlns:a="http://schemas.openxmlformats.org/drawingml/2006/main">
          <a:off x="870480" y="135720"/>
          <a:ext cx="6575400" cy="3844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TASA DE SATISFACCIÓN INFRAESTRUCTURA Y DOTACIÓN COMPARATIVO AÑO 2023</a:t>
          </a:r>
          <a:endParaRPr sz="1400" b="0" strike="noStrike" spc="-1">
            <a:latin typeface="Times New Roman"/>
          </a:endParaRPr>
        </a:p>
      </cdr:txBody>
    </cdr:sp>
  </cdr:relSizeAnchor>
</c:userShapes>
</file>

<file path=xl/drawings/drawing108.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20" name="Chart 456">
          <a:extLst>
            <a:ext uri="{FF2B5EF4-FFF2-40B4-BE49-F238E27FC236}">
              <a16:creationId xmlns:a16="http://schemas.microsoft.com/office/drawing/2014/main" id="{00000000-0008-0000-3900-00004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322" name="Flecha izquierda 2">
          <a:hlinkClick xmlns:r="http://schemas.openxmlformats.org/officeDocument/2006/relationships" r:id="rId2"/>
          <a:extLst>
            <a:ext uri="{FF2B5EF4-FFF2-40B4-BE49-F238E27FC236}">
              <a16:creationId xmlns:a16="http://schemas.microsoft.com/office/drawing/2014/main" id="{00000000-0008-0000-3900-000042010000}"/>
            </a:ext>
          </a:extLst>
        </xdr:cNvPr>
        <xdr:cNvSpPr/>
      </xdr:nvSpPr>
      <xdr:spPr>
        <a:xfrm>
          <a:off x="116269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255960</xdr:colOff>
      <xdr:row>5</xdr:row>
      <xdr:rowOff>36720</xdr:rowOff>
    </xdr:to>
    <xdr:pic>
      <xdr:nvPicPr>
        <xdr:cNvPr id="323" name="Picture 278">
          <a:extLst>
            <a:ext uri="{FF2B5EF4-FFF2-40B4-BE49-F238E27FC236}">
              <a16:creationId xmlns:a16="http://schemas.microsoft.com/office/drawing/2014/main" id="{00000000-0008-0000-3900-000043010000}"/>
            </a:ext>
          </a:extLst>
        </xdr:cNvPr>
        <xdr:cNvPicPr/>
      </xdr:nvPicPr>
      <xdr:blipFill>
        <a:blip xmlns:r="http://schemas.openxmlformats.org/officeDocument/2006/relationships" r:embed="rId3"/>
        <a:stretch/>
      </xdr:blipFill>
      <xdr:spPr>
        <a:xfrm>
          <a:off x="161280" y="76320"/>
          <a:ext cx="900360" cy="579600"/>
        </a:xfrm>
        <a:prstGeom prst="rect">
          <a:avLst/>
        </a:prstGeom>
        <a:ln w="0">
          <a:noFill/>
        </a:ln>
      </xdr:spPr>
    </xdr:pic>
    <xdr:clientData/>
  </xdr:twoCellAnchor>
</xdr:wsDr>
</file>

<file path=xl/drawings/drawing109.xml><?xml version="1.0" encoding="utf-8"?>
<c:userShapes xmlns:c="http://schemas.openxmlformats.org/drawingml/2006/chart">
  <cdr:relSizeAnchor xmlns:cdr="http://schemas.openxmlformats.org/drawingml/2006/chartDrawing">
    <cdr:from>
      <cdr:x>0.08418</cdr:x>
      <cdr:y>0.00941</cdr:y>
    </cdr:from>
    <cdr:to>
      <cdr:x>0.95867</cdr:x>
      <cdr:y>0.09852</cdr:y>
    </cdr:to>
    <cdr:sp macro="" textlink="">
      <cdr:nvSpPr>
        <cdr:cNvPr id="321" name="Rectangles 1"/>
        <cdr:cNvSpPr/>
      </cdr:nvSpPr>
      <cdr:spPr>
        <a:xfrm xmlns:a="http://schemas.openxmlformats.org/drawingml/2006/main">
          <a:off x="659880" y="37800"/>
          <a:ext cx="6854760" cy="3578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300" b="1" strike="noStrike" spc="-1">
              <a:solidFill>
                <a:srgbClr val="000000"/>
              </a:solidFill>
              <a:latin typeface="Times New Roman"/>
            </a:rPr>
            <a:t>OPORTUNIDAD  DE SERVICIOS DE IMAGENOLOGIA Y DIAGNOSTICO GENERAL RADIOLOGIA SIMPLE COMPARATIVO AÑO 2023</a:t>
          </a:r>
          <a:endParaRPr sz="1300" b="0" strike="noStrike" spc="-1">
            <a:latin typeface="Times New Roman"/>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2</xdr:col>
      <xdr:colOff>152280</xdr:colOff>
      <xdr:row>11</xdr:row>
      <xdr:rowOff>95400</xdr:rowOff>
    </xdr:from>
    <xdr:to>
      <xdr:col>16</xdr:col>
      <xdr:colOff>180360</xdr:colOff>
      <xdr:row>27</xdr:row>
      <xdr:rowOff>18720</xdr:rowOff>
    </xdr:to>
    <xdr:graphicFrame macro="">
      <xdr:nvGraphicFramePr>
        <xdr:cNvPr id="125" name="Chart 456">
          <a:extLst>
            <a:ext uri="{FF2B5EF4-FFF2-40B4-BE49-F238E27FC236}">
              <a16:creationId xmlns:a16="http://schemas.microsoft.com/office/drawing/2014/main" id="{00000000-0008-0000-0800-00007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95400</xdr:colOff>
      <xdr:row>2</xdr:row>
      <xdr:rowOff>19080</xdr:rowOff>
    </xdr:from>
    <xdr:to>
      <xdr:col>28</xdr:col>
      <xdr:colOff>47520</xdr:colOff>
      <xdr:row>4</xdr:row>
      <xdr:rowOff>160560</xdr:rowOff>
    </xdr:to>
    <xdr:sp macro="" textlink="">
      <xdr:nvSpPr>
        <xdr:cNvPr id="127" name="Flecha izquierda 2">
          <a:hlinkClick xmlns:r="http://schemas.openxmlformats.org/officeDocument/2006/relationships" r:id="rId2"/>
          <a:extLst>
            <a:ext uri="{FF2B5EF4-FFF2-40B4-BE49-F238E27FC236}">
              <a16:creationId xmlns:a16="http://schemas.microsoft.com/office/drawing/2014/main" id="{00000000-0008-0000-0800-00007F000000}"/>
            </a:ext>
          </a:extLst>
        </xdr:cNvPr>
        <xdr:cNvSpPr/>
      </xdr:nvSpPr>
      <xdr:spPr>
        <a:xfrm>
          <a:off x="13402440" y="152280"/>
          <a:ext cx="1180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162000</xdr:colOff>
      <xdr:row>1</xdr:row>
      <xdr:rowOff>19080</xdr:rowOff>
    </xdr:from>
    <xdr:to>
      <xdr:col>3</xdr:col>
      <xdr:colOff>579960</xdr:colOff>
      <xdr:row>5</xdr:row>
      <xdr:rowOff>55800</xdr:rowOff>
    </xdr:to>
    <xdr:pic>
      <xdr:nvPicPr>
        <xdr:cNvPr id="128" name="Picture 278">
          <a:extLst>
            <a:ext uri="{FF2B5EF4-FFF2-40B4-BE49-F238E27FC236}">
              <a16:creationId xmlns:a16="http://schemas.microsoft.com/office/drawing/2014/main" id="{00000000-0008-0000-0800-000080000000}"/>
            </a:ext>
          </a:extLst>
        </xdr:cNvPr>
        <xdr:cNvPicPr/>
      </xdr:nvPicPr>
      <xdr:blipFill>
        <a:blip xmlns:r="http://schemas.openxmlformats.org/officeDocument/2006/relationships" r:embed="rId3"/>
        <a:stretch/>
      </xdr:blipFill>
      <xdr:spPr>
        <a:xfrm>
          <a:off x="323280" y="95400"/>
          <a:ext cx="891000" cy="579600"/>
        </a:xfrm>
        <a:prstGeom prst="rect">
          <a:avLst/>
        </a:prstGeom>
        <a:ln w="0">
          <a:noFill/>
        </a:ln>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24" name="Chart 456">
          <a:extLst>
            <a:ext uri="{FF2B5EF4-FFF2-40B4-BE49-F238E27FC236}">
              <a16:creationId xmlns:a16="http://schemas.microsoft.com/office/drawing/2014/main" id="{00000000-0008-0000-3A00-000044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326" name="Flecha izquierda 2">
          <a:hlinkClick xmlns:r="http://schemas.openxmlformats.org/officeDocument/2006/relationships" r:id="rId2"/>
          <a:extLst>
            <a:ext uri="{FF2B5EF4-FFF2-40B4-BE49-F238E27FC236}">
              <a16:creationId xmlns:a16="http://schemas.microsoft.com/office/drawing/2014/main" id="{00000000-0008-0000-3A00-000046010000}"/>
            </a:ext>
          </a:extLst>
        </xdr:cNvPr>
        <xdr:cNvSpPr/>
      </xdr:nvSpPr>
      <xdr:spPr>
        <a:xfrm>
          <a:off x="1163700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265320</xdr:colOff>
      <xdr:row>5</xdr:row>
      <xdr:rowOff>36720</xdr:rowOff>
    </xdr:to>
    <xdr:pic>
      <xdr:nvPicPr>
        <xdr:cNvPr id="327" name="Picture 278">
          <a:extLst>
            <a:ext uri="{FF2B5EF4-FFF2-40B4-BE49-F238E27FC236}">
              <a16:creationId xmlns:a16="http://schemas.microsoft.com/office/drawing/2014/main" id="{00000000-0008-0000-3A00-000047010000}"/>
            </a:ext>
          </a:extLst>
        </xdr:cNvPr>
        <xdr:cNvPicPr/>
      </xdr:nvPicPr>
      <xdr:blipFill>
        <a:blip xmlns:r="http://schemas.openxmlformats.org/officeDocument/2006/relationships" r:embed="rId3"/>
        <a:stretch/>
      </xdr:blipFill>
      <xdr:spPr>
        <a:xfrm>
          <a:off x="161280" y="76320"/>
          <a:ext cx="899640" cy="579600"/>
        </a:xfrm>
        <a:prstGeom prst="rect">
          <a:avLst/>
        </a:prstGeom>
        <a:ln w="0">
          <a:noFill/>
        </a:ln>
      </xdr:spPr>
    </xdr:pic>
    <xdr:clientData/>
  </xdr:twoCellAnchor>
</xdr:wsDr>
</file>

<file path=xl/drawings/drawing111.xml><?xml version="1.0" encoding="utf-8"?>
<c:userShapes xmlns:c="http://schemas.openxmlformats.org/drawingml/2006/chart">
  <cdr:relSizeAnchor xmlns:cdr="http://schemas.openxmlformats.org/drawingml/2006/chartDrawing">
    <cdr:from>
      <cdr:x>0.06426</cdr:x>
      <cdr:y>0.00943</cdr:y>
    </cdr:from>
    <cdr:to>
      <cdr:x>0.95546</cdr:x>
      <cdr:y>0.14718</cdr:y>
    </cdr:to>
    <cdr:sp macro="" textlink="">
      <cdr:nvSpPr>
        <cdr:cNvPr id="325" name="Rectangles 1"/>
        <cdr:cNvSpPr/>
      </cdr:nvSpPr>
      <cdr:spPr>
        <a:xfrm xmlns:a="http://schemas.openxmlformats.org/drawingml/2006/main">
          <a:off x="504360" y="36000"/>
          <a:ext cx="6994800" cy="5256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300" b="1" strike="noStrike" spc="-1">
              <a:solidFill>
                <a:srgbClr val="000000"/>
              </a:solidFill>
              <a:latin typeface="Times New Roman"/>
            </a:rPr>
            <a:t>OPORTUNIDAD  DE SERVICIOS DE IMAGENOLOGIA Y DIAGNOSTICO ESPECIALIZADO TAC - OTROS COMPARATIVO AÑO 2023</a:t>
          </a:r>
          <a:endParaRPr sz="1300" b="0" strike="noStrike" spc="-1">
            <a:latin typeface="Times New Roman"/>
          </a:endParaRPr>
        </a:p>
      </cdr:txBody>
    </cdr:sp>
  </cdr:relSizeAnchor>
</c:userShapes>
</file>

<file path=xl/drawings/drawing112.xml><?xml version="1.0" encoding="utf-8"?>
<xdr:wsDr xmlns:xdr="http://schemas.openxmlformats.org/drawingml/2006/spreadsheetDrawing" xmlns:a="http://schemas.openxmlformats.org/drawingml/2006/main">
  <xdr:twoCellAnchor editAs="oneCell">
    <xdr:from>
      <xdr:col>2</xdr:col>
      <xdr:colOff>57240</xdr:colOff>
      <xdr:row>11</xdr:row>
      <xdr:rowOff>123840</xdr:rowOff>
    </xdr:from>
    <xdr:to>
      <xdr:col>16</xdr:col>
      <xdr:colOff>95040</xdr:colOff>
      <xdr:row>27</xdr:row>
      <xdr:rowOff>218880</xdr:rowOff>
    </xdr:to>
    <xdr:graphicFrame macro="">
      <xdr:nvGraphicFramePr>
        <xdr:cNvPr id="328" name="Chart 456">
          <a:extLst>
            <a:ext uri="{FF2B5EF4-FFF2-40B4-BE49-F238E27FC236}">
              <a16:creationId xmlns:a16="http://schemas.microsoft.com/office/drawing/2014/main" id="{00000000-0008-0000-3B00-000048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25</xdr:col>
      <xdr:colOff>82800</xdr:colOff>
      <xdr:row>4</xdr:row>
      <xdr:rowOff>141480</xdr:rowOff>
    </xdr:to>
    <xdr:sp macro="" textlink="">
      <xdr:nvSpPr>
        <xdr:cNvPr id="330" name="Flecha izquierda 2">
          <a:hlinkClick xmlns:r="http://schemas.openxmlformats.org/officeDocument/2006/relationships" r:id="rId2"/>
          <a:extLst>
            <a:ext uri="{FF2B5EF4-FFF2-40B4-BE49-F238E27FC236}">
              <a16:creationId xmlns:a16="http://schemas.microsoft.com/office/drawing/2014/main" id="{00000000-0008-0000-3B00-00004A010000}"/>
            </a:ext>
          </a:extLst>
        </xdr:cNvPr>
        <xdr:cNvSpPr/>
      </xdr:nvSpPr>
      <xdr:spPr>
        <a:xfrm>
          <a:off x="12261240" y="133200"/>
          <a:ext cx="131076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236880</xdr:colOff>
      <xdr:row>5</xdr:row>
      <xdr:rowOff>36720</xdr:rowOff>
    </xdr:to>
    <xdr:pic>
      <xdr:nvPicPr>
        <xdr:cNvPr id="331" name="Picture 278">
          <a:extLst>
            <a:ext uri="{FF2B5EF4-FFF2-40B4-BE49-F238E27FC236}">
              <a16:creationId xmlns:a16="http://schemas.microsoft.com/office/drawing/2014/main" id="{00000000-0008-0000-3B00-00004B010000}"/>
            </a:ext>
          </a:extLst>
        </xdr:cNvPr>
        <xdr:cNvPicPr/>
      </xdr:nvPicPr>
      <xdr:blipFill>
        <a:blip xmlns:r="http://schemas.openxmlformats.org/officeDocument/2006/relationships" r:embed="rId3"/>
        <a:stretch/>
      </xdr:blipFill>
      <xdr:spPr>
        <a:xfrm>
          <a:off x="161280" y="76320"/>
          <a:ext cx="901800" cy="579600"/>
        </a:xfrm>
        <a:prstGeom prst="rect">
          <a:avLst/>
        </a:prstGeom>
        <a:ln w="0">
          <a:noFill/>
        </a:ln>
      </xdr:spPr>
    </xdr:pic>
    <xdr:clientData/>
  </xdr:twoCellAnchor>
</xdr:wsDr>
</file>

<file path=xl/drawings/drawing113.xml><?xml version="1.0" encoding="utf-8"?>
<c:userShapes xmlns:c="http://schemas.openxmlformats.org/drawingml/2006/chart">
  <cdr:relSizeAnchor xmlns:cdr="http://schemas.openxmlformats.org/drawingml/2006/chartDrawing">
    <cdr:from>
      <cdr:x>0.02324</cdr:x>
      <cdr:y>0.01059</cdr:y>
    </cdr:from>
    <cdr:to>
      <cdr:x>0.95849</cdr:x>
      <cdr:y>0.09954</cdr:y>
    </cdr:to>
    <cdr:sp macro="" textlink="">
      <cdr:nvSpPr>
        <cdr:cNvPr id="329" name="Rectangles 1"/>
        <cdr:cNvSpPr/>
      </cdr:nvSpPr>
      <cdr:spPr>
        <a:xfrm xmlns:a="http://schemas.openxmlformats.org/drawingml/2006/main">
          <a:off x="182160" y="41040"/>
          <a:ext cx="7332120" cy="3448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DE LA ATENCIÓN EN SERVICIOS DE IMAGENOLOGÍA COMPARATIVO AÑO 2023</a:t>
          </a:r>
          <a:endParaRPr sz="1400" b="0" strike="noStrike" spc="-1">
            <a:latin typeface="Times New Roman"/>
          </a:endParaRPr>
        </a:p>
      </cdr:txBody>
    </cdr:sp>
  </cdr:relSizeAnchor>
</c:userShapes>
</file>

<file path=xl/drawings/drawing114.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32" name="Chart 456">
          <a:extLst>
            <a:ext uri="{FF2B5EF4-FFF2-40B4-BE49-F238E27FC236}">
              <a16:creationId xmlns:a16="http://schemas.microsoft.com/office/drawing/2014/main" id="{00000000-0008-0000-3C00-00004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101880</xdr:colOff>
      <xdr:row>4</xdr:row>
      <xdr:rowOff>141480</xdr:rowOff>
    </xdr:to>
    <xdr:sp macro="" textlink="">
      <xdr:nvSpPr>
        <xdr:cNvPr id="334" name="Flecha izquierda 2">
          <a:hlinkClick xmlns:r="http://schemas.openxmlformats.org/officeDocument/2006/relationships" r:id="rId2"/>
          <a:extLst>
            <a:ext uri="{FF2B5EF4-FFF2-40B4-BE49-F238E27FC236}">
              <a16:creationId xmlns:a16="http://schemas.microsoft.com/office/drawing/2014/main" id="{00000000-0008-0000-3C00-00004E010000}"/>
            </a:ext>
          </a:extLst>
        </xdr:cNvPr>
        <xdr:cNvSpPr/>
      </xdr:nvSpPr>
      <xdr:spPr>
        <a:xfrm>
          <a:off x="11073600" y="133200"/>
          <a:ext cx="194436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303480</xdr:colOff>
      <xdr:row>5</xdr:row>
      <xdr:rowOff>36720</xdr:rowOff>
    </xdr:to>
    <xdr:pic>
      <xdr:nvPicPr>
        <xdr:cNvPr id="335" name="Picture 278">
          <a:extLst>
            <a:ext uri="{FF2B5EF4-FFF2-40B4-BE49-F238E27FC236}">
              <a16:creationId xmlns:a16="http://schemas.microsoft.com/office/drawing/2014/main" id="{00000000-0008-0000-3C00-00004F010000}"/>
            </a:ext>
          </a:extLst>
        </xdr:cNvPr>
        <xdr:cNvPicPr/>
      </xdr:nvPicPr>
      <xdr:blipFill>
        <a:blip xmlns:r="http://schemas.openxmlformats.org/officeDocument/2006/relationships" r:embed="rId3"/>
        <a:stretch/>
      </xdr:blipFill>
      <xdr:spPr>
        <a:xfrm>
          <a:off x="161280" y="76320"/>
          <a:ext cx="897840" cy="579600"/>
        </a:xfrm>
        <a:prstGeom prst="rect">
          <a:avLst/>
        </a:prstGeom>
        <a:ln w="0">
          <a:noFill/>
        </a:ln>
      </xdr:spPr>
    </xdr:pic>
    <xdr:clientData/>
  </xdr:twoCellAnchor>
</xdr:wsDr>
</file>

<file path=xl/drawings/drawing115.xml><?xml version="1.0" encoding="utf-8"?>
<c:userShapes xmlns:c="http://schemas.openxmlformats.org/drawingml/2006/chart">
  <cdr:relSizeAnchor xmlns:cdr="http://schemas.openxmlformats.org/drawingml/2006/chartDrawing">
    <cdr:from>
      <cdr:x>0.0648</cdr:x>
      <cdr:y>0.00942</cdr:y>
    </cdr:from>
    <cdr:to>
      <cdr:x>0.92768</cdr:x>
      <cdr:y>0.09857</cdr:y>
    </cdr:to>
    <cdr:sp macro="" textlink="">
      <cdr:nvSpPr>
        <cdr:cNvPr id="333" name="Rectangles 1"/>
        <cdr:cNvSpPr/>
      </cdr:nvSpPr>
      <cdr:spPr>
        <a:xfrm xmlns:a="http://schemas.openxmlformats.org/drawingml/2006/main">
          <a:off x="511920" y="43200"/>
          <a:ext cx="6816240" cy="4089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PRODUCCION SERVICIO DE IMAGENOLOGIA  COMPARATIVO AÑO 2023</a:t>
          </a:r>
          <a:endParaRPr sz="1400" b="0" strike="noStrike" spc="-1">
            <a:latin typeface="Times New Roman"/>
          </a:endParaRP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36" name="Chart 456">
          <a:extLst>
            <a:ext uri="{FF2B5EF4-FFF2-40B4-BE49-F238E27FC236}">
              <a16:creationId xmlns:a16="http://schemas.microsoft.com/office/drawing/2014/main" id="{00000000-0008-0000-3D00-00005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101880</xdr:colOff>
      <xdr:row>4</xdr:row>
      <xdr:rowOff>141480</xdr:rowOff>
    </xdr:to>
    <xdr:sp macro="" textlink="">
      <xdr:nvSpPr>
        <xdr:cNvPr id="338" name="Flecha izquierda 2">
          <a:hlinkClick xmlns:r="http://schemas.openxmlformats.org/officeDocument/2006/relationships" r:id="rId2"/>
          <a:extLst>
            <a:ext uri="{FF2B5EF4-FFF2-40B4-BE49-F238E27FC236}">
              <a16:creationId xmlns:a16="http://schemas.microsoft.com/office/drawing/2014/main" id="{00000000-0008-0000-3D00-000052010000}"/>
            </a:ext>
          </a:extLst>
        </xdr:cNvPr>
        <xdr:cNvSpPr/>
      </xdr:nvSpPr>
      <xdr:spPr>
        <a:xfrm>
          <a:off x="11073600" y="133200"/>
          <a:ext cx="194436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303480</xdr:colOff>
      <xdr:row>5</xdr:row>
      <xdr:rowOff>36720</xdr:rowOff>
    </xdr:to>
    <xdr:pic>
      <xdr:nvPicPr>
        <xdr:cNvPr id="339" name="Picture 278">
          <a:extLst>
            <a:ext uri="{FF2B5EF4-FFF2-40B4-BE49-F238E27FC236}">
              <a16:creationId xmlns:a16="http://schemas.microsoft.com/office/drawing/2014/main" id="{00000000-0008-0000-3D00-000053010000}"/>
            </a:ext>
          </a:extLst>
        </xdr:cNvPr>
        <xdr:cNvPicPr/>
      </xdr:nvPicPr>
      <xdr:blipFill>
        <a:blip xmlns:r="http://schemas.openxmlformats.org/officeDocument/2006/relationships" r:embed="rId3"/>
        <a:stretch/>
      </xdr:blipFill>
      <xdr:spPr>
        <a:xfrm>
          <a:off x="161280" y="76320"/>
          <a:ext cx="897840" cy="579600"/>
        </a:xfrm>
        <a:prstGeom prst="rect">
          <a:avLst/>
        </a:prstGeom>
        <a:ln w="0">
          <a:noFill/>
        </a:ln>
      </xdr:spPr>
    </xdr:pic>
    <xdr:clientData/>
  </xdr:twoCellAnchor>
</xdr:wsDr>
</file>

<file path=xl/drawings/drawing117.xml><?xml version="1.0" encoding="utf-8"?>
<c:userShapes xmlns:c="http://schemas.openxmlformats.org/drawingml/2006/chart">
  <cdr:relSizeAnchor xmlns:cdr="http://schemas.openxmlformats.org/drawingml/2006/chartDrawing">
    <cdr:from>
      <cdr:x>0.0648</cdr:x>
      <cdr:y>0.00942</cdr:y>
    </cdr:from>
    <cdr:to>
      <cdr:x>0.92768</cdr:x>
      <cdr:y>0.09857</cdr:y>
    </cdr:to>
    <cdr:sp macro="" textlink="">
      <cdr:nvSpPr>
        <cdr:cNvPr id="337" name="Rectangles 1"/>
        <cdr:cNvSpPr/>
      </cdr:nvSpPr>
      <cdr:spPr>
        <a:xfrm xmlns:a="http://schemas.openxmlformats.org/drawingml/2006/main">
          <a:off x="511920" y="43200"/>
          <a:ext cx="6816240" cy="4089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PRODUCCION SERVICIO DE TOMOGRAFÍA AXIAL COMPUTARIZADA  COMPARATIVO AÑO 2023</a:t>
          </a:r>
          <a:endParaRPr sz="1400" b="0" strike="noStrike" spc="-1">
            <a:latin typeface="Times New Roman"/>
          </a:endParaRPr>
        </a:p>
      </cdr:txBody>
    </cdr:sp>
  </cdr:relSizeAnchor>
</c:userShapes>
</file>

<file path=xl/drawings/drawing118.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40" name="Chart 456">
          <a:extLst>
            <a:ext uri="{FF2B5EF4-FFF2-40B4-BE49-F238E27FC236}">
              <a16:creationId xmlns:a16="http://schemas.microsoft.com/office/drawing/2014/main" id="{00000000-0008-0000-3E00-000054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101880</xdr:colOff>
      <xdr:row>4</xdr:row>
      <xdr:rowOff>141480</xdr:rowOff>
    </xdr:to>
    <xdr:sp macro="" textlink="">
      <xdr:nvSpPr>
        <xdr:cNvPr id="342" name="Flecha izquierda 2">
          <a:hlinkClick xmlns:r="http://schemas.openxmlformats.org/officeDocument/2006/relationships" r:id="rId2"/>
          <a:extLst>
            <a:ext uri="{FF2B5EF4-FFF2-40B4-BE49-F238E27FC236}">
              <a16:creationId xmlns:a16="http://schemas.microsoft.com/office/drawing/2014/main" id="{00000000-0008-0000-3E00-000056010000}"/>
            </a:ext>
          </a:extLst>
        </xdr:cNvPr>
        <xdr:cNvSpPr/>
      </xdr:nvSpPr>
      <xdr:spPr>
        <a:xfrm>
          <a:off x="11154240" y="133200"/>
          <a:ext cx="194436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303480</xdr:colOff>
      <xdr:row>5</xdr:row>
      <xdr:rowOff>36720</xdr:rowOff>
    </xdr:to>
    <xdr:pic>
      <xdr:nvPicPr>
        <xdr:cNvPr id="343" name="Picture 278">
          <a:extLst>
            <a:ext uri="{FF2B5EF4-FFF2-40B4-BE49-F238E27FC236}">
              <a16:creationId xmlns:a16="http://schemas.microsoft.com/office/drawing/2014/main" id="{00000000-0008-0000-3E00-000057010000}"/>
            </a:ext>
          </a:extLst>
        </xdr:cNvPr>
        <xdr:cNvPicPr/>
      </xdr:nvPicPr>
      <xdr:blipFill>
        <a:blip xmlns:r="http://schemas.openxmlformats.org/officeDocument/2006/relationships" r:embed="rId3"/>
        <a:stretch/>
      </xdr:blipFill>
      <xdr:spPr>
        <a:xfrm>
          <a:off x="161280" y="76320"/>
          <a:ext cx="897840" cy="579600"/>
        </a:xfrm>
        <a:prstGeom prst="rect">
          <a:avLst/>
        </a:prstGeom>
        <a:ln w="0">
          <a:noFill/>
        </a:ln>
      </xdr:spPr>
    </xdr:pic>
    <xdr:clientData/>
  </xdr:twoCellAnchor>
</xdr:wsDr>
</file>

<file path=xl/drawings/drawing119.xml><?xml version="1.0" encoding="utf-8"?>
<c:userShapes xmlns:c="http://schemas.openxmlformats.org/drawingml/2006/chart">
  <cdr:relSizeAnchor xmlns:cdr="http://schemas.openxmlformats.org/drawingml/2006/chartDrawing">
    <cdr:from>
      <cdr:x>0.06483</cdr:x>
      <cdr:y>0.00942</cdr:y>
    </cdr:from>
    <cdr:to>
      <cdr:x>0.92769</cdr:x>
      <cdr:y>0.09857</cdr:y>
    </cdr:to>
    <cdr:sp macro="" textlink="">
      <cdr:nvSpPr>
        <cdr:cNvPr id="341" name="Rectangles 1"/>
        <cdr:cNvSpPr/>
      </cdr:nvSpPr>
      <cdr:spPr>
        <a:xfrm xmlns:a="http://schemas.openxmlformats.org/drawingml/2006/main">
          <a:off x="517320" y="43200"/>
          <a:ext cx="6885720" cy="4089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PRODUCCION SERVICIO DE ECOGRAFÍA  COMPARATIVO AÑO 2023</a:t>
          </a:r>
          <a:endParaRPr sz="1400" b="0" strike="noStrike" spc="-1">
            <a:latin typeface="Times New Roman"/>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0.0766</cdr:x>
      <cdr:y>0.00577</cdr:y>
    </cdr:from>
    <cdr:to>
      <cdr:x>0.95078</cdr:x>
      <cdr:y>0.09165</cdr:y>
    </cdr:to>
    <cdr:sp macro="" textlink="">
      <cdr:nvSpPr>
        <cdr:cNvPr id="126" name="Rectangles 1"/>
        <cdr:cNvSpPr/>
      </cdr:nvSpPr>
      <cdr:spPr>
        <a:xfrm xmlns:a="http://schemas.openxmlformats.org/drawingml/2006/main">
          <a:off x="545760" y="19800"/>
          <a:ext cx="6228000" cy="2944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200" b="1" strike="noStrike" spc="-1">
              <a:latin typeface="Calibri"/>
            </a:rPr>
            <a:t>OPORTUNIDAD EN LA ASIGNACIÓN DE CITAS EN ORTOPEDIA COMPARATIVO AÑO 2023</a:t>
          </a:r>
          <a:endParaRPr sz="1200" b="0" strike="noStrike" spc="-1">
            <a:latin typeface="Times New Roman"/>
          </a:endParaRPr>
        </a:p>
      </cdr:txBody>
    </cdr:sp>
  </cdr:relSizeAnchor>
</c:userShapes>
</file>

<file path=xl/drawings/drawing120.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44" name="Chart 456">
          <a:extLst>
            <a:ext uri="{FF2B5EF4-FFF2-40B4-BE49-F238E27FC236}">
              <a16:creationId xmlns:a16="http://schemas.microsoft.com/office/drawing/2014/main" id="{00000000-0008-0000-3F00-000058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101880</xdr:colOff>
      <xdr:row>4</xdr:row>
      <xdr:rowOff>141480</xdr:rowOff>
    </xdr:to>
    <xdr:sp macro="" textlink="">
      <xdr:nvSpPr>
        <xdr:cNvPr id="346" name="Flecha izquierda 2">
          <a:hlinkClick xmlns:r="http://schemas.openxmlformats.org/officeDocument/2006/relationships" r:id="rId2"/>
          <a:extLst>
            <a:ext uri="{FF2B5EF4-FFF2-40B4-BE49-F238E27FC236}">
              <a16:creationId xmlns:a16="http://schemas.microsoft.com/office/drawing/2014/main" id="{00000000-0008-0000-3F00-00005A010000}"/>
            </a:ext>
          </a:extLst>
        </xdr:cNvPr>
        <xdr:cNvSpPr/>
      </xdr:nvSpPr>
      <xdr:spPr>
        <a:xfrm>
          <a:off x="11154240" y="133200"/>
          <a:ext cx="194436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303480</xdr:colOff>
      <xdr:row>5</xdr:row>
      <xdr:rowOff>36720</xdr:rowOff>
    </xdr:to>
    <xdr:pic>
      <xdr:nvPicPr>
        <xdr:cNvPr id="347" name="Picture 278">
          <a:extLst>
            <a:ext uri="{FF2B5EF4-FFF2-40B4-BE49-F238E27FC236}">
              <a16:creationId xmlns:a16="http://schemas.microsoft.com/office/drawing/2014/main" id="{00000000-0008-0000-3F00-00005B010000}"/>
            </a:ext>
          </a:extLst>
        </xdr:cNvPr>
        <xdr:cNvPicPr/>
      </xdr:nvPicPr>
      <xdr:blipFill>
        <a:blip xmlns:r="http://schemas.openxmlformats.org/officeDocument/2006/relationships" r:embed="rId3"/>
        <a:stretch/>
      </xdr:blipFill>
      <xdr:spPr>
        <a:xfrm>
          <a:off x="161280" y="76320"/>
          <a:ext cx="897840" cy="579600"/>
        </a:xfrm>
        <a:prstGeom prst="rect">
          <a:avLst/>
        </a:prstGeom>
        <a:ln w="0">
          <a:noFill/>
        </a:ln>
      </xdr:spPr>
    </xdr:pic>
    <xdr:clientData/>
  </xdr:twoCellAnchor>
</xdr:wsDr>
</file>

<file path=xl/drawings/drawing121.xml><?xml version="1.0" encoding="utf-8"?>
<c:userShapes xmlns:c="http://schemas.openxmlformats.org/drawingml/2006/chart">
  <cdr:relSizeAnchor xmlns:cdr="http://schemas.openxmlformats.org/drawingml/2006/chartDrawing">
    <cdr:from>
      <cdr:x>0.06483</cdr:x>
      <cdr:y>0.00942</cdr:y>
    </cdr:from>
    <cdr:to>
      <cdr:x>0.92769</cdr:x>
      <cdr:y>0.09857</cdr:y>
    </cdr:to>
    <cdr:sp macro="" textlink="">
      <cdr:nvSpPr>
        <cdr:cNvPr id="345" name="Rectangles 1"/>
        <cdr:cNvSpPr/>
      </cdr:nvSpPr>
      <cdr:spPr>
        <a:xfrm xmlns:a="http://schemas.openxmlformats.org/drawingml/2006/main">
          <a:off x="517320" y="43200"/>
          <a:ext cx="6885720" cy="4089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PRODUCCION ECOGRAFÍAS EN LA ESPECIALIDAD DE GINECOLOGÍA Y OBSTETRICIA  COMPARATIVO AÑO 2023</a:t>
          </a:r>
          <a:endParaRPr sz="1400" b="0" strike="noStrike" spc="-1">
            <a:latin typeface="Times New Roman"/>
          </a:endParaRP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48" name="Chart 456">
          <a:extLst>
            <a:ext uri="{FF2B5EF4-FFF2-40B4-BE49-F238E27FC236}">
              <a16:creationId xmlns:a16="http://schemas.microsoft.com/office/drawing/2014/main" id="{00000000-0008-0000-4000-00005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101880</xdr:colOff>
      <xdr:row>4</xdr:row>
      <xdr:rowOff>141480</xdr:rowOff>
    </xdr:to>
    <xdr:sp macro="" textlink="">
      <xdr:nvSpPr>
        <xdr:cNvPr id="350" name="Flecha izquierda 2">
          <a:hlinkClick xmlns:r="http://schemas.openxmlformats.org/officeDocument/2006/relationships" r:id="rId2"/>
          <a:extLst>
            <a:ext uri="{FF2B5EF4-FFF2-40B4-BE49-F238E27FC236}">
              <a16:creationId xmlns:a16="http://schemas.microsoft.com/office/drawing/2014/main" id="{00000000-0008-0000-4000-00005E010000}"/>
            </a:ext>
          </a:extLst>
        </xdr:cNvPr>
        <xdr:cNvSpPr/>
      </xdr:nvSpPr>
      <xdr:spPr>
        <a:xfrm>
          <a:off x="11073600" y="133200"/>
          <a:ext cx="194436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303480</xdr:colOff>
      <xdr:row>5</xdr:row>
      <xdr:rowOff>36720</xdr:rowOff>
    </xdr:to>
    <xdr:pic>
      <xdr:nvPicPr>
        <xdr:cNvPr id="351" name="Picture 278">
          <a:extLst>
            <a:ext uri="{FF2B5EF4-FFF2-40B4-BE49-F238E27FC236}">
              <a16:creationId xmlns:a16="http://schemas.microsoft.com/office/drawing/2014/main" id="{00000000-0008-0000-4000-00005F010000}"/>
            </a:ext>
          </a:extLst>
        </xdr:cNvPr>
        <xdr:cNvPicPr/>
      </xdr:nvPicPr>
      <xdr:blipFill>
        <a:blip xmlns:r="http://schemas.openxmlformats.org/officeDocument/2006/relationships" r:embed="rId3"/>
        <a:stretch/>
      </xdr:blipFill>
      <xdr:spPr>
        <a:xfrm>
          <a:off x="161280" y="76320"/>
          <a:ext cx="897840" cy="579600"/>
        </a:xfrm>
        <a:prstGeom prst="rect">
          <a:avLst/>
        </a:prstGeom>
        <a:ln w="0">
          <a:noFill/>
        </a:ln>
      </xdr:spPr>
    </xdr:pic>
    <xdr:clientData/>
  </xdr:twoCellAnchor>
</xdr:wsDr>
</file>

<file path=xl/drawings/drawing123.xml><?xml version="1.0" encoding="utf-8"?>
<c:userShapes xmlns:c="http://schemas.openxmlformats.org/drawingml/2006/chart">
  <cdr:relSizeAnchor xmlns:cdr="http://schemas.openxmlformats.org/drawingml/2006/chartDrawing">
    <cdr:from>
      <cdr:x>0.0648</cdr:x>
      <cdr:y>0.00942</cdr:y>
    </cdr:from>
    <cdr:to>
      <cdr:x>0.92768</cdr:x>
      <cdr:y>0.09857</cdr:y>
    </cdr:to>
    <cdr:sp macro="" textlink="">
      <cdr:nvSpPr>
        <cdr:cNvPr id="349" name="Rectangles 1"/>
        <cdr:cNvSpPr/>
      </cdr:nvSpPr>
      <cdr:spPr>
        <a:xfrm xmlns:a="http://schemas.openxmlformats.org/drawingml/2006/main">
          <a:off x="511920" y="43200"/>
          <a:ext cx="6816240" cy="4089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PRODUCCION SERVICIO DE MAMOGRAFÍA  COMPARATIVO AÑO 2023</a:t>
          </a:r>
          <a:endParaRPr sz="1400" b="0" strike="noStrike" spc="-1">
            <a:latin typeface="Times New Roman"/>
          </a:endParaRPr>
        </a:p>
      </cdr:txBody>
    </cdr:sp>
  </cdr:relSizeAnchor>
</c:userShapes>
</file>

<file path=xl/drawings/drawing124.xml><?xml version="1.0" encoding="utf-8"?>
<xdr:wsDr xmlns:xdr="http://schemas.openxmlformats.org/drawingml/2006/spreadsheetDrawing" xmlns:a="http://schemas.openxmlformats.org/drawingml/2006/main">
  <xdr:twoCellAnchor editAs="oneCell">
    <xdr:from>
      <xdr:col>2</xdr:col>
      <xdr:colOff>123840</xdr:colOff>
      <xdr:row>11</xdr:row>
      <xdr:rowOff>38160</xdr:rowOff>
    </xdr:from>
    <xdr:to>
      <xdr:col>16</xdr:col>
      <xdr:colOff>180720</xdr:colOff>
      <xdr:row>26</xdr:row>
      <xdr:rowOff>148320</xdr:rowOff>
    </xdr:to>
    <xdr:graphicFrame macro="">
      <xdr:nvGraphicFramePr>
        <xdr:cNvPr id="352" name="Chart 456">
          <a:extLst>
            <a:ext uri="{FF2B5EF4-FFF2-40B4-BE49-F238E27FC236}">
              <a16:creationId xmlns:a16="http://schemas.microsoft.com/office/drawing/2014/main" id="{00000000-0008-0000-4100-00006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354" name="Flecha izquierda 2">
          <a:hlinkClick xmlns:r="http://schemas.openxmlformats.org/officeDocument/2006/relationships" r:id="rId2"/>
          <a:extLst>
            <a:ext uri="{FF2B5EF4-FFF2-40B4-BE49-F238E27FC236}">
              <a16:creationId xmlns:a16="http://schemas.microsoft.com/office/drawing/2014/main" id="{00000000-0008-0000-4100-000062010000}"/>
            </a:ext>
          </a:extLst>
        </xdr:cNvPr>
        <xdr:cNvSpPr/>
      </xdr:nvSpPr>
      <xdr:spPr>
        <a:xfrm>
          <a:off x="1161684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265320</xdr:colOff>
      <xdr:row>5</xdr:row>
      <xdr:rowOff>36720</xdr:rowOff>
    </xdr:to>
    <xdr:pic>
      <xdr:nvPicPr>
        <xdr:cNvPr id="355" name="Picture 278">
          <a:extLst>
            <a:ext uri="{FF2B5EF4-FFF2-40B4-BE49-F238E27FC236}">
              <a16:creationId xmlns:a16="http://schemas.microsoft.com/office/drawing/2014/main" id="{00000000-0008-0000-4100-000063010000}"/>
            </a:ext>
          </a:extLst>
        </xdr:cNvPr>
        <xdr:cNvPicPr/>
      </xdr:nvPicPr>
      <xdr:blipFill>
        <a:blip xmlns:r="http://schemas.openxmlformats.org/officeDocument/2006/relationships" r:embed="rId3"/>
        <a:stretch/>
      </xdr:blipFill>
      <xdr:spPr>
        <a:xfrm>
          <a:off x="161280" y="76320"/>
          <a:ext cx="899640" cy="579600"/>
        </a:xfrm>
        <a:prstGeom prst="rect">
          <a:avLst/>
        </a:prstGeom>
        <a:ln w="0">
          <a:noFill/>
        </a:ln>
      </xdr:spPr>
    </xdr:pic>
    <xdr:clientData/>
  </xdr:twoCellAnchor>
</xdr:wsDr>
</file>

<file path=xl/drawings/drawing125.xml><?xml version="1.0" encoding="utf-8"?>
<c:userShapes xmlns:c="http://schemas.openxmlformats.org/drawingml/2006/chart">
  <cdr:relSizeAnchor xmlns:cdr="http://schemas.openxmlformats.org/drawingml/2006/chartDrawing">
    <cdr:from>
      <cdr:x>0.05137</cdr:x>
      <cdr:y>0.04069</cdr:y>
    </cdr:from>
    <cdr:to>
      <cdr:x>0.99991</cdr:x>
      <cdr:y>0.12987</cdr:y>
    </cdr:to>
    <cdr:sp macro="" textlink="">
      <cdr:nvSpPr>
        <cdr:cNvPr id="353" name="Rectangles 1"/>
        <cdr:cNvSpPr/>
      </cdr:nvSpPr>
      <cdr:spPr>
        <a:xfrm xmlns:a="http://schemas.openxmlformats.org/drawingml/2006/main">
          <a:off x="402120" y="148680"/>
          <a:ext cx="7425720" cy="3258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TASA DE MORTALIDAD EN MENORES DE 5 AÑOS. COMPARATIVO AÑO 2023</a:t>
          </a:r>
          <a:endParaRPr sz="1400" b="0" strike="noStrike" spc="-1">
            <a:latin typeface="Times New Roman"/>
          </a:endParaRPr>
        </a:p>
      </cdr:txBody>
    </cdr:sp>
  </cdr:relSizeAnchor>
</c:userShapes>
</file>

<file path=xl/drawings/drawing126.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56" name="Chart 456">
          <a:extLst>
            <a:ext uri="{FF2B5EF4-FFF2-40B4-BE49-F238E27FC236}">
              <a16:creationId xmlns:a16="http://schemas.microsoft.com/office/drawing/2014/main" id="{00000000-0008-0000-4200-000064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358" name="Flecha izquierda 2">
          <a:hlinkClick xmlns:r="http://schemas.openxmlformats.org/officeDocument/2006/relationships" r:id="rId2"/>
          <a:extLst>
            <a:ext uri="{FF2B5EF4-FFF2-40B4-BE49-F238E27FC236}">
              <a16:creationId xmlns:a16="http://schemas.microsoft.com/office/drawing/2014/main" id="{00000000-0008-0000-4200-000066010000}"/>
            </a:ext>
          </a:extLst>
        </xdr:cNvPr>
        <xdr:cNvSpPr/>
      </xdr:nvSpPr>
      <xdr:spPr>
        <a:xfrm>
          <a:off x="116071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36720</xdr:rowOff>
    </xdr:to>
    <xdr:pic>
      <xdr:nvPicPr>
        <xdr:cNvPr id="359" name="Picture 278">
          <a:extLst>
            <a:ext uri="{FF2B5EF4-FFF2-40B4-BE49-F238E27FC236}">
              <a16:creationId xmlns:a16="http://schemas.microsoft.com/office/drawing/2014/main" id="{00000000-0008-0000-4200-000067010000}"/>
            </a:ext>
          </a:extLst>
        </xdr:cNvPr>
        <xdr:cNvPicPr/>
      </xdr:nvPicPr>
      <xdr:blipFill>
        <a:blip xmlns:r="http://schemas.openxmlformats.org/officeDocument/2006/relationships" r:embed="rId3"/>
        <a:stretch/>
      </xdr:blipFill>
      <xdr:spPr>
        <a:xfrm>
          <a:off x="161280" y="76320"/>
          <a:ext cx="903600" cy="579600"/>
        </a:xfrm>
        <a:prstGeom prst="rect">
          <a:avLst/>
        </a:prstGeom>
        <a:ln w="0">
          <a:noFill/>
        </a:ln>
      </xdr:spPr>
    </xdr:pic>
    <xdr:clientData/>
  </xdr:twoCellAnchor>
</xdr:wsDr>
</file>

<file path=xl/drawings/drawing127.xml><?xml version="1.0" encoding="utf-8"?>
<c:userShapes xmlns:c="http://schemas.openxmlformats.org/drawingml/2006/chart">
  <cdr:relSizeAnchor xmlns:cdr="http://schemas.openxmlformats.org/drawingml/2006/chartDrawing">
    <cdr:from>
      <cdr:x>0.08306</cdr:x>
      <cdr:y>0.00424</cdr:y>
    </cdr:from>
    <cdr:to>
      <cdr:x>0.9337</cdr:x>
      <cdr:y>0.09341</cdr:y>
    </cdr:to>
    <cdr:sp macro="" textlink="">
      <cdr:nvSpPr>
        <cdr:cNvPr id="357" name="Rectangles 1"/>
        <cdr:cNvSpPr/>
      </cdr:nvSpPr>
      <cdr:spPr>
        <a:xfrm xmlns:a="http://schemas.openxmlformats.org/drawingml/2006/main">
          <a:off x="649440" y="15480"/>
          <a:ext cx="6651000" cy="3258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TASA DE MORTALIDAD INFANTIL COMPARATIVO AÑO 2023</a:t>
          </a:r>
          <a:endParaRPr sz="1400" b="0" strike="noStrike" spc="-1">
            <a:latin typeface="Times New Roman"/>
          </a:endParaRPr>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60" name="Chart 456">
          <a:extLst>
            <a:ext uri="{FF2B5EF4-FFF2-40B4-BE49-F238E27FC236}">
              <a16:creationId xmlns:a16="http://schemas.microsoft.com/office/drawing/2014/main" id="{00000000-0008-0000-4300-000068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362" name="Flecha izquierda 2">
          <a:hlinkClick xmlns:r="http://schemas.openxmlformats.org/officeDocument/2006/relationships" r:id="rId2"/>
          <a:extLst>
            <a:ext uri="{FF2B5EF4-FFF2-40B4-BE49-F238E27FC236}">
              <a16:creationId xmlns:a16="http://schemas.microsoft.com/office/drawing/2014/main" id="{00000000-0008-0000-4300-00006A010000}"/>
            </a:ext>
          </a:extLst>
        </xdr:cNvPr>
        <xdr:cNvSpPr/>
      </xdr:nvSpPr>
      <xdr:spPr>
        <a:xfrm>
          <a:off x="118987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74880</xdr:colOff>
      <xdr:row>5</xdr:row>
      <xdr:rowOff>36720</xdr:rowOff>
    </xdr:to>
    <xdr:pic>
      <xdr:nvPicPr>
        <xdr:cNvPr id="363" name="Picture 278">
          <a:extLst>
            <a:ext uri="{FF2B5EF4-FFF2-40B4-BE49-F238E27FC236}">
              <a16:creationId xmlns:a16="http://schemas.microsoft.com/office/drawing/2014/main" id="{00000000-0008-0000-4300-00006B010000}"/>
            </a:ext>
          </a:extLst>
        </xdr:cNvPr>
        <xdr:cNvPicPr/>
      </xdr:nvPicPr>
      <xdr:blipFill>
        <a:blip xmlns:r="http://schemas.openxmlformats.org/officeDocument/2006/relationships" r:embed="rId3"/>
        <a:stretch/>
      </xdr:blipFill>
      <xdr:spPr>
        <a:xfrm>
          <a:off x="161280" y="76320"/>
          <a:ext cx="900360" cy="579600"/>
        </a:xfrm>
        <a:prstGeom prst="rect">
          <a:avLst/>
        </a:prstGeom>
        <a:ln w="0">
          <a:noFill/>
        </a:ln>
      </xdr:spPr>
    </xdr:pic>
    <xdr:clientData/>
  </xdr:twoCellAnchor>
</xdr:wsDr>
</file>

<file path=xl/drawings/drawing129.xml><?xml version="1.0" encoding="utf-8"?>
<c:userShapes xmlns:c="http://schemas.openxmlformats.org/drawingml/2006/chart">
  <cdr:relSizeAnchor xmlns:cdr="http://schemas.openxmlformats.org/drawingml/2006/chartDrawing">
    <cdr:from>
      <cdr:x>0.07386</cdr:x>
      <cdr:y>0.05892</cdr:y>
    </cdr:from>
    <cdr:to>
      <cdr:x>0.95242</cdr:x>
      <cdr:y>0.14809</cdr:y>
    </cdr:to>
    <cdr:sp macro="" textlink="">
      <cdr:nvSpPr>
        <cdr:cNvPr id="361" name="Rectangles 1"/>
        <cdr:cNvSpPr/>
      </cdr:nvSpPr>
      <cdr:spPr>
        <a:xfrm xmlns:a="http://schemas.openxmlformats.org/drawingml/2006/main">
          <a:off x="599040" y="215280"/>
          <a:ext cx="7125480" cy="3258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APLICACION GUÍA DE MANEJO GESTANTES COMPARATIVO AÑO 2023</a:t>
          </a:r>
          <a:endParaRPr sz="1400" b="0" strike="noStrike" spc="-1">
            <a:latin typeface="Times New Roman"/>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xdr:col>
      <xdr:colOff>152280</xdr:colOff>
      <xdr:row>11</xdr:row>
      <xdr:rowOff>95400</xdr:rowOff>
    </xdr:from>
    <xdr:to>
      <xdr:col>16</xdr:col>
      <xdr:colOff>180360</xdr:colOff>
      <xdr:row>27</xdr:row>
      <xdr:rowOff>18720</xdr:rowOff>
    </xdr:to>
    <xdr:graphicFrame macro="">
      <xdr:nvGraphicFramePr>
        <xdr:cNvPr id="129" name="Chart 456">
          <a:extLst>
            <a:ext uri="{FF2B5EF4-FFF2-40B4-BE49-F238E27FC236}">
              <a16:creationId xmlns:a16="http://schemas.microsoft.com/office/drawing/2014/main" id="{00000000-0008-0000-0900-00008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84600</xdr:colOff>
      <xdr:row>1</xdr:row>
      <xdr:rowOff>19080</xdr:rowOff>
    </xdr:from>
    <xdr:to>
      <xdr:col>25</xdr:col>
      <xdr:colOff>130320</xdr:colOff>
      <xdr:row>4</xdr:row>
      <xdr:rowOff>103320</xdr:rowOff>
    </xdr:to>
    <xdr:sp macro="" textlink="">
      <xdr:nvSpPr>
        <xdr:cNvPr id="131" name="Flecha izquierda 2">
          <a:hlinkClick xmlns:r="http://schemas.openxmlformats.org/officeDocument/2006/relationships" r:id="rId2"/>
          <a:extLst>
            <a:ext uri="{FF2B5EF4-FFF2-40B4-BE49-F238E27FC236}">
              <a16:creationId xmlns:a16="http://schemas.microsoft.com/office/drawing/2014/main" id="{00000000-0008-0000-0900-000083000000}"/>
            </a:ext>
          </a:extLst>
        </xdr:cNvPr>
        <xdr:cNvSpPr/>
      </xdr:nvSpPr>
      <xdr:spPr>
        <a:xfrm>
          <a:off x="14077440" y="95400"/>
          <a:ext cx="1273680" cy="46512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50760</xdr:rowOff>
    </xdr:to>
    <xdr:pic>
      <xdr:nvPicPr>
        <xdr:cNvPr id="132" name="Picture 278">
          <a:extLst>
            <a:ext uri="{FF2B5EF4-FFF2-40B4-BE49-F238E27FC236}">
              <a16:creationId xmlns:a16="http://schemas.microsoft.com/office/drawing/2014/main" id="{00000000-0008-0000-0900-000084000000}"/>
            </a:ext>
          </a:extLst>
        </xdr:cNvPr>
        <xdr:cNvPicPr/>
      </xdr:nvPicPr>
      <xdr:blipFill>
        <a:blip xmlns:r="http://schemas.openxmlformats.org/officeDocument/2006/relationships" r:embed="rId3"/>
        <a:stretch/>
      </xdr:blipFill>
      <xdr:spPr>
        <a:xfrm>
          <a:off x="161280" y="76320"/>
          <a:ext cx="903600" cy="593640"/>
        </a:xfrm>
        <a:prstGeom prst="rect">
          <a:avLst/>
        </a:prstGeom>
        <a:ln w="0">
          <a:noFill/>
        </a:ln>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64" name="Chart 456">
          <a:extLst>
            <a:ext uri="{FF2B5EF4-FFF2-40B4-BE49-F238E27FC236}">
              <a16:creationId xmlns:a16="http://schemas.microsoft.com/office/drawing/2014/main" id="{00000000-0008-0000-4400-00006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366" name="Flecha izquierda 2">
          <a:hlinkClick xmlns:r="http://schemas.openxmlformats.org/officeDocument/2006/relationships" r:id="rId2"/>
          <a:extLst>
            <a:ext uri="{FF2B5EF4-FFF2-40B4-BE49-F238E27FC236}">
              <a16:creationId xmlns:a16="http://schemas.microsoft.com/office/drawing/2014/main" id="{00000000-0008-0000-4400-00006E010000}"/>
            </a:ext>
          </a:extLst>
        </xdr:cNvPr>
        <xdr:cNvSpPr/>
      </xdr:nvSpPr>
      <xdr:spPr>
        <a:xfrm>
          <a:off x="118987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74880</xdr:colOff>
      <xdr:row>5</xdr:row>
      <xdr:rowOff>36720</xdr:rowOff>
    </xdr:to>
    <xdr:pic>
      <xdr:nvPicPr>
        <xdr:cNvPr id="367" name="Picture 278">
          <a:extLst>
            <a:ext uri="{FF2B5EF4-FFF2-40B4-BE49-F238E27FC236}">
              <a16:creationId xmlns:a16="http://schemas.microsoft.com/office/drawing/2014/main" id="{00000000-0008-0000-4400-00006F010000}"/>
            </a:ext>
          </a:extLst>
        </xdr:cNvPr>
        <xdr:cNvPicPr/>
      </xdr:nvPicPr>
      <xdr:blipFill>
        <a:blip xmlns:r="http://schemas.openxmlformats.org/officeDocument/2006/relationships" r:embed="rId3"/>
        <a:stretch/>
      </xdr:blipFill>
      <xdr:spPr>
        <a:xfrm>
          <a:off x="161280" y="76320"/>
          <a:ext cx="900360" cy="579600"/>
        </a:xfrm>
        <a:prstGeom prst="rect">
          <a:avLst/>
        </a:prstGeom>
        <a:ln w="0">
          <a:noFill/>
        </a:ln>
      </xdr:spPr>
    </xdr:pic>
    <xdr:clientData/>
  </xdr:twoCellAnchor>
</xdr:wsDr>
</file>

<file path=xl/drawings/drawing131.xml><?xml version="1.0" encoding="utf-8"?>
<c:userShapes xmlns:c="http://schemas.openxmlformats.org/drawingml/2006/chart">
  <cdr:relSizeAnchor xmlns:cdr="http://schemas.openxmlformats.org/drawingml/2006/chartDrawing">
    <cdr:from>
      <cdr:x>0.08305</cdr:x>
      <cdr:y>0.02769</cdr:y>
    </cdr:from>
    <cdr:to>
      <cdr:x>0.93369</cdr:x>
      <cdr:y>0.11686</cdr:y>
    </cdr:to>
    <cdr:sp macro="" textlink="">
      <cdr:nvSpPr>
        <cdr:cNvPr id="365" name="Rectangles 1"/>
        <cdr:cNvSpPr/>
      </cdr:nvSpPr>
      <cdr:spPr>
        <a:xfrm xmlns:a="http://schemas.openxmlformats.org/drawingml/2006/main">
          <a:off x="673560" y="101160"/>
          <a:ext cx="6899040" cy="3258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APLICACION GUÍA DE MANEJO PRIMERA CAUSA EGRESO COMPARATIVO AÑO 2023</a:t>
          </a:r>
          <a:endParaRPr sz="1400" b="0" strike="noStrike" spc="-1">
            <a:latin typeface="Times New Roman"/>
          </a:endParaRP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68" name="Chart 456">
          <a:extLst>
            <a:ext uri="{FF2B5EF4-FFF2-40B4-BE49-F238E27FC236}">
              <a16:creationId xmlns:a16="http://schemas.microsoft.com/office/drawing/2014/main" id="{00000000-0008-0000-4500-00007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370" name="Flecha izquierda 2">
          <a:hlinkClick xmlns:r="http://schemas.openxmlformats.org/officeDocument/2006/relationships" r:id="rId2"/>
          <a:extLst>
            <a:ext uri="{FF2B5EF4-FFF2-40B4-BE49-F238E27FC236}">
              <a16:creationId xmlns:a16="http://schemas.microsoft.com/office/drawing/2014/main" id="{00000000-0008-0000-4500-000072010000}"/>
            </a:ext>
          </a:extLst>
        </xdr:cNvPr>
        <xdr:cNvSpPr/>
      </xdr:nvSpPr>
      <xdr:spPr>
        <a:xfrm>
          <a:off x="118987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71640</xdr:colOff>
      <xdr:row>5</xdr:row>
      <xdr:rowOff>47880</xdr:rowOff>
    </xdr:to>
    <xdr:pic>
      <xdr:nvPicPr>
        <xdr:cNvPr id="371" name="Picture 278">
          <a:extLst>
            <a:ext uri="{FF2B5EF4-FFF2-40B4-BE49-F238E27FC236}">
              <a16:creationId xmlns:a16="http://schemas.microsoft.com/office/drawing/2014/main" id="{00000000-0008-0000-4500-000073010000}"/>
            </a:ext>
          </a:extLst>
        </xdr:cNvPr>
        <xdr:cNvPicPr/>
      </xdr:nvPicPr>
      <xdr:blipFill>
        <a:blip xmlns:r="http://schemas.openxmlformats.org/officeDocument/2006/relationships" r:embed="rId3"/>
        <a:stretch/>
      </xdr:blipFill>
      <xdr:spPr>
        <a:xfrm>
          <a:off x="161280" y="76320"/>
          <a:ext cx="897120" cy="590760"/>
        </a:xfrm>
        <a:prstGeom prst="rect">
          <a:avLst/>
        </a:prstGeom>
        <a:ln w="0">
          <a:noFill/>
        </a:ln>
      </xdr:spPr>
    </xdr:pic>
    <xdr:clientData/>
  </xdr:twoCellAnchor>
</xdr:wsDr>
</file>

<file path=xl/drawings/drawing133.xml><?xml version="1.0" encoding="utf-8"?>
<c:userShapes xmlns:c="http://schemas.openxmlformats.org/drawingml/2006/chart">
  <cdr:relSizeAnchor xmlns:cdr="http://schemas.openxmlformats.org/drawingml/2006/chartDrawing">
    <cdr:from>
      <cdr:x>0.08305</cdr:x>
      <cdr:y>0.00424</cdr:y>
    </cdr:from>
    <cdr:to>
      <cdr:x>0.93369</cdr:x>
      <cdr:y>0.09341</cdr:y>
    </cdr:to>
    <cdr:sp macro="" textlink="">
      <cdr:nvSpPr>
        <cdr:cNvPr id="369" name="Rectangles 1"/>
        <cdr:cNvSpPr/>
      </cdr:nvSpPr>
      <cdr:spPr>
        <a:xfrm xmlns:a="http://schemas.openxmlformats.org/drawingml/2006/main">
          <a:off x="673560" y="15480"/>
          <a:ext cx="6899040" cy="3258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PACIENTES PEDIÁTRICOS CON NEUMONIAS BRONCOASPIRATIVAS DE ORIGEN HOSPITALARIO COMPARATIVO AÑO 2023</a:t>
          </a:r>
          <a:endParaRPr sz="1400" b="0" strike="noStrike" spc="-1">
            <a:latin typeface="Times New Roman"/>
          </a:endParaRPr>
        </a:p>
      </cdr:txBody>
    </cdr:sp>
  </cdr:relSizeAnchor>
</c:userShapes>
</file>

<file path=xl/drawings/drawing134.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72" name="Chart 456">
          <a:extLst>
            <a:ext uri="{FF2B5EF4-FFF2-40B4-BE49-F238E27FC236}">
              <a16:creationId xmlns:a16="http://schemas.microsoft.com/office/drawing/2014/main" id="{00000000-0008-0000-4600-000074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374" name="Flecha izquierda 2">
          <a:hlinkClick xmlns:r="http://schemas.openxmlformats.org/officeDocument/2006/relationships" r:id="rId2"/>
          <a:extLst>
            <a:ext uri="{FF2B5EF4-FFF2-40B4-BE49-F238E27FC236}">
              <a16:creationId xmlns:a16="http://schemas.microsoft.com/office/drawing/2014/main" id="{00000000-0008-0000-4600-000076010000}"/>
            </a:ext>
          </a:extLst>
        </xdr:cNvPr>
        <xdr:cNvSpPr/>
      </xdr:nvSpPr>
      <xdr:spPr>
        <a:xfrm>
          <a:off x="118987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74880</xdr:colOff>
      <xdr:row>5</xdr:row>
      <xdr:rowOff>36720</xdr:rowOff>
    </xdr:to>
    <xdr:pic>
      <xdr:nvPicPr>
        <xdr:cNvPr id="375" name="Picture 278">
          <a:extLst>
            <a:ext uri="{FF2B5EF4-FFF2-40B4-BE49-F238E27FC236}">
              <a16:creationId xmlns:a16="http://schemas.microsoft.com/office/drawing/2014/main" id="{00000000-0008-0000-4600-000077010000}"/>
            </a:ext>
          </a:extLst>
        </xdr:cNvPr>
        <xdr:cNvPicPr/>
      </xdr:nvPicPr>
      <xdr:blipFill>
        <a:blip xmlns:r="http://schemas.openxmlformats.org/officeDocument/2006/relationships" r:embed="rId3"/>
        <a:stretch/>
      </xdr:blipFill>
      <xdr:spPr>
        <a:xfrm>
          <a:off x="161280" y="76320"/>
          <a:ext cx="900360" cy="579600"/>
        </a:xfrm>
        <a:prstGeom prst="rect">
          <a:avLst/>
        </a:prstGeom>
        <a:ln w="0">
          <a:noFill/>
        </a:ln>
      </xdr:spPr>
    </xdr:pic>
    <xdr:clientData/>
  </xdr:twoCellAnchor>
</xdr:wsDr>
</file>

<file path=xl/drawings/drawing135.xml><?xml version="1.0" encoding="utf-8"?>
<c:userShapes xmlns:c="http://schemas.openxmlformats.org/drawingml/2006/chart">
  <cdr:relSizeAnchor xmlns:cdr="http://schemas.openxmlformats.org/drawingml/2006/chartDrawing">
    <cdr:from>
      <cdr:x>0</cdr:x>
      <cdr:y>0.03813</cdr:y>
    </cdr:from>
    <cdr:to>
      <cdr:x>0.98615</cdr:x>
      <cdr:y>0.1273</cdr:y>
    </cdr:to>
    <cdr:sp macro="" textlink="">
      <cdr:nvSpPr>
        <cdr:cNvPr id="373" name="Rectangles 1"/>
        <cdr:cNvSpPr/>
      </cdr:nvSpPr>
      <cdr:spPr>
        <a:xfrm xmlns:a="http://schemas.openxmlformats.org/drawingml/2006/main">
          <a:off x="0" y="139320"/>
          <a:ext cx="7998120" cy="3258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OPORTUNIDAD EN ATENCIÓN PACIENTES CON IAM COMPARATIVO AÑO 2023</a:t>
          </a:r>
          <a:endParaRPr sz="1400" b="0" strike="noStrike" spc="-1">
            <a:latin typeface="Times New Roman"/>
          </a:endParaRP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219240</xdr:colOff>
      <xdr:row>11</xdr:row>
      <xdr:rowOff>66600</xdr:rowOff>
    </xdr:from>
    <xdr:to>
      <xdr:col>16</xdr:col>
      <xdr:colOff>276120</xdr:colOff>
      <xdr:row>26</xdr:row>
      <xdr:rowOff>176760</xdr:rowOff>
    </xdr:to>
    <xdr:graphicFrame macro="">
      <xdr:nvGraphicFramePr>
        <xdr:cNvPr id="376" name="Chart 456">
          <a:extLst>
            <a:ext uri="{FF2B5EF4-FFF2-40B4-BE49-F238E27FC236}">
              <a16:creationId xmlns:a16="http://schemas.microsoft.com/office/drawing/2014/main" id="{00000000-0008-0000-4700-000078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378" name="Flecha izquierda 2">
          <a:hlinkClick xmlns:r="http://schemas.openxmlformats.org/officeDocument/2006/relationships" r:id="rId2"/>
          <a:extLst>
            <a:ext uri="{FF2B5EF4-FFF2-40B4-BE49-F238E27FC236}">
              <a16:creationId xmlns:a16="http://schemas.microsoft.com/office/drawing/2014/main" id="{00000000-0008-0000-4700-00007A010000}"/>
            </a:ext>
          </a:extLst>
        </xdr:cNvPr>
        <xdr:cNvSpPr/>
      </xdr:nvSpPr>
      <xdr:spPr>
        <a:xfrm>
          <a:off x="1169784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227520</xdr:colOff>
      <xdr:row>5</xdr:row>
      <xdr:rowOff>36720</xdr:rowOff>
    </xdr:to>
    <xdr:pic>
      <xdr:nvPicPr>
        <xdr:cNvPr id="379" name="Picture 278">
          <a:extLst>
            <a:ext uri="{FF2B5EF4-FFF2-40B4-BE49-F238E27FC236}">
              <a16:creationId xmlns:a16="http://schemas.microsoft.com/office/drawing/2014/main" id="{00000000-0008-0000-4700-00007B010000}"/>
            </a:ext>
          </a:extLst>
        </xdr:cNvPr>
        <xdr:cNvPicPr/>
      </xdr:nvPicPr>
      <xdr:blipFill>
        <a:blip xmlns:r="http://schemas.openxmlformats.org/officeDocument/2006/relationships" r:embed="rId3"/>
        <a:stretch/>
      </xdr:blipFill>
      <xdr:spPr>
        <a:xfrm>
          <a:off x="161280" y="76320"/>
          <a:ext cx="902520" cy="579600"/>
        </a:xfrm>
        <a:prstGeom prst="rect">
          <a:avLst/>
        </a:prstGeom>
        <a:ln w="0">
          <a:noFill/>
        </a:ln>
      </xdr:spPr>
    </xdr:pic>
    <xdr:clientData/>
  </xdr:twoCellAnchor>
</xdr:wsDr>
</file>

<file path=xl/drawings/drawing137.xml><?xml version="1.0" encoding="utf-8"?>
<c:userShapes xmlns:c="http://schemas.openxmlformats.org/drawingml/2006/chart">
  <cdr:relSizeAnchor xmlns:cdr="http://schemas.openxmlformats.org/drawingml/2006/chartDrawing">
    <cdr:from>
      <cdr:x>0.08907</cdr:x>
      <cdr:y>0.04902</cdr:y>
    </cdr:from>
    <cdr:to>
      <cdr:x>0.93505</cdr:x>
      <cdr:y>0.13817</cdr:y>
    </cdr:to>
    <cdr:sp macro="" textlink="">
      <cdr:nvSpPr>
        <cdr:cNvPr id="377" name="Rectangles 1"/>
        <cdr:cNvSpPr/>
      </cdr:nvSpPr>
      <cdr:spPr>
        <a:xfrm xmlns:a="http://schemas.openxmlformats.org/drawingml/2006/main">
          <a:off x="704520" y="176760"/>
          <a:ext cx="6691320" cy="3214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300" b="1" strike="noStrike" spc="-1">
              <a:solidFill>
                <a:srgbClr val="000000"/>
              </a:solidFill>
              <a:latin typeface="Times New Roman"/>
            </a:rPr>
            <a:t>OPORTUNIDAD  TOMA DE MUESTRAS LABORATORIO BASICO COMPARATIVO AÑO 2023</a:t>
          </a:r>
          <a:endParaRPr sz="1300" b="0" strike="noStrike" spc="-1">
            <a:latin typeface="Times New Roman"/>
          </a:endParaRPr>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80" name="Chart 456">
          <a:extLst>
            <a:ext uri="{FF2B5EF4-FFF2-40B4-BE49-F238E27FC236}">
              <a16:creationId xmlns:a16="http://schemas.microsoft.com/office/drawing/2014/main" id="{00000000-0008-0000-4800-00007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16200</xdr:colOff>
      <xdr:row>4</xdr:row>
      <xdr:rowOff>141480</xdr:rowOff>
    </xdr:to>
    <xdr:sp macro="" textlink="">
      <xdr:nvSpPr>
        <xdr:cNvPr id="382" name="Flecha izquierda 2">
          <a:hlinkClick xmlns:r="http://schemas.openxmlformats.org/officeDocument/2006/relationships" r:id="rId2"/>
          <a:extLst>
            <a:ext uri="{FF2B5EF4-FFF2-40B4-BE49-F238E27FC236}">
              <a16:creationId xmlns:a16="http://schemas.microsoft.com/office/drawing/2014/main" id="{00000000-0008-0000-4800-00007E010000}"/>
            </a:ext>
          </a:extLst>
        </xdr:cNvPr>
        <xdr:cNvSpPr/>
      </xdr:nvSpPr>
      <xdr:spPr>
        <a:xfrm>
          <a:off x="11647080" y="133200"/>
          <a:ext cx="185832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217800</xdr:colOff>
      <xdr:row>5</xdr:row>
      <xdr:rowOff>36720</xdr:rowOff>
    </xdr:to>
    <xdr:pic>
      <xdr:nvPicPr>
        <xdr:cNvPr id="383" name="Picture 278">
          <a:extLst>
            <a:ext uri="{FF2B5EF4-FFF2-40B4-BE49-F238E27FC236}">
              <a16:creationId xmlns:a16="http://schemas.microsoft.com/office/drawing/2014/main" id="{00000000-0008-0000-4800-00007F010000}"/>
            </a:ext>
          </a:extLst>
        </xdr:cNvPr>
        <xdr:cNvPicPr/>
      </xdr:nvPicPr>
      <xdr:blipFill>
        <a:blip xmlns:r="http://schemas.openxmlformats.org/officeDocument/2006/relationships" r:embed="rId3"/>
        <a:stretch/>
      </xdr:blipFill>
      <xdr:spPr>
        <a:xfrm>
          <a:off x="161280" y="76320"/>
          <a:ext cx="902520" cy="579600"/>
        </a:xfrm>
        <a:prstGeom prst="rect">
          <a:avLst/>
        </a:prstGeom>
        <a:ln w="0">
          <a:noFill/>
        </a:ln>
      </xdr:spPr>
    </xdr:pic>
    <xdr:clientData/>
  </xdr:twoCellAnchor>
</xdr:wsDr>
</file>

<file path=xl/drawings/drawing139.xml><?xml version="1.0" encoding="utf-8"?>
<c:userShapes xmlns:c="http://schemas.openxmlformats.org/drawingml/2006/chart">
  <cdr:relSizeAnchor xmlns:cdr="http://schemas.openxmlformats.org/drawingml/2006/chartDrawing">
    <cdr:from>
      <cdr:x>0.03376</cdr:x>
      <cdr:y>0.00946</cdr:y>
    </cdr:from>
    <cdr:to>
      <cdr:x>0.95488</cdr:x>
      <cdr:y>0.09863</cdr:y>
    </cdr:to>
    <cdr:sp macro="" textlink="">
      <cdr:nvSpPr>
        <cdr:cNvPr id="381" name="Rectangles 1"/>
        <cdr:cNvSpPr/>
      </cdr:nvSpPr>
      <cdr:spPr>
        <a:xfrm xmlns:a="http://schemas.openxmlformats.org/drawingml/2006/main">
          <a:off x="265320" y="40320"/>
          <a:ext cx="7238880" cy="3801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PRODUCCION SERVICIO DE LABORATORIO CLINICO  COMPARATIVO AÑO 2023</a:t>
          </a:r>
          <a:endParaRPr sz="1400" b="0" strike="noStrike" spc="-1">
            <a:latin typeface="Times New Roman"/>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0.07661</cdr:x>
      <cdr:y>0.00581</cdr:y>
    </cdr:from>
    <cdr:to>
      <cdr:x>0.95081</cdr:x>
      <cdr:y>0.09167</cdr:y>
    </cdr:to>
    <cdr:sp macro="" textlink="">
      <cdr:nvSpPr>
        <cdr:cNvPr id="130" name="Rectangles 1"/>
        <cdr:cNvSpPr/>
      </cdr:nvSpPr>
      <cdr:spPr>
        <a:xfrm xmlns:a="http://schemas.openxmlformats.org/drawingml/2006/main">
          <a:off x="717120" y="23400"/>
          <a:ext cx="8182800" cy="3459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EN LA ASIGNACIÓN DE CITAS DE PRIMERA VEZ EN ORTOPEDIA COMPARATIVO AÑO 2023</a:t>
          </a:r>
          <a:endParaRPr sz="1400" b="0" strike="noStrike" spc="-1">
            <a:latin typeface="Times New Roman"/>
          </a:endParaRPr>
        </a:p>
      </cdr:txBody>
    </cdr:sp>
  </cdr:relSizeAnchor>
</c:userShapes>
</file>

<file path=xl/drawings/drawing140.xml><?xml version="1.0" encoding="utf-8"?>
<xdr:wsDr xmlns:xdr="http://schemas.openxmlformats.org/drawingml/2006/spreadsheetDrawing" xmlns:a="http://schemas.openxmlformats.org/drawingml/2006/main">
  <xdr:twoCellAnchor editAs="oneCell">
    <xdr:from>
      <xdr:col>2</xdr:col>
      <xdr:colOff>28440</xdr:colOff>
      <xdr:row>10</xdr:row>
      <xdr:rowOff>66600</xdr:rowOff>
    </xdr:from>
    <xdr:to>
      <xdr:col>16</xdr:col>
      <xdr:colOff>85320</xdr:colOff>
      <xdr:row>26</xdr:row>
      <xdr:rowOff>100800</xdr:rowOff>
    </xdr:to>
    <xdr:graphicFrame macro="">
      <xdr:nvGraphicFramePr>
        <xdr:cNvPr id="384" name="Chart 456">
          <a:extLst>
            <a:ext uri="{FF2B5EF4-FFF2-40B4-BE49-F238E27FC236}">
              <a16:creationId xmlns:a16="http://schemas.microsoft.com/office/drawing/2014/main" id="{00000000-0008-0000-4900-00008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386" name="Flecha izquierda 2">
          <a:hlinkClick xmlns:r="http://schemas.openxmlformats.org/officeDocument/2006/relationships" r:id="rId2"/>
          <a:extLst>
            <a:ext uri="{FF2B5EF4-FFF2-40B4-BE49-F238E27FC236}">
              <a16:creationId xmlns:a16="http://schemas.microsoft.com/office/drawing/2014/main" id="{00000000-0008-0000-4900-000082010000}"/>
            </a:ext>
          </a:extLst>
        </xdr:cNvPr>
        <xdr:cNvSpPr/>
      </xdr:nvSpPr>
      <xdr:spPr>
        <a:xfrm>
          <a:off x="116470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255960</xdr:colOff>
      <xdr:row>5</xdr:row>
      <xdr:rowOff>36720</xdr:rowOff>
    </xdr:to>
    <xdr:pic>
      <xdr:nvPicPr>
        <xdr:cNvPr id="387" name="Picture 278">
          <a:extLst>
            <a:ext uri="{FF2B5EF4-FFF2-40B4-BE49-F238E27FC236}">
              <a16:creationId xmlns:a16="http://schemas.microsoft.com/office/drawing/2014/main" id="{00000000-0008-0000-4900-000083010000}"/>
            </a:ext>
          </a:extLst>
        </xdr:cNvPr>
        <xdr:cNvPicPr/>
      </xdr:nvPicPr>
      <xdr:blipFill>
        <a:blip xmlns:r="http://schemas.openxmlformats.org/officeDocument/2006/relationships" r:embed="rId3"/>
        <a:stretch/>
      </xdr:blipFill>
      <xdr:spPr>
        <a:xfrm>
          <a:off x="161280" y="76320"/>
          <a:ext cx="900360" cy="579600"/>
        </a:xfrm>
        <a:prstGeom prst="rect">
          <a:avLst/>
        </a:prstGeom>
        <a:ln w="0">
          <a:noFill/>
        </a:ln>
      </xdr:spPr>
    </xdr:pic>
    <xdr:clientData/>
  </xdr:twoCellAnchor>
</xdr:wsDr>
</file>

<file path=xl/drawings/drawing141.xml><?xml version="1.0" encoding="utf-8"?>
<c:userShapes xmlns:c="http://schemas.openxmlformats.org/drawingml/2006/chart">
  <cdr:relSizeAnchor xmlns:cdr="http://schemas.openxmlformats.org/drawingml/2006/chartDrawing">
    <cdr:from>
      <cdr:x>0.05598</cdr:x>
      <cdr:y>0.03575</cdr:y>
    </cdr:from>
    <cdr:to>
      <cdr:x>0.94393</cdr:x>
      <cdr:y>0.12493</cdr:y>
    </cdr:to>
    <cdr:sp macro="" textlink="">
      <cdr:nvSpPr>
        <cdr:cNvPr id="385" name="Rectangles 1"/>
        <cdr:cNvSpPr/>
      </cdr:nvSpPr>
      <cdr:spPr>
        <a:xfrm xmlns:a="http://schemas.openxmlformats.org/drawingml/2006/main">
          <a:off x="439920" y="155160"/>
          <a:ext cx="6978240" cy="3870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RAZON DE MORTALIDAD MATERNA AÑO COMPARATIVO AÑO 2023</a:t>
          </a:r>
          <a:endParaRPr sz="1400" b="0" strike="noStrike" spc="-1">
            <a:latin typeface="Times New Roman"/>
          </a:endParaRPr>
        </a:p>
      </cdr:txBody>
    </cdr:sp>
  </cdr:relSizeAnchor>
</c:userShapes>
</file>

<file path=xl/drawings/drawing142.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88" name="Chart 456">
          <a:extLst>
            <a:ext uri="{FF2B5EF4-FFF2-40B4-BE49-F238E27FC236}">
              <a16:creationId xmlns:a16="http://schemas.microsoft.com/office/drawing/2014/main" id="{00000000-0008-0000-4A00-000084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24</xdr:col>
      <xdr:colOff>273240</xdr:colOff>
      <xdr:row>4</xdr:row>
      <xdr:rowOff>141480</xdr:rowOff>
    </xdr:to>
    <xdr:sp macro="" textlink="">
      <xdr:nvSpPr>
        <xdr:cNvPr id="390" name="Flecha izquierda 2">
          <a:hlinkClick xmlns:r="http://schemas.openxmlformats.org/officeDocument/2006/relationships" r:id="rId2"/>
          <a:extLst>
            <a:ext uri="{FF2B5EF4-FFF2-40B4-BE49-F238E27FC236}">
              <a16:creationId xmlns:a16="http://schemas.microsoft.com/office/drawing/2014/main" id="{00000000-0008-0000-4A00-000086010000}"/>
            </a:ext>
          </a:extLst>
        </xdr:cNvPr>
        <xdr:cNvSpPr/>
      </xdr:nvSpPr>
      <xdr:spPr>
        <a:xfrm>
          <a:off x="11758320" y="133200"/>
          <a:ext cx="150120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189360</xdr:colOff>
      <xdr:row>5</xdr:row>
      <xdr:rowOff>36720</xdr:rowOff>
    </xdr:to>
    <xdr:pic>
      <xdr:nvPicPr>
        <xdr:cNvPr id="391" name="Picture 278">
          <a:extLst>
            <a:ext uri="{FF2B5EF4-FFF2-40B4-BE49-F238E27FC236}">
              <a16:creationId xmlns:a16="http://schemas.microsoft.com/office/drawing/2014/main" id="{00000000-0008-0000-4A00-000087010000}"/>
            </a:ext>
          </a:extLst>
        </xdr:cNvPr>
        <xdr:cNvPicPr/>
      </xdr:nvPicPr>
      <xdr:blipFill>
        <a:blip xmlns:r="http://schemas.openxmlformats.org/officeDocument/2006/relationships" r:embed="rId3"/>
        <a:stretch/>
      </xdr:blipFill>
      <xdr:spPr>
        <a:xfrm>
          <a:off x="161280" y="76320"/>
          <a:ext cx="904320" cy="579600"/>
        </a:xfrm>
        <a:prstGeom prst="rect">
          <a:avLst/>
        </a:prstGeom>
        <a:ln w="0">
          <a:noFill/>
        </a:ln>
      </xdr:spPr>
    </xdr:pic>
    <xdr:clientData/>
  </xdr:twoCellAnchor>
</xdr:wsDr>
</file>

<file path=xl/drawings/drawing143.xml><?xml version="1.0" encoding="utf-8"?>
<c:userShapes xmlns:c="http://schemas.openxmlformats.org/drawingml/2006/chart">
  <cdr:relSizeAnchor xmlns:cdr="http://schemas.openxmlformats.org/drawingml/2006/chartDrawing">
    <cdr:from>
      <cdr:x>0.02855</cdr:x>
      <cdr:y>0.00946</cdr:y>
    </cdr:from>
    <cdr:to>
      <cdr:x>0.97263</cdr:x>
      <cdr:y>0.09863</cdr:y>
    </cdr:to>
    <cdr:sp macro="" textlink="">
      <cdr:nvSpPr>
        <cdr:cNvPr id="389" name="Rectangles 1"/>
        <cdr:cNvSpPr/>
      </cdr:nvSpPr>
      <cdr:spPr>
        <a:xfrm xmlns:a="http://schemas.openxmlformats.org/drawingml/2006/main">
          <a:off x="227520" y="34560"/>
          <a:ext cx="7524360" cy="3258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PRODUCCION SERVICIO DE SALAS DE  PARTOS   COMPARATIVO AÑO 2023</a:t>
          </a:r>
          <a:endParaRPr sz="1400" b="0" strike="noStrike" spc="-1">
            <a:latin typeface="Times New Roman"/>
          </a:endParaRPr>
        </a:p>
      </cdr:txBody>
    </cdr:sp>
  </cdr:relSizeAnchor>
</c:userShapes>
</file>

<file path=xl/drawings/drawing144.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92" name="Chart 456">
          <a:extLst>
            <a:ext uri="{FF2B5EF4-FFF2-40B4-BE49-F238E27FC236}">
              <a16:creationId xmlns:a16="http://schemas.microsoft.com/office/drawing/2014/main" id="{00000000-0008-0000-4B00-000088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24</xdr:col>
      <xdr:colOff>273240</xdr:colOff>
      <xdr:row>4</xdr:row>
      <xdr:rowOff>141480</xdr:rowOff>
    </xdr:to>
    <xdr:sp macro="" textlink="">
      <xdr:nvSpPr>
        <xdr:cNvPr id="394" name="Flecha izquierda 2">
          <a:hlinkClick xmlns:r="http://schemas.openxmlformats.org/officeDocument/2006/relationships" r:id="rId2"/>
          <a:extLst>
            <a:ext uri="{FF2B5EF4-FFF2-40B4-BE49-F238E27FC236}">
              <a16:creationId xmlns:a16="http://schemas.microsoft.com/office/drawing/2014/main" id="{00000000-0008-0000-4B00-00008A010000}"/>
            </a:ext>
          </a:extLst>
        </xdr:cNvPr>
        <xdr:cNvSpPr/>
      </xdr:nvSpPr>
      <xdr:spPr>
        <a:xfrm>
          <a:off x="11758320" y="133200"/>
          <a:ext cx="150120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189360</xdr:colOff>
      <xdr:row>5</xdr:row>
      <xdr:rowOff>36720</xdr:rowOff>
    </xdr:to>
    <xdr:pic>
      <xdr:nvPicPr>
        <xdr:cNvPr id="395" name="Picture 278">
          <a:extLst>
            <a:ext uri="{FF2B5EF4-FFF2-40B4-BE49-F238E27FC236}">
              <a16:creationId xmlns:a16="http://schemas.microsoft.com/office/drawing/2014/main" id="{00000000-0008-0000-4B00-00008B010000}"/>
            </a:ext>
          </a:extLst>
        </xdr:cNvPr>
        <xdr:cNvPicPr/>
      </xdr:nvPicPr>
      <xdr:blipFill>
        <a:blip xmlns:r="http://schemas.openxmlformats.org/officeDocument/2006/relationships" r:embed="rId3"/>
        <a:stretch/>
      </xdr:blipFill>
      <xdr:spPr>
        <a:xfrm>
          <a:off x="161280" y="76320"/>
          <a:ext cx="904320" cy="579600"/>
        </a:xfrm>
        <a:prstGeom prst="rect">
          <a:avLst/>
        </a:prstGeom>
        <a:ln w="0">
          <a:noFill/>
        </a:ln>
      </xdr:spPr>
    </xdr:pic>
    <xdr:clientData/>
  </xdr:twoCellAnchor>
</xdr:wsDr>
</file>

<file path=xl/drawings/drawing145.xml><?xml version="1.0" encoding="utf-8"?>
<c:userShapes xmlns:c="http://schemas.openxmlformats.org/drawingml/2006/chart">
  <cdr:relSizeAnchor xmlns:cdr="http://schemas.openxmlformats.org/drawingml/2006/chartDrawing">
    <cdr:from>
      <cdr:x>0.02855</cdr:x>
      <cdr:y>0.00946</cdr:y>
    </cdr:from>
    <cdr:to>
      <cdr:x>0.97263</cdr:x>
      <cdr:y>0.09862</cdr:y>
    </cdr:to>
    <cdr:sp macro="" textlink="">
      <cdr:nvSpPr>
        <cdr:cNvPr id="393" name="Rectangles 1"/>
        <cdr:cNvSpPr/>
      </cdr:nvSpPr>
      <cdr:spPr>
        <a:xfrm xmlns:a="http://schemas.openxmlformats.org/drawingml/2006/main">
          <a:off x="227520" y="34560"/>
          <a:ext cx="7524360" cy="3258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COMPARATIVO TASA DE CESAREAS   COMPARATIVO AÑO 2023</a:t>
          </a:r>
          <a:endParaRPr sz="1400" b="0" strike="noStrike" spc="-1">
            <a:latin typeface="Times New Roman"/>
          </a:endParaRPr>
        </a:p>
      </cdr:txBody>
    </cdr:sp>
  </cdr:relSizeAnchor>
</c:userShapes>
</file>

<file path=xl/drawings/drawing146.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96" name="Chart 456">
          <a:extLst>
            <a:ext uri="{FF2B5EF4-FFF2-40B4-BE49-F238E27FC236}">
              <a16:creationId xmlns:a16="http://schemas.microsoft.com/office/drawing/2014/main" id="{00000000-0008-0000-4C00-00008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63720</xdr:colOff>
      <xdr:row>4</xdr:row>
      <xdr:rowOff>141480</xdr:rowOff>
    </xdr:to>
    <xdr:sp macro="" textlink="">
      <xdr:nvSpPr>
        <xdr:cNvPr id="398" name="Flecha izquierda 2">
          <a:hlinkClick xmlns:r="http://schemas.openxmlformats.org/officeDocument/2006/relationships" r:id="rId2"/>
          <a:extLst>
            <a:ext uri="{FF2B5EF4-FFF2-40B4-BE49-F238E27FC236}">
              <a16:creationId xmlns:a16="http://schemas.microsoft.com/office/drawing/2014/main" id="{00000000-0008-0000-4C00-00008E010000}"/>
            </a:ext>
          </a:extLst>
        </xdr:cNvPr>
        <xdr:cNvSpPr/>
      </xdr:nvSpPr>
      <xdr:spPr>
        <a:xfrm>
          <a:off x="11626920" y="133200"/>
          <a:ext cx="19058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208440</xdr:colOff>
      <xdr:row>5</xdr:row>
      <xdr:rowOff>36720</xdr:rowOff>
    </xdr:to>
    <xdr:pic>
      <xdr:nvPicPr>
        <xdr:cNvPr id="399" name="Picture 278">
          <a:extLst>
            <a:ext uri="{FF2B5EF4-FFF2-40B4-BE49-F238E27FC236}">
              <a16:creationId xmlns:a16="http://schemas.microsoft.com/office/drawing/2014/main" id="{00000000-0008-0000-4C00-00008F010000}"/>
            </a:ext>
          </a:extLst>
        </xdr:cNvPr>
        <xdr:cNvPicPr/>
      </xdr:nvPicPr>
      <xdr:blipFill>
        <a:blip xmlns:r="http://schemas.openxmlformats.org/officeDocument/2006/relationships" r:embed="rId3"/>
        <a:stretch/>
      </xdr:blipFill>
      <xdr:spPr>
        <a:xfrm>
          <a:off x="161280" y="76320"/>
          <a:ext cx="893160" cy="579600"/>
        </a:xfrm>
        <a:prstGeom prst="rect">
          <a:avLst/>
        </a:prstGeom>
        <a:ln w="0">
          <a:noFill/>
        </a:ln>
      </xdr:spPr>
    </xdr:pic>
    <xdr:clientData/>
  </xdr:twoCellAnchor>
</xdr:wsDr>
</file>

<file path=xl/drawings/drawing147.xml><?xml version="1.0" encoding="utf-8"?>
<c:userShapes xmlns:c="http://schemas.openxmlformats.org/drawingml/2006/chart">
  <cdr:relSizeAnchor xmlns:cdr="http://schemas.openxmlformats.org/drawingml/2006/chartDrawing">
    <cdr:from>
      <cdr:x>0.04469</cdr:x>
      <cdr:y>0.00944</cdr:y>
    </cdr:from>
    <cdr:to>
      <cdr:x>0.94034</cdr:x>
      <cdr:y>0.09861</cdr:y>
    </cdr:to>
    <cdr:sp macro="" textlink="">
      <cdr:nvSpPr>
        <cdr:cNvPr id="397" name="Rectangles 1"/>
        <cdr:cNvSpPr/>
      </cdr:nvSpPr>
      <cdr:spPr>
        <a:xfrm xmlns:a="http://schemas.openxmlformats.org/drawingml/2006/main">
          <a:off x="350280" y="39960"/>
          <a:ext cx="7020720" cy="377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PRODUCCION UCI  (EGRESOS) COMPARATIVO AÑO 2023</a:t>
          </a:r>
          <a:endParaRPr sz="1400" b="0" strike="noStrike" spc="-1">
            <a:latin typeface="Times New Roman"/>
          </a:endParaRPr>
        </a:p>
      </cdr:txBody>
    </cdr:sp>
  </cdr:relSizeAnchor>
</c:userShapes>
</file>

<file path=xl/drawings/drawing148.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400" name="Chart 456">
          <a:extLst>
            <a:ext uri="{FF2B5EF4-FFF2-40B4-BE49-F238E27FC236}">
              <a16:creationId xmlns:a16="http://schemas.microsoft.com/office/drawing/2014/main" id="{00000000-0008-0000-4D00-00009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63720</xdr:colOff>
      <xdr:row>4</xdr:row>
      <xdr:rowOff>141480</xdr:rowOff>
    </xdr:to>
    <xdr:sp macro="" textlink="">
      <xdr:nvSpPr>
        <xdr:cNvPr id="402" name="Flecha izquierda 2">
          <a:hlinkClick xmlns:r="http://schemas.openxmlformats.org/officeDocument/2006/relationships" r:id="rId2"/>
          <a:extLst>
            <a:ext uri="{FF2B5EF4-FFF2-40B4-BE49-F238E27FC236}">
              <a16:creationId xmlns:a16="http://schemas.microsoft.com/office/drawing/2014/main" id="{00000000-0008-0000-4D00-000092010000}"/>
            </a:ext>
          </a:extLst>
        </xdr:cNvPr>
        <xdr:cNvSpPr/>
      </xdr:nvSpPr>
      <xdr:spPr>
        <a:xfrm>
          <a:off x="11626920" y="133200"/>
          <a:ext cx="19058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208440</xdr:colOff>
      <xdr:row>5</xdr:row>
      <xdr:rowOff>36720</xdr:rowOff>
    </xdr:to>
    <xdr:pic>
      <xdr:nvPicPr>
        <xdr:cNvPr id="403" name="Picture 278">
          <a:extLst>
            <a:ext uri="{FF2B5EF4-FFF2-40B4-BE49-F238E27FC236}">
              <a16:creationId xmlns:a16="http://schemas.microsoft.com/office/drawing/2014/main" id="{00000000-0008-0000-4D00-000093010000}"/>
            </a:ext>
          </a:extLst>
        </xdr:cNvPr>
        <xdr:cNvPicPr/>
      </xdr:nvPicPr>
      <xdr:blipFill>
        <a:blip xmlns:r="http://schemas.openxmlformats.org/officeDocument/2006/relationships" r:embed="rId3"/>
        <a:stretch/>
      </xdr:blipFill>
      <xdr:spPr>
        <a:xfrm>
          <a:off x="161280" y="76320"/>
          <a:ext cx="893160" cy="579600"/>
        </a:xfrm>
        <a:prstGeom prst="rect">
          <a:avLst/>
        </a:prstGeom>
        <a:ln w="0">
          <a:noFill/>
        </a:ln>
      </xdr:spPr>
    </xdr:pic>
    <xdr:clientData/>
  </xdr:twoCellAnchor>
</xdr:wsDr>
</file>

<file path=xl/drawings/drawing149.xml><?xml version="1.0" encoding="utf-8"?>
<c:userShapes xmlns:c="http://schemas.openxmlformats.org/drawingml/2006/chart">
  <cdr:relSizeAnchor xmlns:cdr="http://schemas.openxmlformats.org/drawingml/2006/chartDrawing">
    <cdr:from>
      <cdr:x>0.04469</cdr:x>
      <cdr:y>0.00944</cdr:y>
    </cdr:from>
    <cdr:to>
      <cdr:x>0.94034</cdr:x>
      <cdr:y>0.09861</cdr:y>
    </cdr:to>
    <cdr:sp macro="" textlink="">
      <cdr:nvSpPr>
        <cdr:cNvPr id="401" name="Rectangles 1"/>
        <cdr:cNvSpPr/>
      </cdr:nvSpPr>
      <cdr:spPr>
        <a:xfrm xmlns:a="http://schemas.openxmlformats.org/drawingml/2006/main">
          <a:off x="350280" y="39960"/>
          <a:ext cx="7020720" cy="377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PRODUCCION UCI  (DIAS CAMA OCUPADOS) COMPARATIVO AÑO 2023</a:t>
          </a:r>
          <a:endParaRPr sz="1400" b="0" strike="noStrike" spc="-1">
            <a:latin typeface="Times New Roman"/>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2</xdr:col>
      <xdr:colOff>152280</xdr:colOff>
      <xdr:row>11</xdr:row>
      <xdr:rowOff>95400</xdr:rowOff>
    </xdr:from>
    <xdr:to>
      <xdr:col>16</xdr:col>
      <xdr:colOff>180360</xdr:colOff>
      <xdr:row>27</xdr:row>
      <xdr:rowOff>18720</xdr:rowOff>
    </xdr:to>
    <xdr:graphicFrame macro="">
      <xdr:nvGraphicFramePr>
        <xdr:cNvPr id="133" name="Chart 456">
          <a:extLst>
            <a:ext uri="{FF2B5EF4-FFF2-40B4-BE49-F238E27FC236}">
              <a16:creationId xmlns:a16="http://schemas.microsoft.com/office/drawing/2014/main" id="{00000000-0008-0000-0A00-00008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466560</xdr:colOff>
      <xdr:row>2</xdr:row>
      <xdr:rowOff>19080</xdr:rowOff>
    </xdr:from>
    <xdr:to>
      <xdr:col>27</xdr:col>
      <xdr:colOff>34920</xdr:colOff>
      <xdr:row>4</xdr:row>
      <xdr:rowOff>160560</xdr:rowOff>
    </xdr:to>
    <xdr:sp macro="" textlink="">
      <xdr:nvSpPr>
        <xdr:cNvPr id="135" name="Flecha izquierda 2">
          <a:hlinkClick xmlns:r="http://schemas.openxmlformats.org/officeDocument/2006/relationships" r:id="rId2"/>
          <a:extLst>
            <a:ext uri="{FF2B5EF4-FFF2-40B4-BE49-F238E27FC236}">
              <a16:creationId xmlns:a16="http://schemas.microsoft.com/office/drawing/2014/main" id="{00000000-0008-0000-0A00-000087000000}"/>
            </a:ext>
          </a:extLst>
        </xdr:cNvPr>
        <xdr:cNvSpPr/>
      </xdr:nvSpPr>
      <xdr:spPr>
        <a:xfrm>
          <a:off x="12495240" y="152280"/>
          <a:ext cx="14104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266760</xdr:colOff>
      <xdr:row>1</xdr:row>
      <xdr:rowOff>28440</xdr:rowOff>
    </xdr:from>
    <xdr:to>
      <xdr:col>3</xdr:col>
      <xdr:colOff>684720</xdr:colOff>
      <xdr:row>6</xdr:row>
      <xdr:rowOff>8280</xdr:rowOff>
    </xdr:to>
    <xdr:pic>
      <xdr:nvPicPr>
        <xdr:cNvPr id="136" name="Picture 278">
          <a:extLst>
            <a:ext uri="{FF2B5EF4-FFF2-40B4-BE49-F238E27FC236}">
              <a16:creationId xmlns:a16="http://schemas.microsoft.com/office/drawing/2014/main" id="{00000000-0008-0000-0A00-000088000000}"/>
            </a:ext>
          </a:extLst>
        </xdr:cNvPr>
        <xdr:cNvPicPr/>
      </xdr:nvPicPr>
      <xdr:blipFill>
        <a:blip xmlns:r="http://schemas.openxmlformats.org/officeDocument/2006/relationships" r:embed="rId3"/>
        <a:stretch/>
      </xdr:blipFill>
      <xdr:spPr>
        <a:xfrm>
          <a:off x="428040" y="104760"/>
          <a:ext cx="891000" cy="579960"/>
        </a:xfrm>
        <a:prstGeom prst="rect">
          <a:avLst/>
        </a:prstGeom>
        <a:ln w="0">
          <a:noFill/>
        </a:ln>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3</xdr:col>
      <xdr:colOff>85680</xdr:colOff>
      <xdr:row>11</xdr:row>
      <xdr:rowOff>114480</xdr:rowOff>
    </xdr:from>
    <xdr:to>
      <xdr:col>16</xdr:col>
      <xdr:colOff>428400</xdr:colOff>
      <xdr:row>27</xdr:row>
      <xdr:rowOff>63000</xdr:rowOff>
    </xdr:to>
    <xdr:graphicFrame macro="">
      <xdr:nvGraphicFramePr>
        <xdr:cNvPr id="404" name="Chart 456">
          <a:extLst>
            <a:ext uri="{FF2B5EF4-FFF2-40B4-BE49-F238E27FC236}">
              <a16:creationId xmlns:a16="http://schemas.microsoft.com/office/drawing/2014/main" id="{00000000-0008-0000-4E00-000094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23</xdr:col>
      <xdr:colOff>282600</xdr:colOff>
      <xdr:row>4</xdr:row>
      <xdr:rowOff>141480</xdr:rowOff>
    </xdr:to>
    <xdr:sp macro="" textlink="">
      <xdr:nvSpPr>
        <xdr:cNvPr id="406" name="Flecha izquierda 2">
          <a:hlinkClick xmlns:r="http://schemas.openxmlformats.org/officeDocument/2006/relationships" r:id="rId2"/>
          <a:extLst>
            <a:ext uri="{FF2B5EF4-FFF2-40B4-BE49-F238E27FC236}">
              <a16:creationId xmlns:a16="http://schemas.microsoft.com/office/drawing/2014/main" id="{00000000-0008-0000-4E00-000096010000}"/>
            </a:ext>
          </a:extLst>
        </xdr:cNvPr>
        <xdr:cNvSpPr/>
      </xdr:nvSpPr>
      <xdr:spPr>
        <a:xfrm>
          <a:off x="11043360" y="133200"/>
          <a:ext cx="151056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294120</xdr:colOff>
      <xdr:row>5</xdr:row>
      <xdr:rowOff>47880</xdr:rowOff>
    </xdr:to>
    <xdr:pic>
      <xdr:nvPicPr>
        <xdr:cNvPr id="407" name="Picture 278">
          <a:extLst>
            <a:ext uri="{FF2B5EF4-FFF2-40B4-BE49-F238E27FC236}">
              <a16:creationId xmlns:a16="http://schemas.microsoft.com/office/drawing/2014/main" id="{00000000-0008-0000-4E00-000097010000}"/>
            </a:ext>
          </a:extLst>
        </xdr:cNvPr>
        <xdr:cNvPicPr/>
      </xdr:nvPicPr>
      <xdr:blipFill>
        <a:blip xmlns:r="http://schemas.openxmlformats.org/officeDocument/2006/relationships" r:embed="rId3"/>
        <a:stretch/>
      </xdr:blipFill>
      <xdr:spPr>
        <a:xfrm>
          <a:off x="161280" y="76320"/>
          <a:ext cx="898560" cy="590760"/>
        </a:xfrm>
        <a:prstGeom prst="rect">
          <a:avLst/>
        </a:prstGeom>
        <a:ln w="0">
          <a:noFill/>
        </a:ln>
      </xdr:spPr>
    </xdr:pic>
    <xdr:clientData/>
  </xdr:twoCellAnchor>
</xdr:wsDr>
</file>

<file path=xl/drawings/drawing151.xml><?xml version="1.0" encoding="utf-8"?>
<c:userShapes xmlns:c="http://schemas.openxmlformats.org/drawingml/2006/chart">
  <cdr:relSizeAnchor xmlns:cdr="http://schemas.openxmlformats.org/drawingml/2006/chartDrawing">
    <cdr:from>
      <cdr:x>0.0077</cdr:x>
      <cdr:y>0.02771</cdr:y>
    </cdr:from>
    <cdr:to>
      <cdr:x>0.98817</cdr:x>
      <cdr:y>0.11688</cdr:y>
    </cdr:to>
    <cdr:sp macro="" textlink="">
      <cdr:nvSpPr>
        <cdr:cNvPr id="405" name="Rectangles 1"/>
        <cdr:cNvSpPr/>
      </cdr:nvSpPr>
      <cdr:spPr>
        <a:xfrm xmlns:a="http://schemas.openxmlformats.org/drawingml/2006/main">
          <a:off x="60480" y="97560"/>
          <a:ext cx="7698960" cy="31392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PORCENTAJE OCUPACIONAL UNIDAD DE CUIDADOS INTENSIVOS. COMPARATIVO AÑO 2023</a:t>
          </a:r>
          <a:endParaRPr sz="1400" b="0" strike="noStrike" spc="-1">
            <a:latin typeface="Times New Roman"/>
          </a:endParaRPr>
        </a:p>
      </cdr:txBody>
    </cdr:sp>
  </cdr:relSizeAnchor>
</c:userShapes>
</file>

<file path=xl/drawings/drawing152.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408" name="Chart 456">
          <a:extLst>
            <a:ext uri="{FF2B5EF4-FFF2-40B4-BE49-F238E27FC236}">
              <a16:creationId xmlns:a16="http://schemas.microsoft.com/office/drawing/2014/main" id="{00000000-0008-0000-4F00-000098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120960</xdr:colOff>
      <xdr:row>4</xdr:row>
      <xdr:rowOff>141480</xdr:rowOff>
    </xdr:to>
    <xdr:sp macro="" textlink="">
      <xdr:nvSpPr>
        <xdr:cNvPr id="410" name="Flecha izquierda 2">
          <a:hlinkClick xmlns:r="http://schemas.openxmlformats.org/officeDocument/2006/relationships" r:id="rId2"/>
          <a:extLst>
            <a:ext uri="{FF2B5EF4-FFF2-40B4-BE49-F238E27FC236}">
              <a16:creationId xmlns:a16="http://schemas.microsoft.com/office/drawing/2014/main" id="{00000000-0008-0000-4F00-00009A010000}"/>
            </a:ext>
          </a:extLst>
        </xdr:cNvPr>
        <xdr:cNvSpPr/>
      </xdr:nvSpPr>
      <xdr:spPr>
        <a:xfrm>
          <a:off x="110635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132120</xdr:colOff>
      <xdr:row>5</xdr:row>
      <xdr:rowOff>36720</xdr:rowOff>
    </xdr:to>
    <xdr:pic>
      <xdr:nvPicPr>
        <xdr:cNvPr id="411" name="Picture 278">
          <a:extLst>
            <a:ext uri="{FF2B5EF4-FFF2-40B4-BE49-F238E27FC236}">
              <a16:creationId xmlns:a16="http://schemas.microsoft.com/office/drawing/2014/main" id="{00000000-0008-0000-4F00-00009B010000}"/>
            </a:ext>
          </a:extLst>
        </xdr:cNvPr>
        <xdr:cNvPicPr/>
      </xdr:nvPicPr>
      <xdr:blipFill>
        <a:blip xmlns:r="http://schemas.openxmlformats.org/officeDocument/2006/relationships" r:embed="rId3"/>
        <a:stretch/>
      </xdr:blipFill>
      <xdr:spPr>
        <a:xfrm>
          <a:off x="161280" y="76320"/>
          <a:ext cx="907560" cy="579600"/>
        </a:xfrm>
        <a:prstGeom prst="rect">
          <a:avLst/>
        </a:prstGeom>
        <a:ln w="0">
          <a:noFill/>
        </a:ln>
      </xdr:spPr>
    </xdr:pic>
    <xdr:clientData/>
  </xdr:twoCellAnchor>
</xdr:wsDr>
</file>

<file path=xl/drawings/drawing153.xml><?xml version="1.0" encoding="utf-8"?>
<c:userShapes xmlns:c="http://schemas.openxmlformats.org/drawingml/2006/chart">
  <cdr:relSizeAnchor xmlns:cdr="http://schemas.openxmlformats.org/drawingml/2006/chartDrawing">
    <cdr:from>
      <cdr:x>0.05873</cdr:x>
      <cdr:y>0.03662</cdr:y>
    </cdr:from>
    <cdr:to>
      <cdr:x>0.94912</cdr:x>
      <cdr:y>0.12574</cdr:y>
    </cdr:to>
    <cdr:sp macro="" textlink="">
      <cdr:nvSpPr>
        <cdr:cNvPr id="409" name="Rectangles 1"/>
        <cdr:cNvSpPr/>
      </cdr:nvSpPr>
      <cdr:spPr>
        <a:xfrm xmlns:a="http://schemas.openxmlformats.org/drawingml/2006/main">
          <a:off x="463320" y="141120"/>
          <a:ext cx="7024680" cy="3434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PROMEDIO DIA ESTANCIA DE LOS EGRESOS DE UCI. COMPARATIVO AÑO 2023</a:t>
          </a:r>
          <a:endParaRPr sz="1400" b="0" strike="noStrike" spc="-1">
            <a:latin typeface="Times New Roman"/>
          </a:endParaRPr>
        </a:p>
      </cdr:txBody>
    </cdr:sp>
  </cdr:relSizeAnchor>
</c:userShapes>
</file>

<file path=xl/drawings/drawing154.xml><?xml version="1.0" encoding="utf-8"?>
<xdr:wsDr xmlns:xdr="http://schemas.openxmlformats.org/drawingml/2006/spreadsheetDrawing" xmlns:a="http://schemas.openxmlformats.org/drawingml/2006/main">
  <xdr:twoCellAnchor editAs="oneCell">
    <xdr:from>
      <xdr:col>2</xdr:col>
      <xdr:colOff>47520</xdr:colOff>
      <xdr:row>11</xdr:row>
      <xdr:rowOff>0</xdr:rowOff>
    </xdr:from>
    <xdr:to>
      <xdr:col>16</xdr:col>
      <xdr:colOff>104400</xdr:colOff>
      <xdr:row>26</xdr:row>
      <xdr:rowOff>110160</xdr:rowOff>
    </xdr:to>
    <xdr:graphicFrame macro="">
      <xdr:nvGraphicFramePr>
        <xdr:cNvPr id="412" name="Chart 456">
          <a:extLst>
            <a:ext uri="{FF2B5EF4-FFF2-40B4-BE49-F238E27FC236}">
              <a16:creationId xmlns:a16="http://schemas.microsoft.com/office/drawing/2014/main" id="{00000000-0008-0000-5000-00009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414" name="Flecha izquierda 2">
          <a:hlinkClick xmlns:r="http://schemas.openxmlformats.org/officeDocument/2006/relationships" r:id="rId2"/>
          <a:extLst>
            <a:ext uri="{FF2B5EF4-FFF2-40B4-BE49-F238E27FC236}">
              <a16:creationId xmlns:a16="http://schemas.microsoft.com/office/drawing/2014/main" id="{00000000-0008-0000-5000-00009E010000}"/>
            </a:ext>
          </a:extLst>
        </xdr:cNvPr>
        <xdr:cNvSpPr/>
      </xdr:nvSpPr>
      <xdr:spPr>
        <a:xfrm>
          <a:off x="116377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224640</xdr:colOff>
      <xdr:row>5</xdr:row>
      <xdr:rowOff>25560</xdr:rowOff>
    </xdr:to>
    <xdr:pic>
      <xdr:nvPicPr>
        <xdr:cNvPr id="415" name="Picture 278">
          <a:extLst>
            <a:ext uri="{FF2B5EF4-FFF2-40B4-BE49-F238E27FC236}">
              <a16:creationId xmlns:a16="http://schemas.microsoft.com/office/drawing/2014/main" id="{00000000-0008-0000-5000-00009F010000}"/>
            </a:ext>
          </a:extLst>
        </xdr:cNvPr>
        <xdr:cNvPicPr/>
      </xdr:nvPicPr>
      <xdr:blipFill>
        <a:blip xmlns:r="http://schemas.openxmlformats.org/officeDocument/2006/relationships" r:embed="rId3"/>
        <a:stretch/>
      </xdr:blipFill>
      <xdr:spPr>
        <a:xfrm>
          <a:off x="161280" y="76320"/>
          <a:ext cx="899640" cy="568440"/>
        </a:xfrm>
        <a:prstGeom prst="rect">
          <a:avLst/>
        </a:prstGeom>
        <a:ln w="0">
          <a:noFill/>
        </a:ln>
      </xdr:spPr>
    </xdr:pic>
    <xdr:clientData/>
  </xdr:twoCellAnchor>
</xdr:wsDr>
</file>

<file path=xl/drawings/drawing155.xml><?xml version="1.0" encoding="utf-8"?>
<c:userShapes xmlns:c="http://schemas.openxmlformats.org/drawingml/2006/chart">
  <cdr:relSizeAnchor xmlns:cdr="http://schemas.openxmlformats.org/drawingml/2006/chartDrawing">
    <cdr:from>
      <cdr:x>0.14075</cdr:x>
      <cdr:y>0.00946</cdr:y>
    </cdr:from>
    <cdr:to>
      <cdr:x>0.81398</cdr:x>
      <cdr:y>0.09863</cdr:y>
    </cdr:to>
    <cdr:sp macro="" textlink="">
      <cdr:nvSpPr>
        <cdr:cNvPr id="413" name="Rectangles 1"/>
        <cdr:cNvSpPr/>
      </cdr:nvSpPr>
      <cdr:spPr>
        <a:xfrm xmlns:a="http://schemas.openxmlformats.org/drawingml/2006/main">
          <a:off x="1104840" y="34560"/>
          <a:ext cx="5284440" cy="3258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GIRO CAMA UCI. COMPARATIVO AÑO 2023</a:t>
          </a:r>
          <a:endParaRPr sz="1400" b="0" strike="noStrike" spc="-1">
            <a:latin typeface="Times New Roman"/>
          </a:endParaRPr>
        </a:p>
      </cdr:txBody>
    </cdr:sp>
  </cdr:relSizeAnchor>
</c:userShapes>
</file>

<file path=xl/drawings/drawing156.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416" name="Chart 456">
          <a:extLst>
            <a:ext uri="{FF2B5EF4-FFF2-40B4-BE49-F238E27FC236}">
              <a16:creationId xmlns:a16="http://schemas.microsoft.com/office/drawing/2014/main" id="{00000000-0008-0000-5100-0000A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26</xdr:col>
      <xdr:colOff>120960</xdr:colOff>
      <xdr:row>4</xdr:row>
      <xdr:rowOff>141480</xdr:rowOff>
    </xdr:to>
    <xdr:sp macro="" textlink="">
      <xdr:nvSpPr>
        <xdr:cNvPr id="418" name="Flecha izquierda 2">
          <a:hlinkClick xmlns:r="http://schemas.openxmlformats.org/officeDocument/2006/relationships" r:id="rId2"/>
          <a:extLst>
            <a:ext uri="{FF2B5EF4-FFF2-40B4-BE49-F238E27FC236}">
              <a16:creationId xmlns:a16="http://schemas.microsoft.com/office/drawing/2014/main" id="{00000000-0008-0000-5100-0000A2010000}"/>
            </a:ext>
          </a:extLst>
        </xdr:cNvPr>
        <xdr:cNvSpPr/>
      </xdr:nvSpPr>
      <xdr:spPr>
        <a:xfrm>
          <a:off x="124624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126000</xdr:colOff>
      <xdr:row>5</xdr:row>
      <xdr:rowOff>53280</xdr:rowOff>
    </xdr:to>
    <xdr:pic>
      <xdr:nvPicPr>
        <xdr:cNvPr id="419" name="Picture 278">
          <a:extLst>
            <a:ext uri="{FF2B5EF4-FFF2-40B4-BE49-F238E27FC236}">
              <a16:creationId xmlns:a16="http://schemas.microsoft.com/office/drawing/2014/main" id="{00000000-0008-0000-5100-0000A3010000}"/>
            </a:ext>
          </a:extLst>
        </xdr:cNvPr>
        <xdr:cNvPicPr/>
      </xdr:nvPicPr>
      <xdr:blipFill>
        <a:blip xmlns:r="http://schemas.openxmlformats.org/officeDocument/2006/relationships" r:embed="rId3"/>
        <a:stretch/>
      </xdr:blipFill>
      <xdr:spPr>
        <a:xfrm>
          <a:off x="161280" y="76320"/>
          <a:ext cx="901440" cy="596160"/>
        </a:xfrm>
        <a:prstGeom prst="rect">
          <a:avLst/>
        </a:prstGeom>
        <a:ln w="0">
          <a:noFill/>
        </a:ln>
      </xdr:spPr>
    </xdr:pic>
    <xdr:clientData/>
  </xdr:twoCellAnchor>
</xdr:wsDr>
</file>

<file path=xl/drawings/drawing157.xml><?xml version="1.0" encoding="utf-8"?>
<c:userShapes xmlns:c="http://schemas.openxmlformats.org/drawingml/2006/chart">
  <cdr:relSizeAnchor xmlns:cdr="http://schemas.openxmlformats.org/drawingml/2006/chartDrawing">
    <cdr:from>
      <cdr:x>0.14074</cdr:x>
      <cdr:y>0.00944</cdr:y>
    </cdr:from>
    <cdr:to>
      <cdr:x>0.95511</cdr:x>
      <cdr:y>0.09858</cdr:y>
    </cdr:to>
    <cdr:sp macro="" textlink="">
      <cdr:nvSpPr>
        <cdr:cNvPr id="417" name="Rectangles 1"/>
        <cdr:cNvSpPr/>
      </cdr:nvSpPr>
      <cdr:spPr>
        <a:xfrm xmlns:a="http://schemas.openxmlformats.org/drawingml/2006/main">
          <a:off x="1134360" y="40320"/>
          <a:ext cx="6563880" cy="3808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DOSIS DE BIOLOGICO APLICADAS COMPARATIVO AÑO 2023</a:t>
          </a:r>
          <a:endParaRPr sz="1400" b="0" strike="noStrike" spc="-1">
            <a:latin typeface="Times New Roman"/>
          </a:endParaRPr>
        </a:p>
      </cdr:txBody>
    </cdr:sp>
  </cdr:relSizeAnchor>
</c:userShapes>
</file>

<file path=xl/drawings/drawing158.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420" name="Chart 456">
          <a:extLst>
            <a:ext uri="{FF2B5EF4-FFF2-40B4-BE49-F238E27FC236}">
              <a16:creationId xmlns:a16="http://schemas.microsoft.com/office/drawing/2014/main" id="{00000000-0008-0000-5200-0000A4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26</xdr:col>
      <xdr:colOff>120960</xdr:colOff>
      <xdr:row>4</xdr:row>
      <xdr:rowOff>141480</xdr:rowOff>
    </xdr:to>
    <xdr:sp macro="" textlink="">
      <xdr:nvSpPr>
        <xdr:cNvPr id="422" name="Flecha izquierda 2">
          <a:hlinkClick xmlns:r="http://schemas.openxmlformats.org/officeDocument/2006/relationships" r:id="rId2"/>
          <a:extLst>
            <a:ext uri="{FF2B5EF4-FFF2-40B4-BE49-F238E27FC236}">
              <a16:creationId xmlns:a16="http://schemas.microsoft.com/office/drawing/2014/main" id="{00000000-0008-0000-5200-0000A6010000}"/>
            </a:ext>
          </a:extLst>
        </xdr:cNvPr>
        <xdr:cNvSpPr/>
      </xdr:nvSpPr>
      <xdr:spPr>
        <a:xfrm>
          <a:off x="1268424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126000</xdr:colOff>
      <xdr:row>5</xdr:row>
      <xdr:rowOff>53280</xdr:rowOff>
    </xdr:to>
    <xdr:pic>
      <xdr:nvPicPr>
        <xdr:cNvPr id="423" name="Picture 278">
          <a:extLst>
            <a:ext uri="{FF2B5EF4-FFF2-40B4-BE49-F238E27FC236}">
              <a16:creationId xmlns:a16="http://schemas.microsoft.com/office/drawing/2014/main" id="{00000000-0008-0000-5200-0000A7010000}"/>
            </a:ext>
          </a:extLst>
        </xdr:cNvPr>
        <xdr:cNvPicPr/>
      </xdr:nvPicPr>
      <xdr:blipFill>
        <a:blip xmlns:r="http://schemas.openxmlformats.org/officeDocument/2006/relationships" r:embed="rId3"/>
        <a:stretch/>
      </xdr:blipFill>
      <xdr:spPr>
        <a:xfrm>
          <a:off x="161280" y="76320"/>
          <a:ext cx="901440" cy="596160"/>
        </a:xfrm>
        <a:prstGeom prst="rect">
          <a:avLst/>
        </a:prstGeom>
        <a:ln w="0">
          <a:noFill/>
        </a:ln>
      </xdr:spPr>
    </xdr:pic>
    <xdr:clientData/>
  </xdr:twoCellAnchor>
</xdr:wsDr>
</file>

<file path=xl/drawings/drawing159.xml><?xml version="1.0" encoding="utf-8"?>
<c:userShapes xmlns:c="http://schemas.openxmlformats.org/drawingml/2006/chart">
  <cdr:relSizeAnchor xmlns:cdr="http://schemas.openxmlformats.org/drawingml/2006/chartDrawing">
    <cdr:from>
      <cdr:x>0.14074</cdr:x>
      <cdr:y>0.00944</cdr:y>
    </cdr:from>
    <cdr:to>
      <cdr:x>0.95511</cdr:x>
      <cdr:y>0.09858</cdr:y>
    </cdr:to>
    <cdr:sp macro="" textlink="">
      <cdr:nvSpPr>
        <cdr:cNvPr id="421" name="Rectangles 1"/>
        <cdr:cNvSpPr/>
      </cdr:nvSpPr>
      <cdr:spPr>
        <a:xfrm xmlns:a="http://schemas.openxmlformats.org/drawingml/2006/main">
          <a:off x="1134360" y="40320"/>
          <a:ext cx="6563880" cy="3808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ACTIVIDADES SERVICIO DE TERAPIAS COMPARATIVO AÑO 2023</a:t>
          </a:r>
          <a:endParaRPr sz="1400" b="0" strike="noStrike" spc="-1">
            <a:latin typeface="Times New Roman"/>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0.0766</cdr:x>
      <cdr:y>0.00577</cdr:y>
    </cdr:from>
    <cdr:to>
      <cdr:x>0.95078</cdr:x>
      <cdr:y>0.09165</cdr:y>
    </cdr:to>
    <cdr:sp macro="" textlink="">
      <cdr:nvSpPr>
        <cdr:cNvPr id="134" name="Rectangles 1"/>
        <cdr:cNvSpPr/>
      </cdr:nvSpPr>
      <cdr:spPr>
        <a:xfrm xmlns:a="http://schemas.openxmlformats.org/drawingml/2006/main">
          <a:off x="545760" y="19800"/>
          <a:ext cx="6228000" cy="2944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latin typeface="Calibri"/>
            </a:rPr>
            <a:t>OPORTUNIDAD EN LA ASIGNACIÓN DE CITAS DE UROLOGÍA COMPARATIVO AÑO 2023</a:t>
          </a:r>
          <a:endParaRPr sz="1400" b="0" strike="noStrike" spc="-1">
            <a:latin typeface="Times New Roman"/>
          </a:endParaRPr>
        </a:p>
      </cdr:txBody>
    </cdr:sp>
  </cdr:relSizeAnchor>
</c:userShapes>
</file>

<file path=xl/drawings/drawing160.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424" name="Chart 456">
          <a:extLst>
            <a:ext uri="{FF2B5EF4-FFF2-40B4-BE49-F238E27FC236}">
              <a16:creationId xmlns:a16="http://schemas.microsoft.com/office/drawing/2014/main" id="{00000000-0008-0000-5300-0000A8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276120</xdr:colOff>
      <xdr:row>2</xdr:row>
      <xdr:rowOff>47520</xdr:rowOff>
    </xdr:from>
    <xdr:to>
      <xdr:col>28</xdr:col>
      <xdr:colOff>397080</xdr:colOff>
      <xdr:row>5</xdr:row>
      <xdr:rowOff>27000</xdr:rowOff>
    </xdr:to>
    <xdr:sp macro="" textlink="">
      <xdr:nvSpPr>
        <xdr:cNvPr id="426" name="Flecha izquierda 2">
          <a:hlinkClick xmlns:r="http://schemas.openxmlformats.org/officeDocument/2006/relationships" r:id="rId2"/>
          <a:extLst>
            <a:ext uri="{FF2B5EF4-FFF2-40B4-BE49-F238E27FC236}">
              <a16:creationId xmlns:a16="http://schemas.microsoft.com/office/drawing/2014/main" id="{00000000-0008-0000-5300-0000AA010000}"/>
            </a:ext>
          </a:extLst>
        </xdr:cNvPr>
        <xdr:cNvSpPr/>
      </xdr:nvSpPr>
      <xdr:spPr>
        <a:xfrm>
          <a:off x="13966560" y="18072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132120</xdr:colOff>
      <xdr:row>5</xdr:row>
      <xdr:rowOff>36720</xdr:rowOff>
    </xdr:to>
    <xdr:pic>
      <xdr:nvPicPr>
        <xdr:cNvPr id="427" name="Picture 278">
          <a:extLst>
            <a:ext uri="{FF2B5EF4-FFF2-40B4-BE49-F238E27FC236}">
              <a16:creationId xmlns:a16="http://schemas.microsoft.com/office/drawing/2014/main" id="{00000000-0008-0000-5300-0000AB010000}"/>
            </a:ext>
          </a:extLst>
        </xdr:cNvPr>
        <xdr:cNvPicPr/>
      </xdr:nvPicPr>
      <xdr:blipFill>
        <a:blip xmlns:r="http://schemas.openxmlformats.org/officeDocument/2006/relationships" r:embed="rId3"/>
        <a:stretch/>
      </xdr:blipFill>
      <xdr:spPr>
        <a:xfrm>
          <a:off x="161280" y="76320"/>
          <a:ext cx="907560" cy="579600"/>
        </a:xfrm>
        <a:prstGeom prst="rect">
          <a:avLst/>
        </a:prstGeom>
        <a:ln w="0">
          <a:noFill/>
        </a:ln>
      </xdr:spPr>
    </xdr:pic>
    <xdr:clientData/>
  </xdr:twoCellAnchor>
</xdr:wsDr>
</file>

<file path=xl/drawings/drawing161.xml><?xml version="1.0" encoding="utf-8"?>
<c:userShapes xmlns:c="http://schemas.openxmlformats.org/drawingml/2006/chart">
  <cdr:relSizeAnchor xmlns:cdr="http://schemas.openxmlformats.org/drawingml/2006/chartDrawing">
    <cdr:from>
      <cdr:x>0.00965</cdr:x>
      <cdr:y>0.00943</cdr:y>
    </cdr:from>
    <cdr:to>
      <cdr:x>0.98633</cdr:x>
      <cdr:y>0.09857</cdr:y>
    </cdr:to>
    <cdr:sp macro="" textlink="">
      <cdr:nvSpPr>
        <cdr:cNvPr id="425" name="Rectangles 1"/>
        <cdr:cNvSpPr/>
      </cdr:nvSpPr>
      <cdr:spPr>
        <a:xfrm xmlns:a="http://schemas.openxmlformats.org/drawingml/2006/main">
          <a:off x="77760" y="32040"/>
          <a:ext cx="7872120" cy="3027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NUMERO DE FORMULAS DESPACHADAS FARMACIA COMPARATIVO AÑO 2023</a:t>
          </a:r>
          <a:endParaRPr sz="1400" b="0" strike="noStrike" spc="-1">
            <a:latin typeface="Times New Roman"/>
          </a:endParaRPr>
        </a:p>
      </cdr:txBody>
    </cdr:sp>
  </cdr:relSizeAnchor>
</c:userShapes>
</file>

<file path=xl/drawings/drawing162.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428" name="Chart 456">
          <a:extLst>
            <a:ext uri="{FF2B5EF4-FFF2-40B4-BE49-F238E27FC236}">
              <a16:creationId xmlns:a16="http://schemas.microsoft.com/office/drawing/2014/main" id="{00000000-0008-0000-5400-0000A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430" name="Flecha izquierda 2">
          <a:hlinkClick xmlns:r="http://schemas.openxmlformats.org/officeDocument/2006/relationships" r:id="rId2"/>
          <a:extLst>
            <a:ext uri="{FF2B5EF4-FFF2-40B4-BE49-F238E27FC236}">
              <a16:creationId xmlns:a16="http://schemas.microsoft.com/office/drawing/2014/main" id="{00000000-0008-0000-5400-0000AE010000}"/>
            </a:ext>
          </a:extLst>
        </xdr:cNvPr>
        <xdr:cNvSpPr/>
      </xdr:nvSpPr>
      <xdr:spPr>
        <a:xfrm>
          <a:off x="116071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36720</xdr:rowOff>
    </xdr:to>
    <xdr:pic>
      <xdr:nvPicPr>
        <xdr:cNvPr id="431" name="Picture 278">
          <a:extLst>
            <a:ext uri="{FF2B5EF4-FFF2-40B4-BE49-F238E27FC236}">
              <a16:creationId xmlns:a16="http://schemas.microsoft.com/office/drawing/2014/main" id="{00000000-0008-0000-5400-0000AF010000}"/>
            </a:ext>
          </a:extLst>
        </xdr:cNvPr>
        <xdr:cNvPicPr/>
      </xdr:nvPicPr>
      <xdr:blipFill>
        <a:blip xmlns:r="http://schemas.openxmlformats.org/officeDocument/2006/relationships" r:embed="rId3"/>
        <a:stretch/>
      </xdr:blipFill>
      <xdr:spPr>
        <a:xfrm>
          <a:off x="161280" y="76320"/>
          <a:ext cx="903600" cy="579600"/>
        </a:xfrm>
        <a:prstGeom prst="rect">
          <a:avLst/>
        </a:prstGeom>
        <a:ln w="0">
          <a:noFill/>
        </a:ln>
      </xdr:spPr>
    </xdr:pic>
    <xdr:clientData/>
  </xdr:twoCellAnchor>
</xdr:wsDr>
</file>

<file path=xl/drawings/drawing163.xml><?xml version="1.0" encoding="utf-8"?>
<c:userShapes xmlns:c="http://schemas.openxmlformats.org/drawingml/2006/chart">
  <cdr:relSizeAnchor xmlns:cdr="http://schemas.openxmlformats.org/drawingml/2006/chartDrawing">
    <cdr:from>
      <cdr:x>0.01607</cdr:x>
      <cdr:y>0.02247</cdr:y>
    </cdr:from>
    <cdr:to>
      <cdr:x>0.98711</cdr:x>
      <cdr:y>0.11164</cdr:y>
    </cdr:to>
    <cdr:sp macro="" textlink="">
      <cdr:nvSpPr>
        <cdr:cNvPr id="429" name="Rectangles 1"/>
        <cdr:cNvSpPr/>
      </cdr:nvSpPr>
      <cdr:spPr>
        <a:xfrm xmlns:a="http://schemas.openxmlformats.org/drawingml/2006/main">
          <a:off x="125640" y="82080"/>
          <a:ext cx="7592400" cy="3258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ANÁLISIS DE MORTALIDAD INTRAHOSPITALARIA COMPARATIVO AÑO 2023</a:t>
          </a:r>
          <a:endParaRPr sz="1400" b="0" strike="noStrike" spc="-1">
            <a:latin typeface="Times New Roman"/>
          </a:endParaRPr>
        </a:p>
      </cdr:txBody>
    </cdr:sp>
  </cdr:relSizeAnchor>
</c:userShapes>
</file>

<file path=xl/drawings/drawing164.xml><?xml version="1.0" encoding="utf-8"?>
<xdr:wsDr xmlns:xdr="http://schemas.openxmlformats.org/drawingml/2006/spreadsheetDrawing" xmlns:a="http://schemas.openxmlformats.org/drawingml/2006/main">
  <xdr:twoCellAnchor editAs="oneCell">
    <xdr:from>
      <xdr:col>0</xdr:col>
      <xdr:colOff>0</xdr:colOff>
      <xdr:row>11</xdr:row>
      <xdr:rowOff>209520</xdr:rowOff>
    </xdr:from>
    <xdr:to>
      <xdr:col>15</xdr:col>
      <xdr:colOff>371160</xdr:colOff>
      <xdr:row>26</xdr:row>
      <xdr:rowOff>361440</xdr:rowOff>
    </xdr:to>
    <xdr:graphicFrame macro="">
      <xdr:nvGraphicFramePr>
        <xdr:cNvPr id="432" name="Chart 456">
          <a:extLst>
            <a:ext uri="{FF2B5EF4-FFF2-40B4-BE49-F238E27FC236}">
              <a16:creationId xmlns:a16="http://schemas.microsoft.com/office/drawing/2014/main" id="{00000000-0008-0000-5500-0000B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xdr:row>
      <xdr:rowOff>0</xdr:rowOff>
    </xdr:from>
    <xdr:to>
      <xdr:col>27</xdr:col>
      <xdr:colOff>120960</xdr:colOff>
      <xdr:row>4</xdr:row>
      <xdr:rowOff>141480</xdr:rowOff>
    </xdr:to>
    <xdr:sp macro="" textlink="">
      <xdr:nvSpPr>
        <xdr:cNvPr id="434" name="Flecha izquierda 2">
          <a:hlinkClick xmlns:r="http://schemas.openxmlformats.org/officeDocument/2006/relationships" r:id="rId2"/>
          <a:extLst>
            <a:ext uri="{FF2B5EF4-FFF2-40B4-BE49-F238E27FC236}">
              <a16:creationId xmlns:a16="http://schemas.microsoft.com/office/drawing/2014/main" id="{00000000-0008-0000-5500-0000B2010000}"/>
            </a:ext>
          </a:extLst>
        </xdr:cNvPr>
        <xdr:cNvSpPr/>
      </xdr:nvSpPr>
      <xdr:spPr>
        <a:xfrm>
          <a:off x="1119384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160560</xdr:colOff>
      <xdr:row>5</xdr:row>
      <xdr:rowOff>36720</xdr:rowOff>
    </xdr:to>
    <xdr:pic>
      <xdr:nvPicPr>
        <xdr:cNvPr id="435" name="Picture 278">
          <a:extLst>
            <a:ext uri="{FF2B5EF4-FFF2-40B4-BE49-F238E27FC236}">
              <a16:creationId xmlns:a16="http://schemas.microsoft.com/office/drawing/2014/main" id="{00000000-0008-0000-5500-0000B3010000}"/>
            </a:ext>
          </a:extLst>
        </xdr:cNvPr>
        <xdr:cNvPicPr/>
      </xdr:nvPicPr>
      <xdr:blipFill>
        <a:blip xmlns:r="http://schemas.openxmlformats.org/officeDocument/2006/relationships" r:embed="rId3"/>
        <a:stretch/>
      </xdr:blipFill>
      <xdr:spPr>
        <a:xfrm>
          <a:off x="161280" y="76320"/>
          <a:ext cx="896040" cy="579600"/>
        </a:xfrm>
        <a:prstGeom prst="rect">
          <a:avLst/>
        </a:prstGeom>
        <a:ln w="0">
          <a:noFill/>
        </a:ln>
      </xdr:spPr>
    </xdr:pic>
    <xdr:clientData/>
  </xdr:twoCellAnchor>
</xdr:wsDr>
</file>

<file path=xl/drawings/drawing165.xml><?xml version="1.0" encoding="utf-8"?>
<c:userShapes xmlns:c="http://schemas.openxmlformats.org/drawingml/2006/chart">
  <cdr:relSizeAnchor xmlns:cdr="http://schemas.openxmlformats.org/drawingml/2006/chartDrawing">
    <cdr:from>
      <cdr:x>0.05769</cdr:x>
      <cdr:y>0.02906</cdr:y>
    </cdr:from>
    <cdr:to>
      <cdr:x>0.97426</cdr:x>
      <cdr:y>0.11709</cdr:y>
    </cdr:to>
    <cdr:sp macro="" textlink="">
      <cdr:nvSpPr>
        <cdr:cNvPr id="433" name="Rectangles 1"/>
        <cdr:cNvSpPr/>
      </cdr:nvSpPr>
      <cdr:spPr>
        <a:xfrm xmlns:a="http://schemas.openxmlformats.org/drawingml/2006/main">
          <a:off x="364680" y="110160"/>
          <a:ext cx="5793480" cy="33372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TASA DE MORTALIDAD INTRA-HOSPITALARIA DESPUÉS DE 48 HORAS COMPARATIVO AÑO 2023</a:t>
          </a:r>
          <a:endParaRPr sz="1400" b="0" strike="noStrike" spc="-1">
            <a:latin typeface="Times New Roman"/>
          </a:endParaRPr>
        </a:p>
      </cdr:txBody>
    </cdr:sp>
  </cdr:relSizeAnchor>
</c:userShapes>
</file>

<file path=xl/drawings/drawing166.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436" name="Chart 456">
          <a:extLst>
            <a:ext uri="{FF2B5EF4-FFF2-40B4-BE49-F238E27FC236}">
              <a16:creationId xmlns:a16="http://schemas.microsoft.com/office/drawing/2014/main" id="{00000000-0008-0000-5600-0000B4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63720</xdr:colOff>
      <xdr:row>4</xdr:row>
      <xdr:rowOff>141480</xdr:rowOff>
    </xdr:to>
    <xdr:sp macro="" textlink="">
      <xdr:nvSpPr>
        <xdr:cNvPr id="438" name="Flecha izquierda 2">
          <a:hlinkClick xmlns:r="http://schemas.openxmlformats.org/officeDocument/2006/relationships" r:id="rId2"/>
          <a:extLst>
            <a:ext uri="{FF2B5EF4-FFF2-40B4-BE49-F238E27FC236}">
              <a16:creationId xmlns:a16="http://schemas.microsoft.com/office/drawing/2014/main" id="{00000000-0008-0000-5600-0000B6010000}"/>
            </a:ext>
          </a:extLst>
        </xdr:cNvPr>
        <xdr:cNvSpPr/>
      </xdr:nvSpPr>
      <xdr:spPr>
        <a:xfrm>
          <a:off x="11626920" y="133200"/>
          <a:ext cx="19058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208440</xdr:colOff>
      <xdr:row>5</xdr:row>
      <xdr:rowOff>36720</xdr:rowOff>
    </xdr:to>
    <xdr:pic>
      <xdr:nvPicPr>
        <xdr:cNvPr id="439" name="Picture 278">
          <a:extLst>
            <a:ext uri="{FF2B5EF4-FFF2-40B4-BE49-F238E27FC236}">
              <a16:creationId xmlns:a16="http://schemas.microsoft.com/office/drawing/2014/main" id="{00000000-0008-0000-5600-0000B7010000}"/>
            </a:ext>
          </a:extLst>
        </xdr:cNvPr>
        <xdr:cNvPicPr/>
      </xdr:nvPicPr>
      <xdr:blipFill>
        <a:blip xmlns:r="http://schemas.openxmlformats.org/officeDocument/2006/relationships" r:embed="rId3"/>
        <a:stretch/>
      </xdr:blipFill>
      <xdr:spPr>
        <a:xfrm>
          <a:off x="161280" y="76320"/>
          <a:ext cx="893160" cy="579600"/>
        </a:xfrm>
        <a:prstGeom prst="rect">
          <a:avLst/>
        </a:prstGeom>
        <a:ln w="0">
          <a:noFill/>
        </a:ln>
      </xdr:spPr>
    </xdr:pic>
    <xdr:clientData/>
  </xdr:twoCellAnchor>
</xdr:wsDr>
</file>

<file path=xl/drawings/drawing167.xml><?xml version="1.0" encoding="utf-8"?>
<c:userShapes xmlns:c="http://schemas.openxmlformats.org/drawingml/2006/chart">
  <cdr:relSizeAnchor xmlns:cdr="http://schemas.openxmlformats.org/drawingml/2006/chartDrawing">
    <cdr:from>
      <cdr:x>0.04469</cdr:x>
      <cdr:y>0.00944</cdr:y>
    </cdr:from>
    <cdr:to>
      <cdr:x>0.94034</cdr:x>
      <cdr:y>0.09861</cdr:y>
    </cdr:to>
    <cdr:sp macro="" textlink="">
      <cdr:nvSpPr>
        <cdr:cNvPr id="437" name="Rectangles 1"/>
        <cdr:cNvSpPr/>
      </cdr:nvSpPr>
      <cdr:spPr>
        <a:xfrm xmlns:a="http://schemas.openxmlformats.org/drawingml/2006/main">
          <a:off x="350280" y="39960"/>
          <a:ext cx="7020720" cy="377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PRODUCCION HOSPITALIZACIÓN DOMICILIARIA (PACIENTES Y DIAS DE ESTANCIA) COMPARATIVO AÑO 2023</a:t>
          </a:r>
          <a:endParaRPr sz="1400" b="0" strike="noStrike" spc="-1">
            <a:latin typeface="Times New Roman"/>
          </a:endParaRPr>
        </a:p>
      </cdr:txBody>
    </cdr:sp>
  </cdr:relSizeAnchor>
</c:userShapes>
</file>

<file path=xl/drawings/drawing168.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440" name="Chart 456">
          <a:extLst>
            <a:ext uri="{FF2B5EF4-FFF2-40B4-BE49-F238E27FC236}">
              <a16:creationId xmlns:a16="http://schemas.microsoft.com/office/drawing/2014/main" id="{00000000-0008-0000-5700-0000B8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63720</xdr:colOff>
      <xdr:row>4</xdr:row>
      <xdr:rowOff>141480</xdr:rowOff>
    </xdr:to>
    <xdr:sp macro="" textlink="">
      <xdr:nvSpPr>
        <xdr:cNvPr id="442" name="Flecha izquierda 2">
          <a:hlinkClick xmlns:r="http://schemas.openxmlformats.org/officeDocument/2006/relationships" r:id="rId2"/>
          <a:extLst>
            <a:ext uri="{FF2B5EF4-FFF2-40B4-BE49-F238E27FC236}">
              <a16:creationId xmlns:a16="http://schemas.microsoft.com/office/drawing/2014/main" id="{00000000-0008-0000-5700-0000BA010000}"/>
            </a:ext>
          </a:extLst>
        </xdr:cNvPr>
        <xdr:cNvSpPr/>
      </xdr:nvSpPr>
      <xdr:spPr>
        <a:xfrm>
          <a:off x="11626920" y="133200"/>
          <a:ext cx="19058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208440</xdr:colOff>
      <xdr:row>5</xdr:row>
      <xdr:rowOff>36720</xdr:rowOff>
    </xdr:to>
    <xdr:pic>
      <xdr:nvPicPr>
        <xdr:cNvPr id="443" name="Picture 278">
          <a:extLst>
            <a:ext uri="{FF2B5EF4-FFF2-40B4-BE49-F238E27FC236}">
              <a16:creationId xmlns:a16="http://schemas.microsoft.com/office/drawing/2014/main" id="{00000000-0008-0000-5700-0000BB010000}"/>
            </a:ext>
          </a:extLst>
        </xdr:cNvPr>
        <xdr:cNvPicPr/>
      </xdr:nvPicPr>
      <xdr:blipFill>
        <a:blip xmlns:r="http://schemas.openxmlformats.org/officeDocument/2006/relationships" r:embed="rId3"/>
        <a:stretch/>
      </xdr:blipFill>
      <xdr:spPr>
        <a:xfrm>
          <a:off x="161280" y="76320"/>
          <a:ext cx="893160" cy="579600"/>
        </a:xfrm>
        <a:prstGeom prst="rect">
          <a:avLst/>
        </a:prstGeom>
        <a:ln w="0">
          <a:noFill/>
        </a:ln>
      </xdr:spPr>
    </xdr:pic>
    <xdr:clientData/>
  </xdr:twoCellAnchor>
</xdr:wsDr>
</file>

<file path=xl/drawings/drawing169.xml><?xml version="1.0" encoding="utf-8"?>
<c:userShapes xmlns:c="http://schemas.openxmlformats.org/drawingml/2006/chart">
  <cdr:relSizeAnchor xmlns:cdr="http://schemas.openxmlformats.org/drawingml/2006/chartDrawing">
    <cdr:from>
      <cdr:x>0.04469</cdr:x>
      <cdr:y>0.00944</cdr:y>
    </cdr:from>
    <cdr:to>
      <cdr:x>0.94034</cdr:x>
      <cdr:y>0.09861</cdr:y>
    </cdr:to>
    <cdr:sp macro="" textlink="">
      <cdr:nvSpPr>
        <cdr:cNvPr id="441" name="Rectangles 1"/>
        <cdr:cNvSpPr/>
      </cdr:nvSpPr>
      <cdr:spPr>
        <a:xfrm xmlns:a="http://schemas.openxmlformats.org/drawingml/2006/main">
          <a:off x="350280" y="39960"/>
          <a:ext cx="7020720" cy="377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PRODUCCION INTERNACION  (EGRESOS) COMPARATIVO AÑO 2023</a:t>
          </a:r>
          <a:endParaRPr sz="1400" b="0" strike="noStrike" spc="-1">
            <a:latin typeface="Times New Roman"/>
          </a:endParaRP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2</xdr:col>
      <xdr:colOff>152280</xdr:colOff>
      <xdr:row>11</xdr:row>
      <xdr:rowOff>95400</xdr:rowOff>
    </xdr:from>
    <xdr:to>
      <xdr:col>16</xdr:col>
      <xdr:colOff>180360</xdr:colOff>
      <xdr:row>27</xdr:row>
      <xdr:rowOff>18720</xdr:rowOff>
    </xdr:to>
    <xdr:graphicFrame macro="">
      <xdr:nvGraphicFramePr>
        <xdr:cNvPr id="137" name="Chart 456">
          <a:extLst>
            <a:ext uri="{FF2B5EF4-FFF2-40B4-BE49-F238E27FC236}">
              <a16:creationId xmlns:a16="http://schemas.microsoft.com/office/drawing/2014/main" id="{00000000-0008-0000-0B00-00008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380880</xdr:colOff>
      <xdr:row>1</xdr:row>
      <xdr:rowOff>19080</xdr:rowOff>
    </xdr:from>
    <xdr:to>
      <xdr:col>25</xdr:col>
      <xdr:colOff>130320</xdr:colOff>
      <xdr:row>4</xdr:row>
      <xdr:rowOff>103320</xdr:rowOff>
    </xdr:to>
    <xdr:sp macro="" textlink="">
      <xdr:nvSpPr>
        <xdr:cNvPr id="139" name="Flecha izquierda 2">
          <a:hlinkClick xmlns:r="http://schemas.openxmlformats.org/officeDocument/2006/relationships" r:id="rId2"/>
          <a:extLst>
            <a:ext uri="{FF2B5EF4-FFF2-40B4-BE49-F238E27FC236}">
              <a16:creationId xmlns:a16="http://schemas.microsoft.com/office/drawing/2014/main" id="{00000000-0008-0000-0B00-00008B000000}"/>
            </a:ext>
          </a:extLst>
        </xdr:cNvPr>
        <xdr:cNvSpPr/>
      </xdr:nvSpPr>
      <xdr:spPr>
        <a:xfrm>
          <a:off x="12119400" y="95400"/>
          <a:ext cx="1591560" cy="46512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50760</xdr:rowOff>
    </xdr:to>
    <xdr:pic>
      <xdr:nvPicPr>
        <xdr:cNvPr id="140" name="Picture 278">
          <a:extLst>
            <a:ext uri="{FF2B5EF4-FFF2-40B4-BE49-F238E27FC236}">
              <a16:creationId xmlns:a16="http://schemas.microsoft.com/office/drawing/2014/main" id="{00000000-0008-0000-0B00-00008C000000}"/>
            </a:ext>
          </a:extLst>
        </xdr:cNvPr>
        <xdr:cNvPicPr/>
      </xdr:nvPicPr>
      <xdr:blipFill>
        <a:blip xmlns:r="http://schemas.openxmlformats.org/officeDocument/2006/relationships" r:embed="rId3"/>
        <a:stretch/>
      </xdr:blipFill>
      <xdr:spPr>
        <a:xfrm>
          <a:off x="161280" y="76320"/>
          <a:ext cx="903600" cy="593640"/>
        </a:xfrm>
        <a:prstGeom prst="rect">
          <a:avLst/>
        </a:prstGeom>
        <a:ln w="0">
          <a:noFill/>
        </a:ln>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444" name="Chart 456">
          <a:extLst>
            <a:ext uri="{FF2B5EF4-FFF2-40B4-BE49-F238E27FC236}">
              <a16:creationId xmlns:a16="http://schemas.microsoft.com/office/drawing/2014/main" id="{00000000-0008-0000-5800-0000B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63720</xdr:colOff>
      <xdr:row>4</xdr:row>
      <xdr:rowOff>141480</xdr:rowOff>
    </xdr:to>
    <xdr:sp macro="" textlink="">
      <xdr:nvSpPr>
        <xdr:cNvPr id="446" name="Flecha izquierda 2">
          <a:hlinkClick xmlns:r="http://schemas.openxmlformats.org/officeDocument/2006/relationships" r:id="rId2"/>
          <a:extLst>
            <a:ext uri="{FF2B5EF4-FFF2-40B4-BE49-F238E27FC236}">
              <a16:creationId xmlns:a16="http://schemas.microsoft.com/office/drawing/2014/main" id="{00000000-0008-0000-5800-0000BE010000}"/>
            </a:ext>
          </a:extLst>
        </xdr:cNvPr>
        <xdr:cNvSpPr/>
      </xdr:nvSpPr>
      <xdr:spPr>
        <a:xfrm>
          <a:off x="11626920" y="133200"/>
          <a:ext cx="19058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208440</xdr:colOff>
      <xdr:row>5</xdr:row>
      <xdr:rowOff>36720</xdr:rowOff>
    </xdr:to>
    <xdr:pic>
      <xdr:nvPicPr>
        <xdr:cNvPr id="447" name="Picture 278">
          <a:extLst>
            <a:ext uri="{FF2B5EF4-FFF2-40B4-BE49-F238E27FC236}">
              <a16:creationId xmlns:a16="http://schemas.microsoft.com/office/drawing/2014/main" id="{00000000-0008-0000-5800-0000BF010000}"/>
            </a:ext>
          </a:extLst>
        </xdr:cNvPr>
        <xdr:cNvPicPr/>
      </xdr:nvPicPr>
      <xdr:blipFill>
        <a:blip xmlns:r="http://schemas.openxmlformats.org/officeDocument/2006/relationships" r:embed="rId3"/>
        <a:stretch/>
      </xdr:blipFill>
      <xdr:spPr>
        <a:xfrm>
          <a:off x="161280" y="76320"/>
          <a:ext cx="893160" cy="579600"/>
        </a:xfrm>
        <a:prstGeom prst="rect">
          <a:avLst/>
        </a:prstGeom>
        <a:ln w="0">
          <a:noFill/>
        </a:ln>
      </xdr:spPr>
    </xdr:pic>
    <xdr:clientData/>
  </xdr:twoCellAnchor>
</xdr:wsDr>
</file>

<file path=xl/drawings/drawing171.xml><?xml version="1.0" encoding="utf-8"?>
<c:userShapes xmlns:c="http://schemas.openxmlformats.org/drawingml/2006/chart">
  <cdr:relSizeAnchor xmlns:cdr="http://schemas.openxmlformats.org/drawingml/2006/chartDrawing">
    <cdr:from>
      <cdr:x>0.04469</cdr:x>
      <cdr:y>0.00944</cdr:y>
    </cdr:from>
    <cdr:to>
      <cdr:x>0.94034</cdr:x>
      <cdr:y>0.09861</cdr:y>
    </cdr:to>
    <cdr:sp macro="" textlink="">
      <cdr:nvSpPr>
        <cdr:cNvPr id="445" name="Rectangles 1"/>
        <cdr:cNvSpPr/>
      </cdr:nvSpPr>
      <cdr:spPr>
        <a:xfrm xmlns:a="http://schemas.openxmlformats.org/drawingml/2006/main">
          <a:off x="350280" y="39960"/>
          <a:ext cx="7020720" cy="377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PRODUCCION INTERNACION  (DIAS CAMA OCUPADOS) COMPARATIVO AÑO 2023</a:t>
          </a:r>
          <a:endParaRPr sz="1400" b="0" strike="noStrike" spc="-1">
            <a:latin typeface="Times New Roman"/>
          </a:endParaRPr>
        </a:p>
      </cdr:txBody>
    </cdr:sp>
  </cdr:relSizeAnchor>
</c:userShapes>
</file>

<file path=xl/drawings/drawing172.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448" name="Chart 456">
          <a:extLst>
            <a:ext uri="{FF2B5EF4-FFF2-40B4-BE49-F238E27FC236}">
              <a16:creationId xmlns:a16="http://schemas.microsoft.com/office/drawing/2014/main" id="{00000000-0008-0000-5900-0000C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120960</xdr:colOff>
      <xdr:row>4</xdr:row>
      <xdr:rowOff>141480</xdr:rowOff>
    </xdr:to>
    <xdr:sp macro="" textlink="">
      <xdr:nvSpPr>
        <xdr:cNvPr id="450" name="Flecha izquierda 2">
          <a:hlinkClick xmlns:r="http://schemas.openxmlformats.org/officeDocument/2006/relationships" r:id="rId2"/>
          <a:extLst>
            <a:ext uri="{FF2B5EF4-FFF2-40B4-BE49-F238E27FC236}">
              <a16:creationId xmlns:a16="http://schemas.microsoft.com/office/drawing/2014/main" id="{00000000-0008-0000-5900-0000C2010000}"/>
            </a:ext>
          </a:extLst>
        </xdr:cNvPr>
        <xdr:cNvSpPr/>
      </xdr:nvSpPr>
      <xdr:spPr>
        <a:xfrm>
          <a:off x="110635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132120</xdr:colOff>
      <xdr:row>5</xdr:row>
      <xdr:rowOff>36720</xdr:rowOff>
    </xdr:to>
    <xdr:pic>
      <xdr:nvPicPr>
        <xdr:cNvPr id="451" name="Picture 278">
          <a:extLst>
            <a:ext uri="{FF2B5EF4-FFF2-40B4-BE49-F238E27FC236}">
              <a16:creationId xmlns:a16="http://schemas.microsoft.com/office/drawing/2014/main" id="{00000000-0008-0000-5900-0000C3010000}"/>
            </a:ext>
          </a:extLst>
        </xdr:cNvPr>
        <xdr:cNvPicPr/>
      </xdr:nvPicPr>
      <xdr:blipFill>
        <a:blip xmlns:r="http://schemas.openxmlformats.org/officeDocument/2006/relationships" r:embed="rId3"/>
        <a:stretch/>
      </xdr:blipFill>
      <xdr:spPr>
        <a:xfrm>
          <a:off x="161280" y="76320"/>
          <a:ext cx="907560" cy="579600"/>
        </a:xfrm>
        <a:prstGeom prst="rect">
          <a:avLst/>
        </a:prstGeom>
        <a:ln w="0">
          <a:noFill/>
        </a:ln>
      </xdr:spPr>
    </xdr:pic>
    <xdr:clientData/>
  </xdr:twoCellAnchor>
</xdr:wsDr>
</file>

<file path=xl/drawings/drawing173.xml><?xml version="1.0" encoding="utf-8"?>
<c:userShapes xmlns:c="http://schemas.openxmlformats.org/drawingml/2006/chart">
  <cdr:relSizeAnchor xmlns:cdr="http://schemas.openxmlformats.org/drawingml/2006/chartDrawing">
    <cdr:from>
      <cdr:x>0.05873</cdr:x>
      <cdr:y>0.03662</cdr:y>
    </cdr:from>
    <cdr:to>
      <cdr:x>0.94912</cdr:x>
      <cdr:y>0.12574</cdr:y>
    </cdr:to>
    <cdr:sp macro="" textlink="">
      <cdr:nvSpPr>
        <cdr:cNvPr id="449" name="Rectangles 1"/>
        <cdr:cNvSpPr/>
      </cdr:nvSpPr>
      <cdr:spPr>
        <a:xfrm xmlns:a="http://schemas.openxmlformats.org/drawingml/2006/main">
          <a:off x="463320" y="141120"/>
          <a:ext cx="7024680" cy="3434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PROMEDIO DIA ESTANCIA DE LOS EGRESOS COMPARATIVO AÑO 2023</a:t>
          </a:r>
          <a:endParaRPr sz="1400" b="0" strike="noStrike" spc="-1">
            <a:latin typeface="Times New Roman"/>
          </a:endParaRPr>
        </a:p>
      </cdr:txBody>
    </cdr:sp>
  </cdr:relSizeAnchor>
</c:userShapes>
</file>

<file path=xl/drawings/drawing174.xml><?xml version="1.0" encoding="utf-8"?>
<xdr:wsDr xmlns:xdr="http://schemas.openxmlformats.org/drawingml/2006/spreadsheetDrawing" xmlns:a="http://schemas.openxmlformats.org/drawingml/2006/main">
  <xdr:twoCellAnchor editAs="oneCell">
    <xdr:from>
      <xdr:col>2</xdr:col>
      <xdr:colOff>47520</xdr:colOff>
      <xdr:row>11</xdr:row>
      <xdr:rowOff>0</xdr:rowOff>
    </xdr:from>
    <xdr:to>
      <xdr:col>16</xdr:col>
      <xdr:colOff>104400</xdr:colOff>
      <xdr:row>26</xdr:row>
      <xdr:rowOff>110160</xdr:rowOff>
    </xdr:to>
    <xdr:graphicFrame macro="">
      <xdr:nvGraphicFramePr>
        <xdr:cNvPr id="452" name="Chart 456">
          <a:extLst>
            <a:ext uri="{FF2B5EF4-FFF2-40B4-BE49-F238E27FC236}">
              <a16:creationId xmlns:a16="http://schemas.microsoft.com/office/drawing/2014/main" id="{00000000-0008-0000-5A00-0000C4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454" name="Flecha izquierda 2">
          <a:hlinkClick xmlns:r="http://schemas.openxmlformats.org/officeDocument/2006/relationships" r:id="rId2"/>
          <a:extLst>
            <a:ext uri="{FF2B5EF4-FFF2-40B4-BE49-F238E27FC236}">
              <a16:creationId xmlns:a16="http://schemas.microsoft.com/office/drawing/2014/main" id="{00000000-0008-0000-5A00-0000C6010000}"/>
            </a:ext>
          </a:extLst>
        </xdr:cNvPr>
        <xdr:cNvSpPr/>
      </xdr:nvSpPr>
      <xdr:spPr>
        <a:xfrm>
          <a:off x="116377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224640</xdr:colOff>
      <xdr:row>5</xdr:row>
      <xdr:rowOff>25560</xdr:rowOff>
    </xdr:to>
    <xdr:pic>
      <xdr:nvPicPr>
        <xdr:cNvPr id="455" name="Picture 278">
          <a:extLst>
            <a:ext uri="{FF2B5EF4-FFF2-40B4-BE49-F238E27FC236}">
              <a16:creationId xmlns:a16="http://schemas.microsoft.com/office/drawing/2014/main" id="{00000000-0008-0000-5A00-0000C7010000}"/>
            </a:ext>
          </a:extLst>
        </xdr:cNvPr>
        <xdr:cNvPicPr/>
      </xdr:nvPicPr>
      <xdr:blipFill>
        <a:blip xmlns:r="http://schemas.openxmlformats.org/officeDocument/2006/relationships" r:embed="rId3"/>
        <a:stretch/>
      </xdr:blipFill>
      <xdr:spPr>
        <a:xfrm>
          <a:off x="161280" y="76320"/>
          <a:ext cx="899640" cy="568440"/>
        </a:xfrm>
        <a:prstGeom prst="rect">
          <a:avLst/>
        </a:prstGeom>
        <a:ln w="0">
          <a:noFill/>
        </a:ln>
      </xdr:spPr>
    </xdr:pic>
    <xdr:clientData/>
  </xdr:twoCellAnchor>
</xdr:wsDr>
</file>

<file path=xl/drawings/drawing175.xml><?xml version="1.0" encoding="utf-8"?>
<c:userShapes xmlns:c="http://schemas.openxmlformats.org/drawingml/2006/chart">
  <cdr:relSizeAnchor xmlns:cdr="http://schemas.openxmlformats.org/drawingml/2006/chartDrawing">
    <cdr:from>
      <cdr:x>0.14075</cdr:x>
      <cdr:y>0.00946</cdr:y>
    </cdr:from>
    <cdr:to>
      <cdr:x>0.81398</cdr:x>
      <cdr:y>0.09863</cdr:y>
    </cdr:to>
    <cdr:sp macro="" textlink="">
      <cdr:nvSpPr>
        <cdr:cNvPr id="453" name="Rectangles 1"/>
        <cdr:cNvSpPr/>
      </cdr:nvSpPr>
      <cdr:spPr>
        <a:xfrm xmlns:a="http://schemas.openxmlformats.org/drawingml/2006/main">
          <a:off x="1104840" y="34560"/>
          <a:ext cx="5284440" cy="3258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GIRO CAMA. COMPARATIVO AÑO 2023</a:t>
          </a:r>
          <a:endParaRPr sz="1400" b="0" strike="noStrike" spc="-1">
            <a:latin typeface="Times New Roman"/>
          </a:endParaRPr>
        </a:p>
      </cdr:txBody>
    </cdr:sp>
  </cdr:relSizeAnchor>
</c:userShapes>
</file>

<file path=xl/drawings/drawing176.xml><?xml version="1.0" encoding="utf-8"?>
<xdr:wsDr xmlns:xdr="http://schemas.openxmlformats.org/drawingml/2006/spreadsheetDrawing" xmlns:a="http://schemas.openxmlformats.org/drawingml/2006/main">
  <xdr:twoCellAnchor editAs="oneCell">
    <xdr:from>
      <xdr:col>3</xdr:col>
      <xdr:colOff>85680</xdr:colOff>
      <xdr:row>11</xdr:row>
      <xdr:rowOff>114480</xdr:rowOff>
    </xdr:from>
    <xdr:to>
      <xdr:col>16</xdr:col>
      <xdr:colOff>428400</xdr:colOff>
      <xdr:row>27</xdr:row>
      <xdr:rowOff>63000</xdr:rowOff>
    </xdr:to>
    <xdr:graphicFrame macro="">
      <xdr:nvGraphicFramePr>
        <xdr:cNvPr id="456" name="Chart 456">
          <a:extLst>
            <a:ext uri="{FF2B5EF4-FFF2-40B4-BE49-F238E27FC236}">
              <a16:creationId xmlns:a16="http://schemas.microsoft.com/office/drawing/2014/main" id="{00000000-0008-0000-5B00-0000C8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23</xdr:col>
      <xdr:colOff>282600</xdr:colOff>
      <xdr:row>4</xdr:row>
      <xdr:rowOff>141480</xdr:rowOff>
    </xdr:to>
    <xdr:sp macro="" textlink="">
      <xdr:nvSpPr>
        <xdr:cNvPr id="458" name="Flecha izquierda 2">
          <a:hlinkClick xmlns:r="http://schemas.openxmlformats.org/officeDocument/2006/relationships" r:id="rId2"/>
          <a:extLst>
            <a:ext uri="{FF2B5EF4-FFF2-40B4-BE49-F238E27FC236}">
              <a16:creationId xmlns:a16="http://schemas.microsoft.com/office/drawing/2014/main" id="{00000000-0008-0000-5B00-0000CA010000}"/>
            </a:ext>
          </a:extLst>
        </xdr:cNvPr>
        <xdr:cNvSpPr/>
      </xdr:nvSpPr>
      <xdr:spPr>
        <a:xfrm>
          <a:off x="11043360" y="133200"/>
          <a:ext cx="151056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294120</xdr:colOff>
      <xdr:row>5</xdr:row>
      <xdr:rowOff>47880</xdr:rowOff>
    </xdr:to>
    <xdr:pic>
      <xdr:nvPicPr>
        <xdr:cNvPr id="459" name="Picture 278">
          <a:extLst>
            <a:ext uri="{FF2B5EF4-FFF2-40B4-BE49-F238E27FC236}">
              <a16:creationId xmlns:a16="http://schemas.microsoft.com/office/drawing/2014/main" id="{00000000-0008-0000-5B00-0000CB010000}"/>
            </a:ext>
          </a:extLst>
        </xdr:cNvPr>
        <xdr:cNvPicPr/>
      </xdr:nvPicPr>
      <xdr:blipFill>
        <a:blip xmlns:r="http://schemas.openxmlformats.org/officeDocument/2006/relationships" r:embed="rId3"/>
        <a:stretch/>
      </xdr:blipFill>
      <xdr:spPr>
        <a:xfrm>
          <a:off x="161280" y="76320"/>
          <a:ext cx="898560" cy="590760"/>
        </a:xfrm>
        <a:prstGeom prst="rect">
          <a:avLst/>
        </a:prstGeom>
        <a:ln w="0">
          <a:noFill/>
        </a:ln>
      </xdr:spPr>
    </xdr:pic>
    <xdr:clientData/>
  </xdr:twoCellAnchor>
</xdr:wsDr>
</file>

<file path=xl/drawings/drawing177.xml><?xml version="1.0" encoding="utf-8"?>
<c:userShapes xmlns:c="http://schemas.openxmlformats.org/drawingml/2006/chart">
  <cdr:relSizeAnchor xmlns:cdr="http://schemas.openxmlformats.org/drawingml/2006/chartDrawing">
    <cdr:from>
      <cdr:x>0.14075</cdr:x>
      <cdr:y>0.00941</cdr:y>
    </cdr:from>
    <cdr:to>
      <cdr:x>0.92279</cdr:x>
      <cdr:y>0.09858</cdr:y>
    </cdr:to>
    <cdr:sp macro="" textlink="">
      <cdr:nvSpPr>
        <cdr:cNvPr id="457" name="Rectangles 1"/>
        <cdr:cNvSpPr/>
      </cdr:nvSpPr>
      <cdr:spPr>
        <a:xfrm xmlns:a="http://schemas.openxmlformats.org/drawingml/2006/main">
          <a:off x="1105200" y="33120"/>
          <a:ext cx="6140880" cy="31392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PORCENTAJE OCUPACIONAL. COMPARATIVO AÑO 2023</a:t>
          </a:r>
          <a:endParaRPr sz="1400" b="0" strike="noStrike" spc="-1">
            <a:latin typeface="Times New Roman"/>
          </a:endParaRPr>
        </a:p>
      </cdr:txBody>
    </cdr:sp>
  </cdr:relSizeAnchor>
</c:userShapes>
</file>

<file path=xl/drawings/drawing178.xml><?xml version="1.0" encoding="utf-8"?>
<xdr:wsDr xmlns:xdr="http://schemas.openxmlformats.org/drawingml/2006/spreadsheetDrawing" xmlns:a="http://schemas.openxmlformats.org/drawingml/2006/main">
  <xdr:twoCellAnchor editAs="oneCell">
    <xdr:from>
      <xdr:col>3</xdr:col>
      <xdr:colOff>85680</xdr:colOff>
      <xdr:row>11</xdr:row>
      <xdr:rowOff>114480</xdr:rowOff>
    </xdr:from>
    <xdr:to>
      <xdr:col>16</xdr:col>
      <xdr:colOff>428400</xdr:colOff>
      <xdr:row>27</xdr:row>
      <xdr:rowOff>63000</xdr:rowOff>
    </xdr:to>
    <xdr:graphicFrame macro="">
      <xdr:nvGraphicFramePr>
        <xdr:cNvPr id="460" name="Chart 456">
          <a:extLst>
            <a:ext uri="{FF2B5EF4-FFF2-40B4-BE49-F238E27FC236}">
              <a16:creationId xmlns:a16="http://schemas.microsoft.com/office/drawing/2014/main" id="{00000000-0008-0000-5C00-0000C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23</xdr:col>
      <xdr:colOff>282600</xdr:colOff>
      <xdr:row>4</xdr:row>
      <xdr:rowOff>141480</xdr:rowOff>
    </xdr:to>
    <xdr:sp macro="" textlink="">
      <xdr:nvSpPr>
        <xdr:cNvPr id="462" name="Flecha izquierda 2">
          <a:hlinkClick xmlns:r="http://schemas.openxmlformats.org/officeDocument/2006/relationships" r:id="rId2"/>
          <a:extLst>
            <a:ext uri="{FF2B5EF4-FFF2-40B4-BE49-F238E27FC236}">
              <a16:creationId xmlns:a16="http://schemas.microsoft.com/office/drawing/2014/main" id="{00000000-0008-0000-5C00-0000CE010000}"/>
            </a:ext>
          </a:extLst>
        </xdr:cNvPr>
        <xdr:cNvSpPr/>
      </xdr:nvSpPr>
      <xdr:spPr>
        <a:xfrm>
          <a:off x="11043360" y="133200"/>
          <a:ext cx="151056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294120</xdr:colOff>
      <xdr:row>5</xdr:row>
      <xdr:rowOff>47880</xdr:rowOff>
    </xdr:to>
    <xdr:pic>
      <xdr:nvPicPr>
        <xdr:cNvPr id="463" name="Picture 278">
          <a:extLst>
            <a:ext uri="{FF2B5EF4-FFF2-40B4-BE49-F238E27FC236}">
              <a16:creationId xmlns:a16="http://schemas.microsoft.com/office/drawing/2014/main" id="{00000000-0008-0000-5C00-0000CF010000}"/>
            </a:ext>
          </a:extLst>
        </xdr:cNvPr>
        <xdr:cNvPicPr/>
      </xdr:nvPicPr>
      <xdr:blipFill>
        <a:blip xmlns:r="http://schemas.openxmlformats.org/officeDocument/2006/relationships" r:embed="rId3"/>
        <a:stretch/>
      </xdr:blipFill>
      <xdr:spPr>
        <a:xfrm>
          <a:off x="161280" y="76320"/>
          <a:ext cx="898560" cy="590760"/>
        </a:xfrm>
        <a:prstGeom prst="rect">
          <a:avLst/>
        </a:prstGeom>
        <a:ln w="0">
          <a:noFill/>
        </a:ln>
      </xdr:spPr>
    </xdr:pic>
    <xdr:clientData/>
  </xdr:twoCellAnchor>
</xdr:wsDr>
</file>

<file path=xl/drawings/drawing179.xml><?xml version="1.0" encoding="utf-8"?>
<c:userShapes xmlns:c="http://schemas.openxmlformats.org/drawingml/2006/chart">
  <cdr:relSizeAnchor xmlns:cdr="http://schemas.openxmlformats.org/drawingml/2006/chartDrawing">
    <cdr:from>
      <cdr:x>0.14075</cdr:x>
      <cdr:y>0.00941</cdr:y>
    </cdr:from>
    <cdr:to>
      <cdr:x>0.92279</cdr:x>
      <cdr:y>0.09858</cdr:y>
    </cdr:to>
    <cdr:sp macro="" textlink="">
      <cdr:nvSpPr>
        <cdr:cNvPr id="461" name="Rectangles 1"/>
        <cdr:cNvSpPr/>
      </cdr:nvSpPr>
      <cdr:spPr>
        <a:xfrm xmlns:a="http://schemas.openxmlformats.org/drawingml/2006/main">
          <a:off x="1105200" y="33120"/>
          <a:ext cx="6140880" cy="31392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PORCENTAJE OCUPACIONAL REAL COMPARATIVO AÑO 2023</a:t>
          </a:r>
          <a:endParaRPr sz="1400" b="0" strike="noStrike" spc="-1">
            <a:latin typeface="Times New Roman"/>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0.07663</cdr:x>
      <cdr:y>0.00581</cdr:y>
    </cdr:from>
    <cdr:to>
      <cdr:x>0.95083</cdr:x>
      <cdr:y>0.09167</cdr:y>
    </cdr:to>
    <cdr:sp macro="" textlink="">
      <cdr:nvSpPr>
        <cdr:cNvPr id="138" name="Rectangles 1"/>
        <cdr:cNvSpPr/>
      </cdr:nvSpPr>
      <cdr:spPr>
        <a:xfrm xmlns:a="http://schemas.openxmlformats.org/drawingml/2006/main">
          <a:off x="600840" y="23400"/>
          <a:ext cx="6854400" cy="3459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EN LA ASIGNACIÓN DE CITAS DE PRIMERA VEZ EN UROLOGÍA  COMPARATIVO AÑO 2023</a:t>
          </a:r>
          <a:endParaRPr sz="1400" b="0" strike="noStrike" spc="-1">
            <a:latin typeface="Times New Roman"/>
          </a:endParaRPr>
        </a:p>
      </cdr:txBody>
    </cdr:sp>
  </cdr:relSizeAnchor>
</c:userShapes>
</file>

<file path=xl/drawings/drawing180.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613440</xdr:colOff>
      <xdr:row>26</xdr:row>
      <xdr:rowOff>209160</xdr:rowOff>
    </xdr:to>
    <xdr:graphicFrame macro="">
      <xdr:nvGraphicFramePr>
        <xdr:cNvPr id="464" name="Chart 456">
          <a:extLst>
            <a:ext uri="{FF2B5EF4-FFF2-40B4-BE49-F238E27FC236}">
              <a16:creationId xmlns:a16="http://schemas.microsoft.com/office/drawing/2014/main" id="{00000000-0008-0000-5D00-0000D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xdr:row>
      <xdr:rowOff>0</xdr:rowOff>
    </xdr:from>
    <xdr:to>
      <xdr:col>23</xdr:col>
      <xdr:colOff>47160</xdr:colOff>
      <xdr:row>4</xdr:row>
      <xdr:rowOff>141480</xdr:rowOff>
    </xdr:to>
    <xdr:sp macro="" textlink="">
      <xdr:nvSpPr>
        <xdr:cNvPr id="466" name="Flecha izquierda 2">
          <a:hlinkClick xmlns:r="http://schemas.openxmlformats.org/officeDocument/2006/relationships" r:id="rId2"/>
          <a:extLst>
            <a:ext uri="{FF2B5EF4-FFF2-40B4-BE49-F238E27FC236}">
              <a16:creationId xmlns:a16="http://schemas.microsoft.com/office/drawing/2014/main" id="{00000000-0008-0000-5D00-0000D2010000}"/>
            </a:ext>
          </a:extLst>
        </xdr:cNvPr>
        <xdr:cNvSpPr/>
      </xdr:nvSpPr>
      <xdr:spPr>
        <a:xfrm>
          <a:off x="10791360" y="133200"/>
          <a:ext cx="18892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3</xdr:col>
      <xdr:colOff>417960</xdr:colOff>
      <xdr:row>5</xdr:row>
      <xdr:rowOff>36720</xdr:rowOff>
    </xdr:to>
    <xdr:pic>
      <xdr:nvPicPr>
        <xdr:cNvPr id="467" name="Picture 278">
          <a:extLst>
            <a:ext uri="{FF2B5EF4-FFF2-40B4-BE49-F238E27FC236}">
              <a16:creationId xmlns:a16="http://schemas.microsoft.com/office/drawing/2014/main" id="{00000000-0008-0000-5D00-0000D3010000}"/>
            </a:ext>
          </a:extLst>
        </xdr:cNvPr>
        <xdr:cNvPicPr/>
      </xdr:nvPicPr>
      <xdr:blipFill>
        <a:blip xmlns:r="http://schemas.openxmlformats.org/officeDocument/2006/relationships" r:embed="rId3"/>
        <a:stretch/>
      </xdr:blipFill>
      <xdr:spPr>
        <a:xfrm>
          <a:off x="161280" y="76320"/>
          <a:ext cx="891000" cy="579600"/>
        </a:xfrm>
        <a:prstGeom prst="rect">
          <a:avLst/>
        </a:prstGeom>
        <a:ln w="0">
          <a:noFill/>
        </a:ln>
      </xdr:spPr>
    </xdr:pic>
    <xdr:clientData/>
  </xdr:twoCellAnchor>
</xdr:wsDr>
</file>

<file path=xl/drawings/drawing181.xml><?xml version="1.0" encoding="utf-8"?>
<c:userShapes xmlns:c="http://schemas.openxmlformats.org/drawingml/2006/chart">
  <cdr:relSizeAnchor xmlns:cdr="http://schemas.openxmlformats.org/drawingml/2006/chartDrawing">
    <cdr:from>
      <cdr:x>0.03611</cdr:x>
      <cdr:y>0.00937</cdr:y>
    </cdr:from>
    <cdr:to>
      <cdr:x>0.97666</cdr:x>
      <cdr:y>0.09847</cdr:y>
    </cdr:to>
    <cdr:sp macro="" textlink="">
      <cdr:nvSpPr>
        <cdr:cNvPr id="465" name="Rectangles 1"/>
        <cdr:cNvSpPr/>
      </cdr:nvSpPr>
      <cdr:spPr>
        <a:xfrm xmlns:a="http://schemas.openxmlformats.org/drawingml/2006/main">
          <a:off x="312480" y="33480"/>
          <a:ext cx="8139960" cy="3182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PRODUCCION TOTAL  EN UNIDADES DE VALOR RELATIVO (UVR). COMPARATIVO AÑO 2023</a:t>
          </a:r>
          <a:endParaRPr sz="1400" b="0" strike="noStrike" spc="-1">
            <a:latin typeface="Times New Roman"/>
          </a:endParaRPr>
        </a:p>
      </cdr:txBody>
    </cdr:sp>
  </cdr:relSizeAnchor>
</c:userShapes>
</file>

<file path=xl/drawings/drawing182.xml><?xml version="1.0" encoding="utf-8"?>
<xdr:wsDr xmlns:xdr="http://schemas.openxmlformats.org/drawingml/2006/spreadsheetDrawing" xmlns:a="http://schemas.openxmlformats.org/drawingml/2006/main">
  <xdr:twoCellAnchor editAs="oneCell">
    <xdr:from>
      <xdr:col>3</xdr:col>
      <xdr:colOff>171360</xdr:colOff>
      <xdr:row>11</xdr:row>
      <xdr:rowOff>0</xdr:rowOff>
    </xdr:from>
    <xdr:to>
      <xdr:col>16</xdr:col>
      <xdr:colOff>75600</xdr:colOff>
      <xdr:row>27</xdr:row>
      <xdr:rowOff>161640</xdr:rowOff>
    </xdr:to>
    <xdr:graphicFrame macro="">
      <xdr:nvGraphicFramePr>
        <xdr:cNvPr id="468" name="Chart 456">
          <a:extLst>
            <a:ext uri="{FF2B5EF4-FFF2-40B4-BE49-F238E27FC236}">
              <a16:creationId xmlns:a16="http://schemas.microsoft.com/office/drawing/2014/main" id="{00000000-0008-0000-5E00-0000D4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xdr:row>
      <xdr:rowOff>0</xdr:rowOff>
    </xdr:from>
    <xdr:to>
      <xdr:col>22</xdr:col>
      <xdr:colOff>158760</xdr:colOff>
      <xdr:row>4</xdr:row>
      <xdr:rowOff>141480</xdr:rowOff>
    </xdr:to>
    <xdr:sp macro="" textlink="">
      <xdr:nvSpPr>
        <xdr:cNvPr id="470" name="Flecha izquierda 2">
          <a:hlinkClick xmlns:r="http://schemas.openxmlformats.org/officeDocument/2006/relationships" r:id="rId2"/>
          <a:extLst>
            <a:ext uri="{FF2B5EF4-FFF2-40B4-BE49-F238E27FC236}">
              <a16:creationId xmlns:a16="http://schemas.microsoft.com/office/drawing/2014/main" id="{00000000-0008-0000-5E00-0000D6010000}"/>
            </a:ext>
          </a:extLst>
        </xdr:cNvPr>
        <xdr:cNvSpPr/>
      </xdr:nvSpPr>
      <xdr:spPr>
        <a:xfrm>
          <a:off x="17014320" y="133200"/>
          <a:ext cx="138672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xdr:from>
      <xdr:col>5</xdr:col>
      <xdr:colOff>347040</xdr:colOff>
      <xdr:row>16</xdr:row>
      <xdr:rowOff>133200</xdr:rowOff>
    </xdr:from>
    <xdr:to>
      <xdr:col>15</xdr:col>
      <xdr:colOff>873720</xdr:colOff>
      <xdr:row>16</xdr:row>
      <xdr:rowOff>155520</xdr:rowOff>
    </xdr:to>
    <xdr:cxnSp macro="">
      <xdr:nvCxnSpPr>
        <xdr:cNvPr id="471" name="Conector recto 3">
          <a:extLst>
            <a:ext uri="{FF2B5EF4-FFF2-40B4-BE49-F238E27FC236}">
              <a16:creationId xmlns:a16="http://schemas.microsoft.com/office/drawing/2014/main" id="{00000000-0008-0000-5E00-0000D7010000}"/>
            </a:ext>
          </a:extLst>
        </xdr:cNvPr>
        <xdr:cNvCxnSpPr/>
      </xdr:nvCxnSpPr>
      <xdr:spPr>
        <a:xfrm flipV="1">
          <a:off x="1736280" y="3124080"/>
          <a:ext cx="11601720" cy="22680"/>
        </a:xfrm>
        <a:prstGeom prst="straightConnector1">
          <a:avLst/>
        </a:prstGeom>
        <a:ln w="38100">
          <a:solidFill>
            <a:srgbClr val="C0504D"/>
          </a:solidFill>
          <a:round/>
        </a:ln>
      </xdr:spPr>
    </xdr:cxnSp>
    <xdr:clientData/>
  </xdr:twoCellAnchor>
  <xdr:twoCellAnchor editAs="oneCell">
    <xdr:from>
      <xdr:col>2</xdr:col>
      <xdr:colOff>0</xdr:colOff>
      <xdr:row>1</xdr:row>
      <xdr:rowOff>0</xdr:rowOff>
    </xdr:from>
    <xdr:to>
      <xdr:col>4</xdr:col>
      <xdr:colOff>151200</xdr:colOff>
      <xdr:row>5</xdr:row>
      <xdr:rowOff>36720</xdr:rowOff>
    </xdr:to>
    <xdr:pic>
      <xdr:nvPicPr>
        <xdr:cNvPr id="472" name="Picture 278">
          <a:extLst>
            <a:ext uri="{FF2B5EF4-FFF2-40B4-BE49-F238E27FC236}">
              <a16:creationId xmlns:a16="http://schemas.microsoft.com/office/drawing/2014/main" id="{00000000-0008-0000-5E00-0000D8010000}"/>
            </a:ext>
          </a:extLst>
        </xdr:cNvPr>
        <xdr:cNvPicPr/>
      </xdr:nvPicPr>
      <xdr:blipFill>
        <a:blip xmlns:r="http://schemas.openxmlformats.org/officeDocument/2006/relationships" r:embed="rId3"/>
        <a:stretch/>
      </xdr:blipFill>
      <xdr:spPr>
        <a:xfrm>
          <a:off x="161280" y="76320"/>
          <a:ext cx="906120" cy="579600"/>
        </a:xfrm>
        <a:prstGeom prst="rect">
          <a:avLst/>
        </a:prstGeom>
        <a:ln w="0">
          <a:noFill/>
        </a:ln>
      </xdr:spPr>
    </xdr:pic>
    <xdr:clientData/>
  </xdr:twoCellAnchor>
</xdr:wsDr>
</file>

<file path=xl/drawings/drawing183.xml><?xml version="1.0" encoding="utf-8"?>
<c:userShapes xmlns:c="http://schemas.openxmlformats.org/drawingml/2006/chart">
  <cdr:relSizeAnchor xmlns:cdr="http://schemas.openxmlformats.org/drawingml/2006/chartDrawing">
    <cdr:from>
      <cdr:x>0.14074</cdr:x>
      <cdr:y>0.00941</cdr:y>
    </cdr:from>
    <cdr:to>
      <cdr:x>0.81397</cdr:x>
      <cdr:y>0.09858</cdr:y>
    </cdr:to>
    <cdr:sp macro="" textlink="">
      <cdr:nvSpPr>
        <cdr:cNvPr id="469" name="Rectangles 1"/>
        <cdr:cNvSpPr/>
      </cdr:nvSpPr>
      <cdr:spPr>
        <a:xfrm xmlns:a="http://schemas.openxmlformats.org/drawingml/2006/main">
          <a:off x="1831320" y="38880"/>
          <a:ext cx="8760240" cy="368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sp>
  </cdr:relSizeAnchor>
</c:userShapes>
</file>

<file path=xl/drawings/drawing184.xml><?xml version="1.0" encoding="utf-8"?>
<xdr:wsDr xmlns:xdr="http://schemas.openxmlformats.org/drawingml/2006/spreadsheetDrawing" xmlns:a="http://schemas.openxmlformats.org/drawingml/2006/main">
  <xdr:twoCellAnchor editAs="oneCell">
    <xdr:from>
      <xdr:col>2</xdr:col>
      <xdr:colOff>266760</xdr:colOff>
      <xdr:row>11</xdr:row>
      <xdr:rowOff>19080</xdr:rowOff>
    </xdr:from>
    <xdr:to>
      <xdr:col>16</xdr:col>
      <xdr:colOff>323640</xdr:colOff>
      <xdr:row>26</xdr:row>
      <xdr:rowOff>129240</xdr:rowOff>
    </xdr:to>
    <xdr:graphicFrame macro="">
      <xdr:nvGraphicFramePr>
        <xdr:cNvPr id="473" name="Chart 456">
          <a:extLst>
            <a:ext uri="{FF2B5EF4-FFF2-40B4-BE49-F238E27FC236}">
              <a16:creationId xmlns:a16="http://schemas.microsoft.com/office/drawing/2014/main" id="{00000000-0008-0000-5F00-0000D9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xdr:row>
      <xdr:rowOff>0</xdr:rowOff>
    </xdr:from>
    <xdr:to>
      <xdr:col>22</xdr:col>
      <xdr:colOff>158760</xdr:colOff>
      <xdr:row>4</xdr:row>
      <xdr:rowOff>141480</xdr:rowOff>
    </xdr:to>
    <xdr:sp macro="" textlink="">
      <xdr:nvSpPr>
        <xdr:cNvPr id="475" name="Flecha izquierda 2">
          <a:hlinkClick xmlns:r="http://schemas.openxmlformats.org/officeDocument/2006/relationships" r:id="rId2"/>
          <a:extLst>
            <a:ext uri="{FF2B5EF4-FFF2-40B4-BE49-F238E27FC236}">
              <a16:creationId xmlns:a16="http://schemas.microsoft.com/office/drawing/2014/main" id="{00000000-0008-0000-5F00-0000DB010000}"/>
            </a:ext>
          </a:extLst>
        </xdr:cNvPr>
        <xdr:cNvSpPr/>
      </xdr:nvSpPr>
      <xdr:spPr>
        <a:xfrm>
          <a:off x="17014320" y="133200"/>
          <a:ext cx="138672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146880</xdr:colOff>
      <xdr:row>5</xdr:row>
      <xdr:rowOff>25560</xdr:rowOff>
    </xdr:to>
    <xdr:pic>
      <xdr:nvPicPr>
        <xdr:cNvPr id="476" name="Picture 278">
          <a:extLst>
            <a:ext uri="{FF2B5EF4-FFF2-40B4-BE49-F238E27FC236}">
              <a16:creationId xmlns:a16="http://schemas.microsoft.com/office/drawing/2014/main" id="{00000000-0008-0000-5F00-0000DC010000}"/>
            </a:ext>
          </a:extLst>
        </xdr:cNvPr>
        <xdr:cNvPicPr/>
      </xdr:nvPicPr>
      <xdr:blipFill>
        <a:blip xmlns:r="http://schemas.openxmlformats.org/officeDocument/2006/relationships" r:embed="rId3"/>
        <a:stretch/>
      </xdr:blipFill>
      <xdr:spPr>
        <a:xfrm>
          <a:off x="161280" y="76320"/>
          <a:ext cx="901800" cy="568440"/>
        </a:xfrm>
        <a:prstGeom prst="rect">
          <a:avLst/>
        </a:prstGeom>
        <a:ln w="0">
          <a:noFill/>
        </a:ln>
      </xdr:spPr>
    </xdr:pic>
    <xdr:clientData/>
  </xdr:twoCellAnchor>
</xdr:wsDr>
</file>

<file path=xl/drawings/drawing185.xml><?xml version="1.0" encoding="utf-8"?>
<c:userShapes xmlns:c="http://schemas.openxmlformats.org/drawingml/2006/chart">
  <cdr:relSizeAnchor xmlns:cdr="http://schemas.openxmlformats.org/drawingml/2006/chartDrawing">
    <cdr:from>
      <cdr:x>0.14074</cdr:x>
      <cdr:y>0.00943</cdr:y>
    </cdr:from>
    <cdr:to>
      <cdr:x>0.81398</cdr:x>
      <cdr:y>0.09855</cdr:y>
    </cdr:to>
    <cdr:sp macro="" textlink="">
      <cdr:nvSpPr>
        <cdr:cNvPr id="474" name="Rectangles 1"/>
        <cdr:cNvSpPr/>
      </cdr:nvSpPr>
      <cdr:spPr>
        <a:xfrm xmlns:a="http://schemas.openxmlformats.org/drawingml/2006/main">
          <a:off x="1895400" y="36360"/>
          <a:ext cx="9066600" cy="3434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sp>
  </cdr:relSizeAnchor>
</c:userShapes>
</file>

<file path=xl/drawings/drawing186.xml><?xml version="1.0" encoding="utf-8"?>
<xdr:wsDr xmlns:xdr="http://schemas.openxmlformats.org/drawingml/2006/spreadsheetDrawing" xmlns:a="http://schemas.openxmlformats.org/drawingml/2006/main">
  <xdr:twoCellAnchor editAs="oneCell">
    <xdr:from>
      <xdr:col>3</xdr:col>
      <xdr:colOff>0</xdr:colOff>
      <xdr:row>11</xdr:row>
      <xdr:rowOff>28440</xdr:rowOff>
    </xdr:from>
    <xdr:to>
      <xdr:col>16</xdr:col>
      <xdr:colOff>342720</xdr:colOff>
      <xdr:row>26</xdr:row>
      <xdr:rowOff>138600</xdr:rowOff>
    </xdr:to>
    <xdr:graphicFrame macro="">
      <xdr:nvGraphicFramePr>
        <xdr:cNvPr id="477" name="Chart 456">
          <a:extLst>
            <a:ext uri="{FF2B5EF4-FFF2-40B4-BE49-F238E27FC236}">
              <a16:creationId xmlns:a16="http://schemas.microsoft.com/office/drawing/2014/main" id="{00000000-0008-0000-6000-0000DD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21</xdr:col>
      <xdr:colOff>216000</xdr:colOff>
      <xdr:row>4</xdr:row>
      <xdr:rowOff>141480</xdr:rowOff>
    </xdr:to>
    <xdr:sp macro="" textlink="">
      <xdr:nvSpPr>
        <xdr:cNvPr id="480" name="Flecha izquierda 2">
          <a:hlinkClick xmlns:r="http://schemas.openxmlformats.org/officeDocument/2006/relationships" r:id="rId2"/>
          <a:extLst>
            <a:ext uri="{FF2B5EF4-FFF2-40B4-BE49-F238E27FC236}">
              <a16:creationId xmlns:a16="http://schemas.microsoft.com/office/drawing/2014/main" id="{00000000-0008-0000-6000-0000E0010000}"/>
            </a:ext>
          </a:extLst>
        </xdr:cNvPr>
        <xdr:cNvSpPr/>
      </xdr:nvSpPr>
      <xdr:spPr>
        <a:xfrm>
          <a:off x="16978680" y="133200"/>
          <a:ext cx="144396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6840</xdr:colOff>
      <xdr:row>5</xdr:row>
      <xdr:rowOff>50760</xdr:rowOff>
    </xdr:to>
    <xdr:pic>
      <xdr:nvPicPr>
        <xdr:cNvPr id="481" name="Picture 278">
          <a:extLst>
            <a:ext uri="{FF2B5EF4-FFF2-40B4-BE49-F238E27FC236}">
              <a16:creationId xmlns:a16="http://schemas.microsoft.com/office/drawing/2014/main" id="{00000000-0008-0000-6000-0000E1010000}"/>
            </a:ext>
          </a:extLst>
        </xdr:cNvPr>
        <xdr:cNvPicPr/>
      </xdr:nvPicPr>
      <xdr:blipFill>
        <a:blip xmlns:r="http://schemas.openxmlformats.org/officeDocument/2006/relationships" r:embed="rId3"/>
        <a:stretch/>
      </xdr:blipFill>
      <xdr:spPr>
        <a:xfrm>
          <a:off x="161280" y="76320"/>
          <a:ext cx="902880" cy="593640"/>
        </a:xfrm>
        <a:prstGeom prst="rect">
          <a:avLst/>
        </a:prstGeom>
        <a:ln w="0">
          <a:noFill/>
        </a:ln>
      </xdr:spPr>
    </xdr:pic>
    <xdr:clientData/>
  </xdr:twoCellAnchor>
</xdr:wsDr>
</file>

<file path=xl/drawings/drawing187.xml><?xml version="1.0" encoding="utf-8"?>
<c:userShapes xmlns:c="http://schemas.openxmlformats.org/drawingml/2006/chart">
  <cdr:relSizeAnchor xmlns:cdr="http://schemas.openxmlformats.org/drawingml/2006/chartDrawing">
    <cdr:from>
      <cdr:x>0.14074</cdr:x>
      <cdr:y>0.00944</cdr:y>
    </cdr:from>
    <cdr:to>
      <cdr:x>0.81398</cdr:x>
      <cdr:y>0.09862</cdr:y>
    </cdr:to>
    <cdr:sp macro="" textlink="">
      <cdr:nvSpPr>
        <cdr:cNvPr id="478" name="Rectangles 1"/>
        <cdr:cNvSpPr/>
      </cdr:nvSpPr>
      <cdr:spPr>
        <a:xfrm xmlns:a="http://schemas.openxmlformats.org/drawingml/2006/main">
          <a:off x="1954440" y="37440"/>
          <a:ext cx="9349560" cy="3538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FACTURACION TOTAL  COMPARATIVO AÑO 2023</a:t>
          </a:r>
          <a:endParaRPr sz="1400" b="0" strike="noStrike" spc="-1">
            <a:latin typeface="Times New Roman"/>
          </a:endParaRPr>
        </a:p>
      </cdr:txBody>
    </cdr:sp>
  </cdr:relSizeAnchor>
  <cdr:relSizeAnchor xmlns:cdr="http://schemas.openxmlformats.org/drawingml/2006/chartDrawing">
    <cdr:from>
      <cdr:x>0</cdr:x>
      <cdr:y>0</cdr:y>
    </cdr:from>
    <cdr:to>
      <cdr:x>0.00213</cdr:x>
      <cdr:y>0.00608</cdr:y>
    </cdr:to>
    <cdr:pic>
      <cdr:nvPicPr>
        <cdr:cNvPr id="479" name="Picture 2">
          <a:extLst xmlns:a="http://schemas.openxmlformats.org/drawingml/2006/main">
            <a:ext uri="{FF2B5EF4-FFF2-40B4-BE49-F238E27FC236}">
              <a16:creationId xmlns:a16="http://schemas.microsoft.com/office/drawing/2014/main" id="{34766B2C-726D-C21D-8CD9-DEBFE780C305}"/>
            </a:ext>
          </a:extLst>
        </cdr:cNvPr>
        <cdr:cNvPicPr/>
      </cdr:nvPicPr>
      <cdr:blipFill>
        <a:blip xmlns:a="http://schemas.openxmlformats.org/drawingml/2006/main" xmlns:r="http://schemas.openxmlformats.org/officeDocument/2006/relationships" r:embed="rId1"/>
        <a:stretch xmlns:a="http://schemas.openxmlformats.org/drawingml/2006/main"/>
      </cdr:blipFill>
      <cdr:spPr>
        <a:xfrm xmlns:a="http://schemas.openxmlformats.org/drawingml/2006/main">
          <a:off x="0" y="0"/>
          <a:ext cx="29520" cy="24120"/>
        </a:xfrm>
        <a:prstGeom xmlns:a="http://schemas.openxmlformats.org/drawingml/2006/main" prst="rect">
          <a:avLst/>
        </a:prstGeom>
        <a:ln xmlns:a="http://schemas.openxmlformats.org/drawingml/2006/main" w="0">
          <a:noFill/>
        </a:ln>
      </cdr:spPr>
    </cdr:pic>
  </cdr:relSizeAnchor>
</c:userShapes>
</file>

<file path=xl/drawings/drawing188.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482" name="Chart 456">
          <a:extLst>
            <a:ext uri="{FF2B5EF4-FFF2-40B4-BE49-F238E27FC236}">
              <a16:creationId xmlns:a16="http://schemas.microsoft.com/office/drawing/2014/main" id="{00000000-0008-0000-6100-0000E2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34920</xdr:colOff>
      <xdr:row>4</xdr:row>
      <xdr:rowOff>141480</xdr:rowOff>
    </xdr:to>
    <xdr:sp macro="" textlink="">
      <xdr:nvSpPr>
        <xdr:cNvPr id="484" name="Flecha izquierda 2">
          <a:hlinkClick xmlns:r="http://schemas.openxmlformats.org/officeDocument/2006/relationships" r:id="rId2"/>
          <a:extLst>
            <a:ext uri="{FF2B5EF4-FFF2-40B4-BE49-F238E27FC236}">
              <a16:creationId xmlns:a16="http://schemas.microsoft.com/office/drawing/2014/main" id="{00000000-0008-0000-6100-0000E4010000}"/>
            </a:ext>
          </a:extLst>
        </xdr:cNvPr>
        <xdr:cNvSpPr/>
      </xdr:nvSpPr>
      <xdr:spPr>
        <a:xfrm>
          <a:off x="18715320" y="133200"/>
          <a:ext cx="18770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xdr:from>
      <xdr:col>4</xdr:col>
      <xdr:colOff>103680</xdr:colOff>
      <xdr:row>18</xdr:row>
      <xdr:rowOff>176400</xdr:rowOff>
    </xdr:from>
    <xdr:to>
      <xdr:col>16</xdr:col>
      <xdr:colOff>199080</xdr:colOff>
      <xdr:row>18</xdr:row>
      <xdr:rowOff>178200</xdr:rowOff>
    </xdr:to>
    <xdr:cxnSp macro="">
      <xdr:nvCxnSpPr>
        <xdr:cNvPr id="485" name="Conector recto 3">
          <a:extLst>
            <a:ext uri="{FF2B5EF4-FFF2-40B4-BE49-F238E27FC236}">
              <a16:creationId xmlns:a16="http://schemas.microsoft.com/office/drawing/2014/main" id="{00000000-0008-0000-6100-0000E5010000}"/>
            </a:ext>
          </a:extLst>
        </xdr:cNvPr>
        <xdr:cNvCxnSpPr/>
      </xdr:nvCxnSpPr>
      <xdr:spPr>
        <a:xfrm flipV="1">
          <a:off x="1352160" y="3643560"/>
          <a:ext cx="12891600" cy="2160"/>
        </a:xfrm>
        <a:prstGeom prst="straightConnector1">
          <a:avLst/>
        </a:prstGeom>
        <a:ln w="25400">
          <a:solidFill>
            <a:srgbClr val="C0504D"/>
          </a:solidFill>
          <a:round/>
        </a:ln>
      </xdr:spPr>
    </xdr:cxnSp>
    <xdr:clientData/>
  </xdr:twoCellAnchor>
  <xdr:twoCellAnchor editAs="oneCell">
    <xdr:from>
      <xdr:col>2</xdr:col>
      <xdr:colOff>0</xdr:colOff>
      <xdr:row>1</xdr:row>
      <xdr:rowOff>0</xdr:rowOff>
    </xdr:from>
    <xdr:to>
      <xdr:col>3</xdr:col>
      <xdr:colOff>415440</xdr:colOff>
      <xdr:row>5</xdr:row>
      <xdr:rowOff>25560</xdr:rowOff>
    </xdr:to>
    <xdr:pic>
      <xdr:nvPicPr>
        <xdr:cNvPr id="486" name="Picture 278">
          <a:extLst>
            <a:ext uri="{FF2B5EF4-FFF2-40B4-BE49-F238E27FC236}">
              <a16:creationId xmlns:a16="http://schemas.microsoft.com/office/drawing/2014/main" id="{00000000-0008-0000-6100-0000E6010000}"/>
            </a:ext>
          </a:extLst>
        </xdr:cNvPr>
        <xdr:cNvPicPr/>
      </xdr:nvPicPr>
      <xdr:blipFill>
        <a:blip xmlns:r="http://schemas.openxmlformats.org/officeDocument/2006/relationships" r:embed="rId3"/>
        <a:stretch/>
      </xdr:blipFill>
      <xdr:spPr>
        <a:xfrm>
          <a:off x="161280" y="76320"/>
          <a:ext cx="888480" cy="568440"/>
        </a:xfrm>
        <a:prstGeom prst="rect">
          <a:avLst/>
        </a:prstGeom>
        <a:ln w="0">
          <a:noFill/>
        </a:ln>
      </xdr:spPr>
    </xdr:pic>
    <xdr:clientData/>
  </xdr:twoCellAnchor>
</xdr:wsDr>
</file>

<file path=xl/drawings/drawing189.xml><?xml version="1.0" encoding="utf-8"?>
<c:userShapes xmlns:c="http://schemas.openxmlformats.org/drawingml/2006/chart">
  <cdr:relSizeAnchor xmlns:cdr="http://schemas.openxmlformats.org/drawingml/2006/chartDrawing">
    <cdr:from>
      <cdr:x>0.14074</cdr:x>
      <cdr:y>0.00941</cdr:y>
    </cdr:from>
    <cdr:to>
      <cdr:x>0.81399</cdr:x>
      <cdr:y>0.09852</cdr:y>
    </cdr:to>
    <cdr:sp macro="" textlink="">
      <cdr:nvSpPr>
        <cdr:cNvPr id="483" name="Rectangles 1"/>
        <cdr:cNvSpPr/>
      </cdr:nvSpPr>
      <cdr:spPr>
        <a:xfrm xmlns:a="http://schemas.openxmlformats.org/drawingml/2006/main">
          <a:off x="1962000" y="35280"/>
          <a:ext cx="9385200" cy="3340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INGRESOS POR UVR COMPARATIVO AÑO 2022</a:t>
          </a:r>
          <a:endParaRPr sz="1400" b="0" strike="noStrike" spc="-1">
            <a:latin typeface="Times New Roman"/>
          </a:endParaRP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2</xdr:col>
      <xdr:colOff>152280</xdr:colOff>
      <xdr:row>11</xdr:row>
      <xdr:rowOff>95400</xdr:rowOff>
    </xdr:from>
    <xdr:to>
      <xdr:col>16</xdr:col>
      <xdr:colOff>180360</xdr:colOff>
      <xdr:row>27</xdr:row>
      <xdr:rowOff>18720</xdr:rowOff>
    </xdr:to>
    <xdr:graphicFrame macro="">
      <xdr:nvGraphicFramePr>
        <xdr:cNvPr id="141" name="Chart 456">
          <a:extLst>
            <a:ext uri="{FF2B5EF4-FFF2-40B4-BE49-F238E27FC236}">
              <a16:creationId xmlns:a16="http://schemas.microsoft.com/office/drawing/2014/main" id="{00000000-0008-0000-0C00-00008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9360</xdr:colOff>
      <xdr:row>1</xdr:row>
      <xdr:rowOff>19080</xdr:rowOff>
    </xdr:from>
    <xdr:to>
      <xdr:col>25</xdr:col>
      <xdr:colOff>130320</xdr:colOff>
      <xdr:row>4</xdr:row>
      <xdr:rowOff>103320</xdr:rowOff>
    </xdr:to>
    <xdr:sp macro="" textlink="">
      <xdr:nvSpPr>
        <xdr:cNvPr id="143" name="Flecha izquierda 2">
          <a:hlinkClick xmlns:r="http://schemas.openxmlformats.org/officeDocument/2006/relationships" r:id="rId2"/>
          <a:extLst>
            <a:ext uri="{FF2B5EF4-FFF2-40B4-BE49-F238E27FC236}">
              <a16:creationId xmlns:a16="http://schemas.microsoft.com/office/drawing/2014/main" id="{00000000-0008-0000-0C00-00008F000000}"/>
            </a:ext>
          </a:extLst>
        </xdr:cNvPr>
        <xdr:cNvSpPr/>
      </xdr:nvSpPr>
      <xdr:spPr>
        <a:xfrm>
          <a:off x="9985320" y="95400"/>
          <a:ext cx="1963080" cy="46512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36720</xdr:rowOff>
    </xdr:to>
    <xdr:pic>
      <xdr:nvPicPr>
        <xdr:cNvPr id="144" name="Picture 278">
          <a:extLst>
            <a:ext uri="{FF2B5EF4-FFF2-40B4-BE49-F238E27FC236}">
              <a16:creationId xmlns:a16="http://schemas.microsoft.com/office/drawing/2014/main" id="{00000000-0008-0000-0C00-000090000000}"/>
            </a:ext>
          </a:extLst>
        </xdr:cNvPr>
        <xdr:cNvPicPr/>
      </xdr:nvPicPr>
      <xdr:blipFill>
        <a:blip xmlns:r="http://schemas.openxmlformats.org/officeDocument/2006/relationships" r:embed="rId3"/>
        <a:stretch/>
      </xdr:blipFill>
      <xdr:spPr>
        <a:xfrm>
          <a:off x="161280" y="76320"/>
          <a:ext cx="903600" cy="579600"/>
        </a:xfrm>
        <a:prstGeom prst="rect">
          <a:avLst/>
        </a:prstGeom>
        <a:ln w="0">
          <a:noFill/>
        </a:ln>
      </xdr:spPr>
    </xdr:pic>
    <xdr:clientData/>
  </xdr:twoCellAnchor>
</xdr:wsDr>
</file>

<file path=xl/drawings/drawing190.xml><?xml version="1.0" encoding="utf-8"?>
<xdr:wsDr xmlns:xdr="http://schemas.openxmlformats.org/drawingml/2006/spreadsheetDrawing" xmlns:a="http://schemas.openxmlformats.org/drawingml/2006/main">
  <xdr:twoCellAnchor>
    <xdr:from>
      <xdr:col>21</xdr:col>
      <xdr:colOff>0</xdr:colOff>
      <xdr:row>2</xdr:row>
      <xdr:rowOff>0</xdr:rowOff>
    </xdr:from>
    <xdr:to>
      <xdr:col>24</xdr:col>
      <xdr:colOff>34920</xdr:colOff>
      <xdr:row>4</xdr:row>
      <xdr:rowOff>141480</xdr:rowOff>
    </xdr:to>
    <xdr:sp macro="" textlink="">
      <xdr:nvSpPr>
        <xdr:cNvPr id="487" name="Flecha izquierda 3">
          <a:hlinkClick xmlns:r="http://schemas.openxmlformats.org/officeDocument/2006/relationships" r:id="rId1"/>
          <a:extLst>
            <a:ext uri="{FF2B5EF4-FFF2-40B4-BE49-F238E27FC236}">
              <a16:creationId xmlns:a16="http://schemas.microsoft.com/office/drawing/2014/main" id="{00000000-0008-0000-6200-0000E7010000}"/>
            </a:ext>
          </a:extLst>
        </xdr:cNvPr>
        <xdr:cNvSpPr/>
      </xdr:nvSpPr>
      <xdr:spPr>
        <a:xfrm>
          <a:off x="17578800" y="133200"/>
          <a:ext cx="18770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5</xdr:col>
      <xdr:colOff>285840</xdr:colOff>
      <xdr:row>11</xdr:row>
      <xdr:rowOff>76320</xdr:rowOff>
    </xdr:from>
    <xdr:to>
      <xdr:col>16</xdr:col>
      <xdr:colOff>647280</xdr:colOff>
      <xdr:row>27</xdr:row>
      <xdr:rowOff>123480</xdr:rowOff>
    </xdr:to>
    <xdr:graphicFrame macro="">
      <xdr:nvGraphicFramePr>
        <xdr:cNvPr id="488" name="Gráfico 2">
          <a:extLst>
            <a:ext uri="{FF2B5EF4-FFF2-40B4-BE49-F238E27FC236}">
              <a16:creationId xmlns:a16="http://schemas.microsoft.com/office/drawing/2014/main" id="{00000000-0008-0000-6200-0000E8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1</xdr:row>
      <xdr:rowOff>0</xdr:rowOff>
    </xdr:from>
    <xdr:to>
      <xdr:col>4</xdr:col>
      <xdr:colOff>246600</xdr:colOff>
      <xdr:row>5</xdr:row>
      <xdr:rowOff>36720</xdr:rowOff>
    </xdr:to>
    <xdr:pic>
      <xdr:nvPicPr>
        <xdr:cNvPr id="489" name="Picture 278">
          <a:extLst>
            <a:ext uri="{FF2B5EF4-FFF2-40B4-BE49-F238E27FC236}">
              <a16:creationId xmlns:a16="http://schemas.microsoft.com/office/drawing/2014/main" id="{00000000-0008-0000-6200-0000E9010000}"/>
            </a:ext>
          </a:extLst>
        </xdr:cNvPr>
        <xdr:cNvPicPr/>
      </xdr:nvPicPr>
      <xdr:blipFill>
        <a:blip xmlns:r="http://schemas.openxmlformats.org/officeDocument/2006/relationships" r:embed="rId3"/>
        <a:stretch/>
      </xdr:blipFill>
      <xdr:spPr>
        <a:xfrm>
          <a:off x="161280" y="76320"/>
          <a:ext cx="901440" cy="579600"/>
        </a:xfrm>
        <a:prstGeom prst="rect">
          <a:avLst/>
        </a:prstGeom>
        <a:ln w="0">
          <a:noFill/>
        </a:ln>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490" name="Chart 456">
          <a:extLst>
            <a:ext uri="{FF2B5EF4-FFF2-40B4-BE49-F238E27FC236}">
              <a16:creationId xmlns:a16="http://schemas.microsoft.com/office/drawing/2014/main" id="{00000000-0008-0000-6300-0000EA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34920</xdr:colOff>
      <xdr:row>4</xdr:row>
      <xdr:rowOff>141480</xdr:rowOff>
    </xdr:to>
    <xdr:sp macro="" textlink="">
      <xdr:nvSpPr>
        <xdr:cNvPr id="492" name="Flecha izquierda 2">
          <a:hlinkClick xmlns:r="http://schemas.openxmlformats.org/officeDocument/2006/relationships" r:id="rId2"/>
          <a:extLst>
            <a:ext uri="{FF2B5EF4-FFF2-40B4-BE49-F238E27FC236}">
              <a16:creationId xmlns:a16="http://schemas.microsoft.com/office/drawing/2014/main" id="{00000000-0008-0000-6300-0000EC010000}"/>
            </a:ext>
          </a:extLst>
        </xdr:cNvPr>
        <xdr:cNvSpPr/>
      </xdr:nvSpPr>
      <xdr:spPr>
        <a:xfrm>
          <a:off x="14244840" y="133200"/>
          <a:ext cx="18770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xdr:from>
      <xdr:col>4</xdr:col>
      <xdr:colOff>103680</xdr:colOff>
      <xdr:row>18</xdr:row>
      <xdr:rowOff>176400</xdr:rowOff>
    </xdr:from>
    <xdr:to>
      <xdr:col>16</xdr:col>
      <xdr:colOff>199080</xdr:colOff>
      <xdr:row>18</xdr:row>
      <xdr:rowOff>178200</xdr:rowOff>
    </xdr:to>
    <xdr:cxnSp macro="">
      <xdr:nvCxnSpPr>
        <xdr:cNvPr id="493" name="Conector recto 3">
          <a:extLst>
            <a:ext uri="{FF2B5EF4-FFF2-40B4-BE49-F238E27FC236}">
              <a16:creationId xmlns:a16="http://schemas.microsoft.com/office/drawing/2014/main" id="{00000000-0008-0000-6300-0000ED010000}"/>
            </a:ext>
          </a:extLst>
        </xdr:cNvPr>
        <xdr:cNvCxnSpPr/>
      </xdr:nvCxnSpPr>
      <xdr:spPr>
        <a:xfrm flipV="1">
          <a:off x="1352160" y="3643560"/>
          <a:ext cx="9014760" cy="2160"/>
        </a:xfrm>
        <a:prstGeom prst="straightConnector1">
          <a:avLst/>
        </a:prstGeom>
        <a:ln w="25400">
          <a:solidFill>
            <a:srgbClr val="C0504D"/>
          </a:solidFill>
          <a:round/>
        </a:ln>
      </xdr:spPr>
    </xdr:cxnSp>
    <xdr:clientData/>
  </xdr:twoCellAnchor>
  <xdr:twoCellAnchor editAs="oneCell">
    <xdr:from>
      <xdr:col>2</xdr:col>
      <xdr:colOff>0</xdr:colOff>
      <xdr:row>1</xdr:row>
      <xdr:rowOff>0</xdr:rowOff>
    </xdr:from>
    <xdr:to>
      <xdr:col>3</xdr:col>
      <xdr:colOff>415440</xdr:colOff>
      <xdr:row>5</xdr:row>
      <xdr:rowOff>25560</xdr:rowOff>
    </xdr:to>
    <xdr:pic>
      <xdr:nvPicPr>
        <xdr:cNvPr id="494" name="Picture 278">
          <a:extLst>
            <a:ext uri="{FF2B5EF4-FFF2-40B4-BE49-F238E27FC236}">
              <a16:creationId xmlns:a16="http://schemas.microsoft.com/office/drawing/2014/main" id="{00000000-0008-0000-6300-0000EE010000}"/>
            </a:ext>
          </a:extLst>
        </xdr:cNvPr>
        <xdr:cNvPicPr/>
      </xdr:nvPicPr>
      <xdr:blipFill>
        <a:blip xmlns:r="http://schemas.openxmlformats.org/officeDocument/2006/relationships" r:embed="rId3"/>
        <a:stretch/>
      </xdr:blipFill>
      <xdr:spPr>
        <a:xfrm>
          <a:off x="161280" y="76320"/>
          <a:ext cx="888480" cy="568440"/>
        </a:xfrm>
        <a:prstGeom prst="rect">
          <a:avLst/>
        </a:prstGeom>
        <a:ln w="0">
          <a:noFill/>
        </a:ln>
      </xdr:spPr>
    </xdr:pic>
    <xdr:clientData/>
  </xdr:twoCellAnchor>
</xdr:wsDr>
</file>

<file path=xl/drawings/drawing192.xml><?xml version="1.0" encoding="utf-8"?>
<c:userShapes xmlns:c="http://schemas.openxmlformats.org/drawingml/2006/chart">
  <cdr:relSizeAnchor xmlns:cdr="http://schemas.openxmlformats.org/drawingml/2006/chartDrawing">
    <cdr:from>
      <cdr:x>0.14073</cdr:x>
      <cdr:y>0.00941</cdr:y>
    </cdr:from>
    <cdr:to>
      <cdr:x>0.81394</cdr:x>
      <cdr:y>0.09852</cdr:y>
    </cdr:to>
    <cdr:sp macro="" textlink="">
      <cdr:nvSpPr>
        <cdr:cNvPr id="491" name="Rectangles 1"/>
        <cdr:cNvSpPr/>
      </cdr:nvSpPr>
      <cdr:spPr>
        <a:xfrm xmlns:a="http://schemas.openxmlformats.org/drawingml/2006/main">
          <a:off x="1416240" y="35280"/>
          <a:ext cx="6774840" cy="3340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GASTOS ADMINISTRATIVOS Y OPERATIVOS POR UVR COMPARATIVO AÑO 2022</a:t>
          </a:r>
          <a:endParaRPr sz="1400" b="0" strike="noStrike" spc="-1">
            <a:latin typeface="Times New Roman"/>
          </a:endParaRPr>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495" name="Chart 456">
          <a:extLst>
            <a:ext uri="{FF2B5EF4-FFF2-40B4-BE49-F238E27FC236}">
              <a16:creationId xmlns:a16="http://schemas.microsoft.com/office/drawing/2014/main" id="{00000000-0008-0000-6400-0000EF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34920</xdr:colOff>
      <xdr:row>4</xdr:row>
      <xdr:rowOff>141480</xdr:rowOff>
    </xdr:to>
    <xdr:sp macro="" textlink="">
      <xdr:nvSpPr>
        <xdr:cNvPr id="497" name="Flecha izquierda 2">
          <a:hlinkClick xmlns:r="http://schemas.openxmlformats.org/officeDocument/2006/relationships" r:id="rId2"/>
          <a:extLst>
            <a:ext uri="{FF2B5EF4-FFF2-40B4-BE49-F238E27FC236}">
              <a16:creationId xmlns:a16="http://schemas.microsoft.com/office/drawing/2014/main" id="{00000000-0008-0000-6400-0000F1010000}"/>
            </a:ext>
          </a:extLst>
        </xdr:cNvPr>
        <xdr:cNvSpPr/>
      </xdr:nvSpPr>
      <xdr:spPr>
        <a:xfrm>
          <a:off x="12301200" y="133200"/>
          <a:ext cx="18770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xdr:from>
      <xdr:col>4</xdr:col>
      <xdr:colOff>103680</xdr:colOff>
      <xdr:row>18</xdr:row>
      <xdr:rowOff>176400</xdr:rowOff>
    </xdr:from>
    <xdr:to>
      <xdr:col>16</xdr:col>
      <xdr:colOff>199080</xdr:colOff>
      <xdr:row>18</xdr:row>
      <xdr:rowOff>178200</xdr:rowOff>
    </xdr:to>
    <xdr:cxnSp macro="">
      <xdr:nvCxnSpPr>
        <xdr:cNvPr id="498" name="Conector recto 3">
          <a:extLst>
            <a:ext uri="{FF2B5EF4-FFF2-40B4-BE49-F238E27FC236}">
              <a16:creationId xmlns:a16="http://schemas.microsoft.com/office/drawing/2014/main" id="{00000000-0008-0000-6400-0000F2010000}"/>
            </a:ext>
          </a:extLst>
        </xdr:cNvPr>
        <xdr:cNvCxnSpPr/>
      </xdr:nvCxnSpPr>
      <xdr:spPr>
        <a:xfrm flipV="1">
          <a:off x="1352160" y="3643560"/>
          <a:ext cx="7464240" cy="2160"/>
        </a:xfrm>
        <a:prstGeom prst="straightConnector1">
          <a:avLst/>
        </a:prstGeom>
        <a:ln w="25400">
          <a:solidFill>
            <a:srgbClr val="C0504D"/>
          </a:solidFill>
          <a:round/>
        </a:ln>
      </xdr:spPr>
    </xdr:cxnSp>
    <xdr:clientData/>
  </xdr:twoCellAnchor>
  <xdr:twoCellAnchor editAs="oneCell">
    <xdr:from>
      <xdr:col>2</xdr:col>
      <xdr:colOff>0</xdr:colOff>
      <xdr:row>1</xdr:row>
      <xdr:rowOff>0</xdr:rowOff>
    </xdr:from>
    <xdr:to>
      <xdr:col>3</xdr:col>
      <xdr:colOff>415440</xdr:colOff>
      <xdr:row>5</xdr:row>
      <xdr:rowOff>25560</xdr:rowOff>
    </xdr:to>
    <xdr:pic>
      <xdr:nvPicPr>
        <xdr:cNvPr id="499" name="Picture 278">
          <a:extLst>
            <a:ext uri="{FF2B5EF4-FFF2-40B4-BE49-F238E27FC236}">
              <a16:creationId xmlns:a16="http://schemas.microsoft.com/office/drawing/2014/main" id="{00000000-0008-0000-6400-0000F3010000}"/>
            </a:ext>
          </a:extLst>
        </xdr:cNvPr>
        <xdr:cNvPicPr/>
      </xdr:nvPicPr>
      <xdr:blipFill>
        <a:blip xmlns:r="http://schemas.openxmlformats.org/officeDocument/2006/relationships" r:embed="rId3"/>
        <a:stretch/>
      </xdr:blipFill>
      <xdr:spPr>
        <a:xfrm>
          <a:off x="161280" y="76320"/>
          <a:ext cx="888480" cy="568440"/>
        </a:xfrm>
        <a:prstGeom prst="rect">
          <a:avLst/>
        </a:prstGeom>
        <a:ln w="0">
          <a:noFill/>
        </a:ln>
      </xdr:spPr>
    </xdr:pic>
    <xdr:clientData/>
  </xdr:twoCellAnchor>
</xdr:wsDr>
</file>

<file path=xl/drawings/drawing194.xml><?xml version="1.0" encoding="utf-8"?>
<c:userShapes xmlns:c="http://schemas.openxmlformats.org/drawingml/2006/chart">
  <cdr:relSizeAnchor xmlns:cdr="http://schemas.openxmlformats.org/drawingml/2006/chartDrawing">
    <cdr:from>
      <cdr:x>0.14074</cdr:x>
      <cdr:y>0.00941</cdr:y>
    </cdr:from>
    <cdr:to>
      <cdr:x>0.81393</cdr:x>
      <cdr:y>0.09852</cdr:y>
    </cdr:to>
    <cdr:sp macro="" textlink="">
      <cdr:nvSpPr>
        <cdr:cNvPr id="496" name="Rectangles 1"/>
        <cdr:cNvSpPr/>
      </cdr:nvSpPr>
      <cdr:spPr>
        <a:xfrm xmlns:a="http://schemas.openxmlformats.org/drawingml/2006/main">
          <a:off x="1198080" y="35280"/>
          <a:ext cx="5730840" cy="3340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UTILIDAD POR UVR COMPARATIVO AÑO 2023</a:t>
          </a:r>
          <a:endParaRPr sz="1400" b="0" strike="noStrike" spc="-1">
            <a:latin typeface="Times New Roman"/>
          </a:endParaRPr>
        </a:p>
      </cdr:txBody>
    </cdr:sp>
  </cdr:relSizeAnchor>
</c:userShapes>
</file>

<file path=xl/drawings/drawing195.xml><?xml version="1.0" encoding="utf-8"?>
<xdr:wsDr xmlns:xdr="http://schemas.openxmlformats.org/drawingml/2006/spreadsheetDrawing" xmlns:a="http://schemas.openxmlformats.org/drawingml/2006/main">
  <xdr:twoCellAnchor editAs="oneCell">
    <xdr:from>
      <xdr:col>2</xdr:col>
      <xdr:colOff>162000</xdr:colOff>
      <xdr:row>11</xdr:row>
      <xdr:rowOff>9360</xdr:rowOff>
    </xdr:from>
    <xdr:to>
      <xdr:col>16</xdr:col>
      <xdr:colOff>218880</xdr:colOff>
      <xdr:row>26</xdr:row>
      <xdr:rowOff>119520</xdr:rowOff>
    </xdr:to>
    <xdr:graphicFrame macro="">
      <xdr:nvGraphicFramePr>
        <xdr:cNvPr id="500" name="Chart 456">
          <a:extLst>
            <a:ext uri="{FF2B5EF4-FFF2-40B4-BE49-F238E27FC236}">
              <a16:creationId xmlns:a16="http://schemas.microsoft.com/office/drawing/2014/main" id="{00000000-0008-0000-6500-0000F4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22</xdr:col>
      <xdr:colOff>34920</xdr:colOff>
      <xdr:row>4</xdr:row>
      <xdr:rowOff>141480</xdr:rowOff>
    </xdr:to>
    <xdr:sp macro="" textlink="">
      <xdr:nvSpPr>
        <xdr:cNvPr id="502" name="Flecha izquierda 2">
          <a:hlinkClick xmlns:r="http://schemas.openxmlformats.org/officeDocument/2006/relationships" r:id="rId2"/>
          <a:extLst>
            <a:ext uri="{FF2B5EF4-FFF2-40B4-BE49-F238E27FC236}">
              <a16:creationId xmlns:a16="http://schemas.microsoft.com/office/drawing/2014/main" id="{00000000-0008-0000-6500-0000F6010000}"/>
            </a:ext>
          </a:extLst>
        </xdr:cNvPr>
        <xdr:cNvSpPr/>
      </xdr:nvSpPr>
      <xdr:spPr>
        <a:xfrm>
          <a:off x="16188840" y="133200"/>
          <a:ext cx="18770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207360</xdr:colOff>
      <xdr:row>5</xdr:row>
      <xdr:rowOff>25560</xdr:rowOff>
    </xdr:to>
    <xdr:pic>
      <xdr:nvPicPr>
        <xdr:cNvPr id="503" name="Picture 278">
          <a:extLst>
            <a:ext uri="{FF2B5EF4-FFF2-40B4-BE49-F238E27FC236}">
              <a16:creationId xmlns:a16="http://schemas.microsoft.com/office/drawing/2014/main" id="{00000000-0008-0000-6500-0000F7010000}"/>
            </a:ext>
          </a:extLst>
        </xdr:cNvPr>
        <xdr:cNvPicPr/>
      </xdr:nvPicPr>
      <xdr:blipFill>
        <a:blip xmlns:r="http://schemas.openxmlformats.org/officeDocument/2006/relationships" r:embed="rId3"/>
        <a:stretch/>
      </xdr:blipFill>
      <xdr:spPr>
        <a:xfrm>
          <a:off x="161280" y="76320"/>
          <a:ext cx="892080" cy="568440"/>
        </a:xfrm>
        <a:prstGeom prst="rect">
          <a:avLst/>
        </a:prstGeom>
        <a:ln w="0">
          <a:noFill/>
        </a:ln>
      </xdr:spPr>
    </xdr:pic>
    <xdr:clientData/>
  </xdr:twoCellAnchor>
</xdr:wsDr>
</file>

<file path=xl/drawings/drawing196.xml><?xml version="1.0" encoding="utf-8"?>
<c:userShapes xmlns:c="http://schemas.openxmlformats.org/drawingml/2006/chart">
  <cdr:relSizeAnchor xmlns:cdr="http://schemas.openxmlformats.org/drawingml/2006/chartDrawing">
    <cdr:from>
      <cdr:x>0.14073</cdr:x>
      <cdr:y>0.00941</cdr:y>
    </cdr:from>
    <cdr:to>
      <cdr:x>0.81396</cdr:x>
      <cdr:y>0.09859</cdr:y>
    </cdr:to>
    <cdr:sp macro="" textlink="">
      <cdr:nvSpPr>
        <cdr:cNvPr id="501" name="Rectangles 1"/>
        <cdr:cNvSpPr/>
      </cdr:nvSpPr>
      <cdr:spPr>
        <a:xfrm xmlns:a="http://schemas.openxmlformats.org/drawingml/2006/main">
          <a:off x="1865520" y="38880"/>
          <a:ext cx="8924040" cy="3682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VALOR SERVICIOS PERSONALES COMPARATIVO AÑO 2023</a:t>
          </a:r>
          <a:endParaRPr sz="1400" b="0" strike="noStrike" spc="-1">
            <a:latin typeface="Times New Roman"/>
          </a:endParaRPr>
        </a:p>
      </cdr:txBody>
    </cdr:sp>
  </cdr:relSizeAnchor>
</c:userShapes>
</file>

<file path=xl/drawings/drawing197.xml><?xml version="1.0" encoding="utf-8"?>
<xdr:wsDr xmlns:xdr="http://schemas.openxmlformats.org/drawingml/2006/spreadsheetDrawing" xmlns:a="http://schemas.openxmlformats.org/drawingml/2006/main">
  <xdr:twoCellAnchor editAs="oneCell">
    <xdr:from>
      <xdr:col>2</xdr:col>
      <xdr:colOff>162000</xdr:colOff>
      <xdr:row>11</xdr:row>
      <xdr:rowOff>9360</xdr:rowOff>
    </xdr:from>
    <xdr:to>
      <xdr:col>16</xdr:col>
      <xdr:colOff>218880</xdr:colOff>
      <xdr:row>26</xdr:row>
      <xdr:rowOff>119520</xdr:rowOff>
    </xdr:to>
    <xdr:graphicFrame macro="">
      <xdr:nvGraphicFramePr>
        <xdr:cNvPr id="504" name="Chart 456">
          <a:extLst>
            <a:ext uri="{FF2B5EF4-FFF2-40B4-BE49-F238E27FC236}">
              <a16:creationId xmlns:a16="http://schemas.microsoft.com/office/drawing/2014/main" id="{00000000-0008-0000-6600-0000F8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22</xdr:col>
      <xdr:colOff>34920</xdr:colOff>
      <xdr:row>4</xdr:row>
      <xdr:rowOff>141480</xdr:rowOff>
    </xdr:to>
    <xdr:sp macro="" textlink="">
      <xdr:nvSpPr>
        <xdr:cNvPr id="506" name="Flecha izquierda 2">
          <a:hlinkClick xmlns:r="http://schemas.openxmlformats.org/officeDocument/2006/relationships" r:id="rId2"/>
          <a:extLst>
            <a:ext uri="{FF2B5EF4-FFF2-40B4-BE49-F238E27FC236}">
              <a16:creationId xmlns:a16="http://schemas.microsoft.com/office/drawing/2014/main" id="{00000000-0008-0000-6600-0000FA010000}"/>
            </a:ext>
          </a:extLst>
        </xdr:cNvPr>
        <xdr:cNvSpPr/>
      </xdr:nvSpPr>
      <xdr:spPr>
        <a:xfrm>
          <a:off x="16188840" y="133200"/>
          <a:ext cx="18770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207360</xdr:colOff>
      <xdr:row>5</xdr:row>
      <xdr:rowOff>25560</xdr:rowOff>
    </xdr:to>
    <xdr:pic>
      <xdr:nvPicPr>
        <xdr:cNvPr id="507" name="Picture 278">
          <a:extLst>
            <a:ext uri="{FF2B5EF4-FFF2-40B4-BE49-F238E27FC236}">
              <a16:creationId xmlns:a16="http://schemas.microsoft.com/office/drawing/2014/main" id="{00000000-0008-0000-6600-0000FB010000}"/>
            </a:ext>
          </a:extLst>
        </xdr:cNvPr>
        <xdr:cNvPicPr/>
      </xdr:nvPicPr>
      <xdr:blipFill>
        <a:blip xmlns:r="http://schemas.openxmlformats.org/officeDocument/2006/relationships" r:embed="rId3"/>
        <a:stretch/>
      </xdr:blipFill>
      <xdr:spPr>
        <a:xfrm>
          <a:off x="161280" y="76320"/>
          <a:ext cx="892080" cy="568440"/>
        </a:xfrm>
        <a:prstGeom prst="rect">
          <a:avLst/>
        </a:prstGeom>
        <a:ln w="0">
          <a:noFill/>
        </a:ln>
      </xdr:spPr>
    </xdr:pic>
    <xdr:clientData/>
  </xdr:twoCellAnchor>
</xdr:wsDr>
</file>

<file path=xl/drawings/drawing198.xml><?xml version="1.0" encoding="utf-8"?>
<c:userShapes xmlns:c="http://schemas.openxmlformats.org/drawingml/2006/chart">
  <cdr:relSizeAnchor xmlns:cdr="http://schemas.openxmlformats.org/drawingml/2006/chartDrawing">
    <cdr:from>
      <cdr:x>0.14073</cdr:x>
      <cdr:y>0.00941</cdr:y>
    </cdr:from>
    <cdr:to>
      <cdr:x>0.81396</cdr:x>
      <cdr:y>0.09859</cdr:y>
    </cdr:to>
    <cdr:sp macro="" textlink="">
      <cdr:nvSpPr>
        <cdr:cNvPr id="505" name="Rectangles 1"/>
        <cdr:cNvSpPr/>
      </cdr:nvSpPr>
      <cdr:spPr>
        <a:xfrm xmlns:a="http://schemas.openxmlformats.org/drawingml/2006/main">
          <a:off x="1865520" y="38880"/>
          <a:ext cx="8924040" cy="3682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VALOR DEUDA SUPERIOR A 30 DIAS POR SERVICIOS PERSONALES COMPARATIVO AÑO 2023</a:t>
          </a:r>
          <a:endParaRPr sz="1400" b="0" strike="noStrike" spc="-1">
            <a:latin typeface="Times New Roman"/>
          </a:endParaRPr>
        </a:p>
      </cdr:txBody>
    </cdr:sp>
  </cdr:relSizeAnchor>
</c:userShapes>
</file>

<file path=xl/drawings/drawing199.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508" name="Chart 456">
          <a:extLst>
            <a:ext uri="{FF2B5EF4-FFF2-40B4-BE49-F238E27FC236}">
              <a16:creationId xmlns:a16="http://schemas.microsoft.com/office/drawing/2014/main" id="{00000000-0008-0000-6700-0000F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xdr:row>
      <xdr:rowOff>0</xdr:rowOff>
    </xdr:from>
    <xdr:to>
      <xdr:col>23</xdr:col>
      <xdr:colOff>43200</xdr:colOff>
      <xdr:row>4</xdr:row>
      <xdr:rowOff>146160</xdr:rowOff>
    </xdr:to>
    <xdr:sp macro="" textlink="">
      <xdr:nvSpPr>
        <xdr:cNvPr id="510" name="Flecha izquierda 2">
          <a:hlinkClick xmlns:r="http://schemas.openxmlformats.org/officeDocument/2006/relationships" r:id="rId2"/>
          <a:extLst>
            <a:ext uri="{FF2B5EF4-FFF2-40B4-BE49-F238E27FC236}">
              <a16:creationId xmlns:a16="http://schemas.microsoft.com/office/drawing/2014/main" id="{00000000-0008-0000-6700-0000FE010000}"/>
            </a:ext>
          </a:extLst>
        </xdr:cNvPr>
        <xdr:cNvSpPr/>
      </xdr:nvSpPr>
      <xdr:spPr>
        <a:xfrm>
          <a:off x="12352680" y="133200"/>
          <a:ext cx="1885320" cy="47016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198000</xdr:colOff>
      <xdr:row>5</xdr:row>
      <xdr:rowOff>45720</xdr:rowOff>
    </xdr:to>
    <xdr:pic>
      <xdr:nvPicPr>
        <xdr:cNvPr id="511" name="Picture 278">
          <a:extLst>
            <a:ext uri="{FF2B5EF4-FFF2-40B4-BE49-F238E27FC236}">
              <a16:creationId xmlns:a16="http://schemas.microsoft.com/office/drawing/2014/main" id="{00000000-0008-0000-6700-0000FF010000}"/>
            </a:ext>
          </a:extLst>
        </xdr:cNvPr>
        <xdr:cNvPicPr/>
      </xdr:nvPicPr>
      <xdr:blipFill>
        <a:blip xmlns:r="http://schemas.openxmlformats.org/officeDocument/2006/relationships" r:embed="rId3"/>
        <a:stretch/>
      </xdr:blipFill>
      <xdr:spPr>
        <a:xfrm>
          <a:off x="161280" y="76320"/>
          <a:ext cx="902880" cy="5886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171360</xdr:colOff>
      <xdr:row>2</xdr:row>
      <xdr:rowOff>0</xdr:rowOff>
    </xdr:from>
    <xdr:to>
      <xdr:col>19</xdr:col>
      <xdr:colOff>561600</xdr:colOff>
      <xdr:row>4</xdr:row>
      <xdr:rowOff>141480</xdr:rowOff>
    </xdr:to>
    <xdr:sp macro="" textlink="">
      <xdr:nvSpPr>
        <xdr:cNvPr id="107" name="Flecha izquierda 2">
          <a:hlinkClick xmlns:r="http://schemas.openxmlformats.org/officeDocument/2006/relationships" r:id="rId1"/>
          <a:extLst>
            <a:ext uri="{FF2B5EF4-FFF2-40B4-BE49-F238E27FC236}">
              <a16:creationId xmlns:a16="http://schemas.microsoft.com/office/drawing/2014/main" id="{00000000-0008-0000-0300-00006B000000}"/>
            </a:ext>
          </a:extLst>
        </xdr:cNvPr>
        <xdr:cNvSpPr/>
      </xdr:nvSpPr>
      <xdr:spPr>
        <a:xfrm>
          <a:off x="12845160" y="324000"/>
          <a:ext cx="1195560" cy="46512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0</xdr:col>
      <xdr:colOff>346320</xdr:colOff>
      <xdr:row>1</xdr:row>
      <xdr:rowOff>8640</xdr:rowOff>
    </xdr:from>
    <xdr:to>
      <xdr:col>1</xdr:col>
      <xdr:colOff>590040</xdr:colOff>
      <xdr:row>6</xdr:row>
      <xdr:rowOff>2890</xdr:rowOff>
    </xdr:to>
    <xdr:pic>
      <xdr:nvPicPr>
        <xdr:cNvPr id="108" name="Picture 278">
          <a:extLst>
            <a:ext uri="{FF2B5EF4-FFF2-40B4-BE49-F238E27FC236}">
              <a16:creationId xmlns:a16="http://schemas.microsoft.com/office/drawing/2014/main" id="{00000000-0008-0000-0300-00006C000000}"/>
            </a:ext>
          </a:extLst>
        </xdr:cNvPr>
        <xdr:cNvPicPr/>
      </xdr:nvPicPr>
      <xdr:blipFill>
        <a:blip xmlns:r="http://schemas.openxmlformats.org/officeDocument/2006/relationships" r:embed="rId2"/>
        <a:stretch/>
      </xdr:blipFill>
      <xdr:spPr>
        <a:xfrm>
          <a:off x="346320" y="170640"/>
          <a:ext cx="928080" cy="800640"/>
        </a:xfrm>
        <a:prstGeom prst="rect">
          <a:avLst/>
        </a:prstGeom>
        <a:ln w="0">
          <a:noFill/>
        </a:ln>
      </xdr:spPr>
    </xdr:pic>
    <xdr:clientData/>
  </xdr:twoCellAnchor>
</xdr:wsDr>
</file>

<file path=xl/drawings/drawing20.xml><?xml version="1.0" encoding="utf-8"?>
<c:userShapes xmlns:c="http://schemas.openxmlformats.org/drawingml/2006/chart">
  <cdr:relSizeAnchor xmlns:cdr="http://schemas.openxmlformats.org/drawingml/2006/chartDrawing">
    <cdr:from>
      <cdr:x>0.07663</cdr:x>
      <cdr:y>0.00581</cdr:y>
    </cdr:from>
    <cdr:to>
      <cdr:x>0.9508</cdr:x>
      <cdr:y>0.09168</cdr:y>
    </cdr:to>
    <cdr:sp macro="" textlink="">
      <cdr:nvSpPr>
        <cdr:cNvPr id="142" name="Rectangles 1"/>
        <cdr:cNvSpPr/>
      </cdr:nvSpPr>
      <cdr:spPr>
        <a:xfrm xmlns:a="http://schemas.openxmlformats.org/drawingml/2006/main">
          <a:off x="482760" y="23400"/>
          <a:ext cx="5506920" cy="3459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EN LA ASIGNACIÓN DE CITAS EN MEDICINA INTERNA COMPARATIVO AÑO 2023</a:t>
          </a:r>
          <a:endParaRPr sz="1400" b="0" strike="noStrike" spc="-1">
            <a:latin typeface="Times New Roman"/>
          </a:endParaRPr>
        </a:p>
      </cdr:txBody>
    </cdr:sp>
  </cdr:relSizeAnchor>
</c:userShapes>
</file>

<file path=xl/drawings/drawing200.xml><?xml version="1.0" encoding="utf-8"?>
<c:userShapes xmlns:c="http://schemas.openxmlformats.org/drawingml/2006/chart">
  <cdr:relSizeAnchor xmlns:cdr="http://schemas.openxmlformats.org/drawingml/2006/chartDrawing">
    <cdr:from>
      <cdr:x>0.14074</cdr:x>
      <cdr:y>0.00939</cdr:y>
    </cdr:from>
    <cdr:to>
      <cdr:x>0.81395</cdr:x>
      <cdr:y>0.09852</cdr:y>
    </cdr:to>
    <cdr:sp macro="" textlink="">
      <cdr:nvSpPr>
        <cdr:cNvPr id="509" name="Rectangles 1"/>
        <cdr:cNvSpPr/>
      </cdr:nvSpPr>
      <cdr:spPr>
        <a:xfrm xmlns:a="http://schemas.openxmlformats.org/drawingml/2006/main">
          <a:off x="1338480" y="35640"/>
          <a:ext cx="6402600" cy="3384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 RECAUDO  DE LA VIGENCIA. COMPARATIVO AÑO 2023</a:t>
          </a:r>
          <a:endParaRPr sz="1400" b="0" strike="noStrike" spc="-1">
            <a:latin typeface="Times New Roman"/>
          </a:endParaRPr>
        </a:p>
      </cdr:txBody>
    </cdr:sp>
  </cdr:relSizeAnchor>
</c:userShapes>
</file>

<file path=xl/drawings/drawing201.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512" name="Chart 456">
          <a:extLst>
            <a:ext uri="{FF2B5EF4-FFF2-40B4-BE49-F238E27FC236}">
              <a16:creationId xmlns:a16="http://schemas.microsoft.com/office/drawing/2014/main" id="{00000000-0008-0000-6800-00000002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514" name="Flecha izquierda 2">
          <a:hlinkClick xmlns:r="http://schemas.openxmlformats.org/officeDocument/2006/relationships" r:id="rId2"/>
          <a:extLst>
            <a:ext uri="{FF2B5EF4-FFF2-40B4-BE49-F238E27FC236}">
              <a16:creationId xmlns:a16="http://schemas.microsoft.com/office/drawing/2014/main" id="{00000000-0008-0000-6800-000002020000}"/>
            </a:ext>
          </a:extLst>
        </xdr:cNvPr>
        <xdr:cNvSpPr/>
      </xdr:nvSpPr>
      <xdr:spPr>
        <a:xfrm>
          <a:off x="1048896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36720</xdr:rowOff>
    </xdr:to>
    <xdr:pic>
      <xdr:nvPicPr>
        <xdr:cNvPr id="515" name="Picture 278">
          <a:extLst>
            <a:ext uri="{FF2B5EF4-FFF2-40B4-BE49-F238E27FC236}">
              <a16:creationId xmlns:a16="http://schemas.microsoft.com/office/drawing/2014/main" id="{00000000-0008-0000-6800-000003020000}"/>
            </a:ext>
          </a:extLst>
        </xdr:cNvPr>
        <xdr:cNvPicPr/>
      </xdr:nvPicPr>
      <xdr:blipFill>
        <a:blip xmlns:r="http://schemas.openxmlformats.org/officeDocument/2006/relationships" r:embed="rId3"/>
        <a:stretch/>
      </xdr:blipFill>
      <xdr:spPr>
        <a:xfrm>
          <a:off x="161280" y="76320"/>
          <a:ext cx="903600" cy="579600"/>
        </a:xfrm>
        <a:prstGeom prst="rect">
          <a:avLst/>
        </a:prstGeom>
        <a:ln w="0">
          <a:noFill/>
        </a:ln>
      </xdr:spPr>
    </xdr:pic>
    <xdr:clientData/>
  </xdr:twoCellAnchor>
</xdr:wsDr>
</file>

<file path=xl/drawings/drawing202.xml><?xml version="1.0" encoding="utf-8"?>
<c:userShapes xmlns:c="http://schemas.openxmlformats.org/drawingml/2006/chart">
  <cdr:relSizeAnchor xmlns:cdr="http://schemas.openxmlformats.org/drawingml/2006/chartDrawing">
    <cdr:from>
      <cdr:x>0.05597</cdr:x>
      <cdr:y>0.00946</cdr:y>
    </cdr:from>
    <cdr:to>
      <cdr:x>0.9395</cdr:x>
      <cdr:y>0.09863</cdr:y>
    </cdr:to>
    <cdr:sp macro="" textlink="">
      <cdr:nvSpPr>
        <cdr:cNvPr id="513" name="Rectangles 1"/>
        <cdr:cNvSpPr/>
      </cdr:nvSpPr>
      <cdr:spPr>
        <a:xfrm xmlns:a="http://schemas.openxmlformats.org/drawingml/2006/main">
          <a:off x="382320" y="34560"/>
          <a:ext cx="6035760" cy="3258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OPORTUNIDAD EN LA RADICACION DE LA FACTURACION. COMPARATIVO AÑO 2023</a:t>
          </a:r>
          <a:endParaRPr sz="1400" b="0" strike="noStrike" spc="-1">
            <a:latin typeface="Times New Roman"/>
          </a:endParaRPr>
        </a:p>
      </cdr:txBody>
    </cdr:sp>
  </cdr:relSizeAnchor>
</c:userShapes>
</file>

<file path=xl/drawings/drawing203.xml><?xml version="1.0" encoding="utf-8"?>
<xdr:wsDr xmlns:xdr="http://schemas.openxmlformats.org/drawingml/2006/spreadsheetDrawing" xmlns:a="http://schemas.openxmlformats.org/drawingml/2006/main">
  <xdr:twoCellAnchor editAs="oneCell">
    <xdr:from>
      <xdr:col>2</xdr:col>
      <xdr:colOff>228600</xdr:colOff>
      <xdr:row>11</xdr:row>
      <xdr:rowOff>28440</xdr:rowOff>
    </xdr:from>
    <xdr:to>
      <xdr:col>16</xdr:col>
      <xdr:colOff>285480</xdr:colOff>
      <xdr:row>26</xdr:row>
      <xdr:rowOff>138600</xdr:rowOff>
    </xdr:to>
    <xdr:graphicFrame macro="">
      <xdr:nvGraphicFramePr>
        <xdr:cNvPr id="516" name="Chart 456">
          <a:extLst>
            <a:ext uri="{FF2B5EF4-FFF2-40B4-BE49-F238E27FC236}">
              <a16:creationId xmlns:a16="http://schemas.microsoft.com/office/drawing/2014/main" id="{00000000-0008-0000-6900-00000402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xdr:row>
      <xdr:rowOff>0</xdr:rowOff>
    </xdr:from>
    <xdr:to>
      <xdr:col>23</xdr:col>
      <xdr:colOff>34920</xdr:colOff>
      <xdr:row>4</xdr:row>
      <xdr:rowOff>141480</xdr:rowOff>
    </xdr:to>
    <xdr:sp macro="" textlink="">
      <xdr:nvSpPr>
        <xdr:cNvPr id="518" name="Flecha izquierda 2">
          <a:hlinkClick xmlns:r="http://schemas.openxmlformats.org/officeDocument/2006/relationships" r:id="rId2"/>
          <a:extLst>
            <a:ext uri="{FF2B5EF4-FFF2-40B4-BE49-F238E27FC236}">
              <a16:creationId xmlns:a16="http://schemas.microsoft.com/office/drawing/2014/main" id="{00000000-0008-0000-6900-000006020000}"/>
            </a:ext>
          </a:extLst>
        </xdr:cNvPr>
        <xdr:cNvSpPr/>
      </xdr:nvSpPr>
      <xdr:spPr>
        <a:xfrm>
          <a:off x="16984440" y="133200"/>
          <a:ext cx="18770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156600</xdr:colOff>
      <xdr:row>5</xdr:row>
      <xdr:rowOff>50760</xdr:rowOff>
    </xdr:to>
    <xdr:pic>
      <xdr:nvPicPr>
        <xdr:cNvPr id="519" name="Picture 278">
          <a:extLst>
            <a:ext uri="{FF2B5EF4-FFF2-40B4-BE49-F238E27FC236}">
              <a16:creationId xmlns:a16="http://schemas.microsoft.com/office/drawing/2014/main" id="{00000000-0008-0000-6900-000007020000}"/>
            </a:ext>
          </a:extLst>
        </xdr:cNvPr>
        <xdr:cNvPicPr/>
      </xdr:nvPicPr>
      <xdr:blipFill>
        <a:blip xmlns:r="http://schemas.openxmlformats.org/officeDocument/2006/relationships" r:embed="rId3"/>
        <a:stretch/>
      </xdr:blipFill>
      <xdr:spPr>
        <a:xfrm>
          <a:off x="161280" y="76320"/>
          <a:ext cx="902160" cy="593640"/>
        </a:xfrm>
        <a:prstGeom prst="rect">
          <a:avLst/>
        </a:prstGeom>
        <a:ln w="0">
          <a:noFill/>
        </a:ln>
      </xdr:spPr>
    </xdr:pic>
    <xdr:clientData/>
  </xdr:twoCellAnchor>
</xdr:wsDr>
</file>

<file path=xl/drawings/drawing204.xml><?xml version="1.0" encoding="utf-8"?>
<c:userShapes xmlns:c="http://schemas.openxmlformats.org/drawingml/2006/chart">
  <cdr:relSizeAnchor xmlns:cdr="http://schemas.openxmlformats.org/drawingml/2006/chartDrawing">
    <cdr:from>
      <cdr:x>0.14073</cdr:x>
      <cdr:y>0.00939</cdr:y>
    </cdr:from>
    <cdr:to>
      <cdr:x>0.81396</cdr:x>
      <cdr:y>0.09856</cdr:y>
    </cdr:to>
    <cdr:sp macro="" textlink="">
      <cdr:nvSpPr>
        <cdr:cNvPr id="517" name="Rectangles 1"/>
        <cdr:cNvSpPr/>
      </cdr:nvSpPr>
      <cdr:spPr>
        <a:xfrm xmlns:a="http://schemas.openxmlformats.org/drawingml/2006/main">
          <a:off x="1891080" y="37800"/>
          <a:ext cx="9046440" cy="35892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RECAUDO DE CARTERA DE VIGENCIAS ANTERIORES. COMPARATIVO AÑO 2023</a:t>
          </a:r>
          <a:endParaRPr sz="1400" b="0" strike="noStrike" spc="-1">
            <a:latin typeface="Times New Roman"/>
          </a:endParaRP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520" name="Chart 456">
          <a:extLst>
            <a:ext uri="{FF2B5EF4-FFF2-40B4-BE49-F238E27FC236}">
              <a16:creationId xmlns:a16="http://schemas.microsoft.com/office/drawing/2014/main" id="{00000000-0008-0000-6A00-00000802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26</xdr:col>
      <xdr:colOff>34920</xdr:colOff>
      <xdr:row>4</xdr:row>
      <xdr:rowOff>141480</xdr:rowOff>
    </xdr:to>
    <xdr:sp macro="" textlink="">
      <xdr:nvSpPr>
        <xdr:cNvPr id="522" name="Flecha izquierda 2">
          <a:hlinkClick xmlns:r="http://schemas.openxmlformats.org/officeDocument/2006/relationships" r:id="rId2"/>
          <a:extLst>
            <a:ext uri="{FF2B5EF4-FFF2-40B4-BE49-F238E27FC236}">
              <a16:creationId xmlns:a16="http://schemas.microsoft.com/office/drawing/2014/main" id="{00000000-0008-0000-6A00-00000A020000}"/>
            </a:ext>
          </a:extLst>
        </xdr:cNvPr>
        <xdr:cNvSpPr/>
      </xdr:nvSpPr>
      <xdr:spPr>
        <a:xfrm>
          <a:off x="18705960" y="133200"/>
          <a:ext cx="18770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241920</xdr:colOff>
      <xdr:row>5</xdr:row>
      <xdr:rowOff>25560</xdr:rowOff>
    </xdr:to>
    <xdr:pic>
      <xdr:nvPicPr>
        <xdr:cNvPr id="523" name="Picture 278">
          <a:extLst>
            <a:ext uri="{FF2B5EF4-FFF2-40B4-BE49-F238E27FC236}">
              <a16:creationId xmlns:a16="http://schemas.microsoft.com/office/drawing/2014/main" id="{00000000-0008-0000-6A00-00000B020000}"/>
            </a:ext>
          </a:extLst>
        </xdr:cNvPr>
        <xdr:cNvPicPr/>
      </xdr:nvPicPr>
      <xdr:blipFill>
        <a:blip xmlns:r="http://schemas.openxmlformats.org/officeDocument/2006/relationships" r:embed="rId3"/>
        <a:stretch/>
      </xdr:blipFill>
      <xdr:spPr>
        <a:xfrm>
          <a:off x="161280" y="76320"/>
          <a:ext cx="896760" cy="568440"/>
        </a:xfrm>
        <a:prstGeom prst="rect">
          <a:avLst/>
        </a:prstGeom>
        <a:ln w="0">
          <a:noFill/>
        </a:ln>
      </xdr:spPr>
    </xdr:pic>
    <xdr:clientData/>
  </xdr:twoCellAnchor>
</xdr:wsDr>
</file>

<file path=xl/drawings/drawing206.xml><?xml version="1.0" encoding="utf-8"?>
<c:userShapes xmlns:c="http://schemas.openxmlformats.org/drawingml/2006/chart">
  <cdr:relSizeAnchor xmlns:cdr="http://schemas.openxmlformats.org/drawingml/2006/chartDrawing">
    <cdr:from>
      <cdr:x>0.14074</cdr:x>
      <cdr:y>0.00941</cdr:y>
    </cdr:from>
    <cdr:to>
      <cdr:x>0.81398</cdr:x>
      <cdr:y>0.09859</cdr:y>
    </cdr:to>
    <cdr:sp macro="" textlink="">
      <cdr:nvSpPr>
        <cdr:cNvPr id="521" name="Rectangles 1"/>
        <cdr:cNvSpPr/>
      </cdr:nvSpPr>
      <cdr:spPr>
        <a:xfrm xmlns:a="http://schemas.openxmlformats.org/drawingml/2006/main">
          <a:off x="1874160" y="38880"/>
          <a:ext cx="8965440" cy="3682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TOTAL CARTERA E.S.E. COMPARATIVO AÑO 2023</a:t>
          </a:r>
          <a:endParaRPr sz="1400" b="0" strike="noStrike" spc="-1">
            <a:latin typeface="Times New Roman"/>
          </a:endParaRPr>
        </a:p>
      </cdr:txBody>
    </cdr:sp>
  </cdr:relSizeAnchor>
</c:userShapes>
</file>

<file path=xl/drawings/drawing207.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524" name="Chart 456">
          <a:extLst>
            <a:ext uri="{FF2B5EF4-FFF2-40B4-BE49-F238E27FC236}">
              <a16:creationId xmlns:a16="http://schemas.microsoft.com/office/drawing/2014/main" id="{00000000-0008-0000-6B00-00000C02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34920</xdr:colOff>
      <xdr:row>4</xdr:row>
      <xdr:rowOff>141480</xdr:rowOff>
    </xdr:to>
    <xdr:sp macro="" textlink="">
      <xdr:nvSpPr>
        <xdr:cNvPr id="526" name="Flecha izquierda 2">
          <a:hlinkClick xmlns:r="http://schemas.openxmlformats.org/officeDocument/2006/relationships" r:id="rId2"/>
          <a:extLst>
            <a:ext uri="{FF2B5EF4-FFF2-40B4-BE49-F238E27FC236}">
              <a16:creationId xmlns:a16="http://schemas.microsoft.com/office/drawing/2014/main" id="{00000000-0008-0000-6B00-00000E020000}"/>
            </a:ext>
          </a:extLst>
        </xdr:cNvPr>
        <xdr:cNvSpPr/>
      </xdr:nvSpPr>
      <xdr:spPr>
        <a:xfrm>
          <a:off x="18454320" y="133200"/>
          <a:ext cx="18770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3</xdr:col>
      <xdr:colOff>0</xdr:colOff>
      <xdr:row>1</xdr:row>
      <xdr:rowOff>0</xdr:rowOff>
    </xdr:from>
    <xdr:to>
      <xdr:col>4</xdr:col>
      <xdr:colOff>389160</xdr:colOff>
      <xdr:row>5</xdr:row>
      <xdr:rowOff>36720</xdr:rowOff>
    </xdr:to>
    <xdr:pic>
      <xdr:nvPicPr>
        <xdr:cNvPr id="527" name="Picture 278">
          <a:extLst>
            <a:ext uri="{FF2B5EF4-FFF2-40B4-BE49-F238E27FC236}">
              <a16:creationId xmlns:a16="http://schemas.microsoft.com/office/drawing/2014/main" id="{00000000-0008-0000-6B00-00000F020000}"/>
            </a:ext>
          </a:extLst>
        </xdr:cNvPr>
        <xdr:cNvPicPr/>
      </xdr:nvPicPr>
      <xdr:blipFill>
        <a:blip xmlns:r="http://schemas.openxmlformats.org/officeDocument/2006/relationships" r:embed="rId3"/>
        <a:stretch/>
      </xdr:blipFill>
      <xdr:spPr>
        <a:xfrm>
          <a:off x="463680" y="76320"/>
          <a:ext cx="892440" cy="579600"/>
        </a:xfrm>
        <a:prstGeom prst="rect">
          <a:avLst/>
        </a:prstGeom>
        <a:ln w="0">
          <a:noFill/>
        </a:ln>
      </xdr:spPr>
    </xdr:pic>
    <xdr:clientData/>
  </xdr:twoCellAnchor>
</xdr:wsDr>
</file>

<file path=xl/drawings/drawing208.xml><?xml version="1.0" encoding="utf-8"?>
<c:userShapes xmlns:c="http://schemas.openxmlformats.org/drawingml/2006/chart">
  <cdr:relSizeAnchor xmlns:cdr="http://schemas.openxmlformats.org/drawingml/2006/chartDrawing">
    <cdr:from>
      <cdr:x>0.14074</cdr:x>
      <cdr:y>0.00941</cdr:y>
    </cdr:from>
    <cdr:to>
      <cdr:x>0.81399</cdr:x>
      <cdr:y>0.09855</cdr:y>
    </cdr:to>
    <cdr:sp macro="" textlink="">
      <cdr:nvSpPr>
        <cdr:cNvPr id="525" name="Rectangles 1"/>
        <cdr:cNvSpPr/>
      </cdr:nvSpPr>
      <cdr:spPr>
        <a:xfrm xmlns:a="http://schemas.openxmlformats.org/drawingml/2006/main">
          <a:off x="1925280" y="34200"/>
          <a:ext cx="9209520" cy="3240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EQUILIBRIO PRESUPUESTAL CON RECAUDOS   COMPARATIVO AÑO 2023</a:t>
          </a:r>
          <a:endParaRPr sz="1400" b="0" strike="noStrike" spc="-1">
            <a:latin typeface="Times New Roman"/>
          </a:endParaRPr>
        </a:p>
      </cdr:txBody>
    </cdr:sp>
  </cdr:relSizeAnchor>
</c:userShapes>
</file>

<file path=xl/drawings/drawing209.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528" name="Chart 456">
          <a:extLst>
            <a:ext uri="{FF2B5EF4-FFF2-40B4-BE49-F238E27FC236}">
              <a16:creationId xmlns:a16="http://schemas.microsoft.com/office/drawing/2014/main" id="{00000000-0008-0000-6C00-00001002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xdr:row>
      <xdr:rowOff>0</xdr:rowOff>
    </xdr:from>
    <xdr:to>
      <xdr:col>23</xdr:col>
      <xdr:colOff>43200</xdr:colOff>
      <xdr:row>4</xdr:row>
      <xdr:rowOff>146160</xdr:rowOff>
    </xdr:to>
    <xdr:sp macro="" textlink="">
      <xdr:nvSpPr>
        <xdr:cNvPr id="530" name="Flecha izquierda 2">
          <a:hlinkClick xmlns:r="http://schemas.openxmlformats.org/officeDocument/2006/relationships" r:id="rId2"/>
          <a:extLst>
            <a:ext uri="{FF2B5EF4-FFF2-40B4-BE49-F238E27FC236}">
              <a16:creationId xmlns:a16="http://schemas.microsoft.com/office/drawing/2014/main" id="{00000000-0008-0000-6C00-000012020000}"/>
            </a:ext>
          </a:extLst>
        </xdr:cNvPr>
        <xdr:cNvSpPr/>
      </xdr:nvSpPr>
      <xdr:spPr>
        <a:xfrm>
          <a:off x="12352680" y="133200"/>
          <a:ext cx="1885320" cy="47016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198000</xdr:colOff>
      <xdr:row>5</xdr:row>
      <xdr:rowOff>45720</xdr:rowOff>
    </xdr:to>
    <xdr:pic>
      <xdr:nvPicPr>
        <xdr:cNvPr id="531" name="Picture 278">
          <a:extLst>
            <a:ext uri="{FF2B5EF4-FFF2-40B4-BE49-F238E27FC236}">
              <a16:creationId xmlns:a16="http://schemas.microsoft.com/office/drawing/2014/main" id="{00000000-0008-0000-6C00-000013020000}"/>
            </a:ext>
          </a:extLst>
        </xdr:cNvPr>
        <xdr:cNvPicPr/>
      </xdr:nvPicPr>
      <xdr:blipFill>
        <a:blip xmlns:r="http://schemas.openxmlformats.org/officeDocument/2006/relationships" r:embed="rId3"/>
        <a:stretch/>
      </xdr:blipFill>
      <xdr:spPr>
        <a:xfrm>
          <a:off x="161280" y="76320"/>
          <a:ext cx="902880" cy="588600"/>
        </a:xfrm>
        <a:prstGeom prst="rect">
          <a:avLst/>
        </a:prstGeom>
        <a:ln w="0">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152280</xdr:colOff>
      <xdr:row>11</xdr:row>
      <xdr:rowOff>95400</xdr:rowOff>
    </xdr:from>
    <xdr:to>
      <xdr:col>16</xdr:col>
      <xdr:colOff>180360</xdr:colOff>
      <xdr:row>27</xdr:row>
      <xdr:rowOff>18720</xdr:rowOff>
    </xdr:to>
    <xdr:graphicFrame macro="">
      <xdr:nvGraphicFramePr>
        <xdr:cNvPr id="145" name="Chart 456">
          <a:extLst>
            <a:ext uri="{FF2B5EF4-FFF2-40B4-BE49-F238E27FC236}">
              <a16:creationId xmlns:a16="http://schemas.microsoft.com/office/drawing/2014/main" id="{00000000-0008-0000-0D00-00009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227160</xdr:colOff>
      <xdr:row>1</xdr:row>
      <xdr:rowOff>19080</xdr:rowOff>
    </xdr:from>
    <xdr:to>
      <xdr:col>25</xdr:col>
      <xdr:colOff>130320</xdr:colOff>
      <xdr:row>4</xdr:row>
      <xdr:rowOff>103320</xdr:rowOff>
    </xdr:to>
    <xdr:sp macro="" textlink="">
      <xdr:nvSpPr>
        <xdr:cNvPr id="147" name="Flecha izquierda 2">
          <a:hlinkClick xmlns:r="http://schemas.openxmlformats.org/officeDocument/2006/relationships" r:id="rId2"/>
          <a:extLst>
            <a:ext uri="{FF2B5EF4-FFF2-40B4-BE49-F238E27FC236}">
              <a16:creationId xmlns:a16="http://schemas.microsoft.com/office/drawing/2014/main" id="{00000000-0008-0000-0D00-000093000000}"/>
            </a:ext>
          </a:extLst>
        </xdr:cNvPr>
        <xdr:cNvSpPr/>
      </xdr:nvSpPr>
      <xdr:spPr>
        <a:xfrm>
          <a:off x="12933360" y="95400"/>
          <a:ext cx="1131480" cy="46512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50760</xdr:rowOff>
    </xdr:to>
    <xdr:pic>
      <xdr:nvPicPr>
        <xdr:cNvPr id="148" name="Picture 278">
          <a:extLst>
            <a:ext uri="{FF2B5EF4-FFF2-40B4-BE49-F238E27FC236}">
              <a16:creationId xmlns:a16="http://schemas.microsoft.com/office/drawing/2014/main" id="{00000000-0008-0000-0D00-000094000000}"/>
            </a:ext>
          </a:extLst>
        </xdr:cNvPr>
        <xdr:cNvPicPr/>
      </xdr:nvPicPr>
      <xdr:blipFill>
        <a:blip xmlns:r="http://schemas.openxmlformats.org/officeDocument/2006/relationships" r:embed="rId3"/>
        <a:stretch/>
      </xdr:blipFill>
      <xdr:spPr>
        <a:xfrm>
          <a:off x="161280" y="76320"/>
          <a:ext cx="903600" cy="593640"/>
        </a:xfrm>
        <a:prstGeom prst="rect">
          <a:avLst/>
        </a:prstGeom>
        <a:ln w="0">
          <a:noFill/>
        </a:ln>
      </xdr:spPr>
    </xdr:pic>
    <xdr:clientData/>
  </xdr:twoCellAnchor>
</xdr:wsDr>
</file>

<file path=xl/drawings/drawing210.xml><?xml version="1.0" encoding="utf-8"?>
<c:userShapes xmlns:c="http://schemas.openxmlformats.org/drawingml/2006/chart">
  <cdr:relSizeAnchor xmlns:cdr="http://schemas.openxmlformats.org/drawingml/2006/chartDrawing">
    <cdr:from>
      <cdr:x>0.14074</cdr:x>
      <cdr:y>0.00939</cdr:y>
    </cdr:from>
    <cdr:to>
      <cdr:x>0.81395</cdr:x>
      <cdr:y>0.09852</cdr:y>
    </cdr:to>
    <cdr:sp macro="" textlink="">
      <cdr:nvSpPr>
        <cdr:cNvPr id="529" name="Rectangles 1"/>
        <cdr:cNvSpPr/>
      </cdr:nvSpPr>
      <cdr:spPr>
        <a:xfrm xmlns:a="http://schemas.openxmlformats.org/drawingml/2006/main">
          <a:off x="1338480" y="35640"/>
          <a:ext cx="6402600" cy="3384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PROPORCIÓN DE ADQUISICIÓN DE INSUMOS MECANISMOS TRANSPARENTES COMPARATIVO AÑO 2023</a:t>
          </a:r>
          <a:endParaRPr sz="1400" b="0" strike="noStrike" spc="-1">
            <a:latin typeface="Times New Roman"/>
          </a:endParaRPr>
        </a:p>
      </cdr:txBody>
    </cdr:sp>
  </cdr:relSizeAnchor>
</c:userShapes>
</file>

<file path=xl/drawings/drawing211.xml><?xml version="1.0" encoding="utf-8"?>
<xdr:wsDr xmlns:xdr="http://schemas.openxmlformats.org/drawingml/2006/spreadsheetDrawing" xmlns:a="http://schemas.openxmlformats.org/drawingml/2006/main">
  <xdr:twoCellAnchor>
    <xdr:from>
      <xdr:col>0</xdr:col>
      <xdr:colOff>66600</xdr:colOff>
      <xdr:row>231</xdr:row>
      <xdr:rowOff>0</xdr:rowOff>
    </xdr:from>
    <xdr:to>
      <xdr:col>0</xdr:col>
      <xdr:colOff>5536800</xdr:colOff>
      <xdr:row>235</xdr:row>
      <xdr:rowOff>33480</xdr:rowOff>
    </xdr:to>
    <xdr:grpSp>
      <xdr:nvGrpSpPr>
        <xdr:cNvPr id="532" name="Group 150050">
          <a:extLst>
            <a:ext uri="{FF2B5EF4-FFF2-40B4-BE49-F238E27FC236}">
              <a16:creationId xmlns:a16="http://schemas.microsoft.com/office/drawing/2014/main" id="{00000000-0008-0000-6D00-000014020000}"/>
            </a:ext>
          </a:extLst>
        </xdr:cNvPr>
        <xdr:cNvGrpSpPr/>
      </xdr:nvGrpSpPr>
      <xdr:grpSpPr>
        <a:xfrm>
          <a:off x="66600" y="122287393"/>
          <a:ext cx="5470200" cy="686623"/>
          <a:chOff x="66600" y="122072400"/>
          <a:chExt cx="5470200" cy="681120"/>
        </a:xfrm>
      </xdr:grpSpPr>
      <xdr:sp macro="" textlink="">
        <xdr:nvSpPr>
          <xdr:cNvPr id="533" name="Shape 207901">
            <a:extLst>
              <a:ext uri="{FF2B5EF4-FFF2-40B4-BE49-F238E27FC236}">
                <a16:creationId xmlns:a16="http://schemas.microsoft.com/office/drawing/2014/main" id="{00000000-0008-0000-6D00-000015020000}"/>
              </a:ext>
            </a:extLst>
          </xdr:cNvPr>
          <xdr:cNvSpPr/>
        </xdr:nvSpPr>
        <xdr:spPr>
          <a:xfrm>
            <a:off x="3689640" y="122072400"/>
            <a:ext cx="1847160" cy="227880"/>
          </a:xfrm>
          <a:custGeom>
            <a:avLst/>
            <a:gdLst/>
            <a:ahLst/>
            <a:cxnLst/>
            <a:rect l="l" t="t" r="r" b="b"/>
            <a:pathLst>
              <a:path w="1847342" h="161544">
                <a:moveTo>
                  <a:pt x="0" y="0"/>
                </a:moveTo>
                <a:lnTo>
                  <a:pt x="1847342" y="0"/>
                </a:lnTo>
                <a:lnTo>
                  <a:pt x="1847342" y="161544"/>
                </a:lnTo>
                <a:lnTo>
                  <a:pt x="0" y="161544"/>
                </a:lnTo>
                <a:lnTo>
                  <a:pt x="0" y="0"/>
                </a:lnTo>
              </a:path>
            </a:pathLst>
          </a:custGeom>
          <a:solidFill>
            <a:srgbClr val="EEEEEE"/>
          </a:solidFill>
          <a:ln w="0">
            <a:noFill/>
          </a:ln>
        </xdr:spPr>
        <xdr:style>
          <a:lnRef idx="0">
            <a:scrgbClr r="0" g="0" b="0"/>
          </a:lnRef>
          <a:fillRef idx="0">
            <a:scrgbClr r="0" g="0" b="0"/>
          </a:fillRef>
          <a:effectRef idx="0">
            <a:scrgbClr r="0" g="0" b="0"/>
          </a:effectRef>
          <a:fontRef idx="minor"/>
        </xdr:style>
      </xdr:sp>
      <xdr:sp macro="" textlink="">
        <xdr:nvSpPr>
          <xdr:cNvPr id="534" name="Shape 207902">
            <a:extLst>
              <a:ext uri="{FF2B5EF4-FFF2-40B4-BE49-F238E27FC236}">
                <a16:creationId xmlns:a16="http://schemas.microsoft.com/office/drawing/2014/main" id="{00000000-0008-0000-6D00-000016020000}"/>
              </a:ext>
            </a:extLst>
          </xdr:cNvPr>
          <xdr:cNvSpPr/>
        </xdr:nvSpPr>
        <xdr:spPr>
          <a:xfrm>
            <a:off x="66600" y="122298480"/>
            <a:ext cx="5470200" cy="227880"/>
          </a:xfrm>
          <a:custGeom>
            <a:avLst/>
            <a:gdLst/>
            <a:ahLst/>
            <a:cxnLst/>
            <a:rect l="l" t="t" r="r" b="b"/>
            <a:pathLst>
              <a:path w="5470525" h="161544">
                <a:moveTo>
                  <a:pt x="0" y="0"/>
                </a:moveTo>
                <a:lnTo>
                  <a:pt x="5470525" y="0"/>
                </a:lnTo>
                <a:lnTo>
                  <a:pt x="5470525" y="161544"/>
                </a:lnTo>
                <a:lnTo>
                  <a:pt x="0" y="161544"/>
                </a:lnTo>
                <a:lnTo>
                  <a:pt x="0" y="0"/>
                </a:lnTo>
              </a:path>
            </a:pathLst>
          </a:custGeom>
          <a:solidFill>
            <a:srgbClr val="EEEEEE"/>
          </a:solidFill>
          <a:ln w="0">
            <a:noFill/>
          </a:ln>
        </xdr:spPr>
        <xdr:style>
          <a:lnRef idx="0">
            <a:scrgbClr r="0" g="0" b="0"/>
          </a:lnRef>
          <a:fillRef idx="0">
            <a:scrgbClr r="0" g="0" b="0"/>
          </a:fillRef>
          <a:effectRef idx="0">
            <a:scrgbClr r="0" g="0" b="0"/>
          </a:effectRef>
          <a:fontRef idx="minor"/>
        </xdr:style>
      </xdr:sp>
      <xdr:sp macro="" textlink="">
        <xdr:nvSpPr>
          <xdr:cNvPr id="535" name="Shape 207903">
            <a:extLst>
              <a:ext uri="{FF2B5EF4-FFF2-40B4-BE49-F238E27FC236}">
                <a16:creationId xmlns:a16="http://schemas.microsoft.com/office/drawing/2014/main" id="{00000000-0008-0000-6D00-000017020000}"/>
              </a:ext>
            </a:extLst>
          </xdr:cNvPr>
          <xdr:cNvSpPr/>
        </xdr:nvSpPr>
        <xdr:spPr>
          <a:xfrm>
            <a:off x="66600" y="122524920"/>
            <a:ext cx="942840" cy="228600"/>
          </a:xfrm>
          <a:custGeom>
            <a:avLst/>
            <a:gdLst/>
            <a:ahLst/>
            <a:cxnLst/>
            <a:rect l="l" t="t" r="r" b="b"/>
            <a:pathLst>
              <a:path w="943356" h="161849">
                <a:moveTo>
                  <a:pt x="0" y="0"/>
                </a:moveTo>
                <a:lnTo>
                  <a:pt x="943356" y="0"/>
                </a:lnTo>
                <a:lnTo>
                  <a:pt x="943356" y="161849"/>
                </a:lnTo>
                <a:lnTo>
                  <a:pt x="0" y="161849"/>
                </a:lnTo>
                <a:lnTo>
                  <a:pt x="0" y="0"/>
                </a:lnTo>
              </a:path>
            </a:pathLst>
          </a:custGeom>
          <a:solidFill>
            <a:srgbClr val="EEEEEE"/>
          </a:solidFill>
          <a:ln w="0">
            <a:noFill/>
          </a:ln>
        </xdr:spPr>
        <xdr:style>
          <a:lnRef idx="0">
            <a:scrgbClr r="0" g="0" b="0"/>
          </a:lnRef>
          <a:fillRef idx="0">
            <a:scrgbClr r="0" g="0" b="0"/>
          </a:fillRef>
          <a:effectRef idx="0">
            <a:scrgbClr r="0" g="0" b="0"/>
          </a:effectRef>
          <a:fontRef idx="minor"/>
        </xdr:style>
      </xdr:sp>
    </xdr:grpSp>
    <xdr:clientData/>
  </xdr:twoCellAnchor>
  <xdr:twoCellAnchor>
    <xdr:from>
      <xdr:col>3</xdr:col>
      <xdr:colOff>1905120</xdr:colOff>
      <xdr:row>1</xdr:row>
      <xdr:rowOff>79200</xdr:rowOff>
    </xdr:from>
    <xdr:to>
      <xdr:col>3</xdr:col>
      <xdr:colOff>3240360</xdr:colOff>
      <xdr:row>4</xdr:row>
      <xdr:rowOff>22680</xdr:rowOff>
    </xdr:to>
    <xdr:sp macro="" textlink="">
      <xdr:nvSpPr>
        <xdr:cNvPr id="536" name="Flecha izquierda 2">
          <a:hlinkClick xmlns:r="http://schemas.openxmlformats.org/officeDocument/2006/relationships" r:id="rId1"/>
          <a:extLst>
            <a:ext uri="{FF2B5EF4-FFF2-40B4-BE49-F238E27FC236}">
              <a16:creationId xmlns:a16="http://schemas.microsoft.com/office/drawing/2014/main" id="{00000000-0008-0000-6D00-000018020000}"/>
            </a:ext>
          </a:extLst>
        </xdr:cNvPr>
        <xdr:cNvSpPr/>
      </xdr:nvSpPr>
      <xdr:spPr>
        <a:xfrm>
          <a:off x="23181480" y="241200"/>
          <a:ext cx="1335240" cy="514800"/>
        </a:xfrm>
        <a:prstGeom prst="leftArrow">
          <a:avLst>
            <a:gd name="adj1" fmla="val 50000"/>
            <a:gd name="adj2" fmla="val 50000"/>
          </a:avLst>
        </a:prstGeom>
        <a:solidFill>
          <a:srgbClr val="E6B9B8"/>
        </a:solidFill>
        <a:ln w="9525">
          <a:solidFill>
            <a:srgbClr val="000000"/>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xdr:from>
      <xdr:col>0</xdr:col>
      <xdr:colOff>2266920</xdr:colOff>
      <xdr:row>1</xdr:row>
      <xdr:rowOff>19080</xdr:rowOff>
    </xdr:from>
    <xdr:to>
      <xdr:col>0</xdr:col>
      <xdr:colOff>3245040</xdr:colOff>
      <xdr:row>3</xdr:row>
      <xdr:rowOff>75960</xdr:rowOff>
    </xdr:to>
    <xdr:sp macro="" textlink="">
      <xdr:nvSpPr>
        <xdr:cNvPr id="537" name="Flecha izquierda 2">
          <a:hlinkClick xmlns:r="http://schemas.openxmlformats.org/officeDocument/2006/relationships" r:id="rId1"/>
          <a:extLst>
            <a:ext uri="{FF2B5EF4-FFF2-40B4-BE49-F238E27FC236}">
              <a16:creationId xmlns:a16="http://schemas.microsoft.com/office/drawing/2014/main" id="{00000000-0008-0000-6D00-000019020000}"/>
            </a:ext>
          </a:extLst>
        </xdr:cNvPr>
        <xdr:cNvSpPr/>
      </xdr:nvSpPr>
      <xdr:spPr>
        <a:xfrm>
          <a:off x="2266920" y="181080"/>
          <a:ext cx="978120" cy="46656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0</xdr:col>
      <xdr:colOff>66600</xdr:colOff>
      <xdr:row>0</xdr:row>
      <xdr:rowOff>47520</xdr:rowOff>
    </xdr:from>
    <xdr:to>
      <xdr:col>0</xdr:col>
      <xdr:colOff>1142640</xdr:colOff>
      <xdr:row>6</xdr:row>
      <xdr:rowOff>9000</xdr:rowOff>
    </xdr:to>
    <xdr:pic>
      <xdr:nvPicPr>
        <xdr:cNvPr id="538" name="Picture 278">
          <a:extLst>
            <a:ext uri="{FF2B5EF4-FFF2-40B4-BE49-F238E27FC236}">
              <a16:creationId xmlns:a16="http://schemas.microsoft.com/office/drawing/2014/main" id="{00000000-0008-0000-6D00-00001A020000}"/>
            </a:ext>
          </a:extLst>
        </xdr:cNvPr>
        <xdr:cNvPicPr/>
      </xdr:nvPicPr>
      <xdr:blipFill>
        <a:blip xmlns:r="http://schemas.openxmlformats.org/officeDocument/2006/relationships" r:embed="rId2"/>
        <a:stretch/>
      </xdr:blipFill>
      <xdr:spPr>
        <a:xfrm>
          <a:off x="66600" y="47520"/>
          <a:ext cx="1076040" cy="1018800"/>
        </a:xfrm>
        <a:prstGeom prst="rect">
          <a:avLst/>
        </a:prstGeom>
        <a:ln w="0">
          <a:noFill/>
        </a:ln>
      </xdr:spPr>
    </xdr:pic>
    <xdr:clientData/>
  </xdr:twoCellAnchor>
</xdr:wsDr>
</file>

<file path=xl/drawings/drawing22.xml><?xml version="1.0" encoding="utf-8"?>
<c:userShapes xmlns:c="http://schemas.openxmlformats.org/drawingml/2006/chart">
  <cdr:relSizeAnchor xmlns:cdr="http://schemas.openxmlformats.org/drawingml/2006/chartDrawing">
    <cdr:from>
      <cdr:x>0.07664</cdr:x>
      <cdr:y>0.00581</cdr:y>
    </cdr:from>
    <cdr:to>
      <cdr:x>0.95082</cdr:x>
      <cdr:y>0.09167</cdr:y>
    </cdr:to>
    <cdr:sp macro="" textlink="">
      <cdr:nvSpPr>
        <cdr:cNvPr id="146" name="Rectangles 1"/>
        <cdr:cNvSpPr/>
      </cdr:nvSpPr>
      <cdr:spPr>
        <a:xfrm xmlns:a="http://schemas.openxmlformats.org/drawingml/2006/main">
          <a:off x="631080" y="23400"/>
          <a:ext cx="7198560" cy="3459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EN LA ASIGNACIÓN DE CITAS DE PRIMERA VEZ EN MEDICINA INTERNA COMPARATIVO AÑO 2023</a:t>
          </a:r>
          <a:endParaRPr sz="1400" b="0" strike="noStrike" spc="-1">
            <a:latin typeface="Times New Roman"/>
          </a:endParaRPr>
        </a:p>
      </cdr:txBody>
    </cdr:sp>
  </cdr:relSizeAnchor>
</c:userShapes>
</file>

<file path=xl/drawings/drawing23.xml><?xml version="1.0" encoding="utf-8"?>
<xdr:wsDr xmlns:xdr="http://schemas.openxmlformats.org/drawingml/2006/spreadsheetDrawing" xmlns:a="http://schemas.openxmlformats.org/drawingml/2006/main">
  <xdr:twoCellAnchor editAs="oneCell">
    <xdr:from>
      <xdr:col>3</xdr:col>
      <xdr:colOff>47520</xdr:colOff>
      <xdr:row>11</xdr:row>
      <xdr:rowOff>123840</xdr:rowOff>
    </xdr:from>
    <xdr:to>
      <xdr:col>17</xdr:col>
      <xdr:colOff>199440</xdr:colOff>
      <xdr:row>27</xdr:row>
      <xdr:rowOff>28080</xdr:rowOff>
    </xdr:to>
    <xdr:graphicFrame macro="">
      <xdr:nvGraphicFramePr>
        <xdr:cNvPr id="149" name="Chart 456">
          <a:extLst>
            <a:ext uri="{FF2B5EF4-FFF2-40B4-BE49-F238E27FC236}">
              <a16:creationId xmlns:a16="http://schemas.microsoft.com/office/drawing/2014/main" id="{00000000-0008-0000-0E00-00009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26</xdr:col>
      <xdr:colOff>120960</xdr:colOff>
      <xdr:row>4</xdr:row>
      <xdr:rowOff>141480</xdr:rowOff>
    </xdr:to>
    <xdr:sp macro="" textlink="">
      <xdr:nvSpPr>
        <xdr:cNvPr id="151" name="Flecha izquierda 2">
          <a:hlinkClick xmlns:r="http://schemas.openxmlformats.org/officeDocument/2006/relationships" r:id="rId2"/>
          <a:extLst>
            <a:ext uri="{FF2B5EF4-FFF2-40B4-BE49-F238E27FC236}">
              <a16:creationId xmlns:a16="http://schemas.microsoft.com/office/drawing/2014/main" id="{00000000-0008-0000-0E00-000097000000}"/>
            </a:ext>
          </a:extLst>
        </xdr:cNvPr>
        <xdr:cNvSpPr/>
      </xdr:nvSpPr>
      <xdr:spPr>
        <a:xfrm>
          <a:off x="9755640" y="133200"/>
          <a:ext cx="10274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3</xdr:col>
      <xdr:colOff>0</xdr:colOff>
      <xdr:row>1</xdr:row>
      <xdr:rowOff>0</xdr:rowOff>
    </xdr:from>
    <xdr:to>
      <xdr:col>5</xdr:col>
      <xdr:colOff>109440</xdr:colOff>
      <xdr:row>5</xdr:row>
      <xdr:rowOff>36720</xdr:rowOff>
    </xdr:to>
    <xdr:pic>
      <xdr:nvPicPr>
        <xdr:cNvPr id="152" name="Picture 278">
          <a:extLst>
            <a:ext uri="{FF2B5EF4-FFF2-40B4-BE49-F238E27FC236}">
              <a16:creationId xmlns:a16="http://schemas.microsoft.com/office/drawing/2014/main" id="{00000000-0008-0000-0E00-000098000000}"/>
            </a:ext>
          </a:extLst>
        </xdr:cNvPr>
        <xdr:cNvPicPr/>
      </xdr:nvPicPr>
      <xdr:blipFill>
        <a:blip xmlns:r="http://schemas.openxmlformats.org/officeDocument/2006/relationships" r:embed="rId3"/>
        <a:stretch/>
      </xdr:blipFill>
      <xdr:spPr>
        <a:xfrm>
          <a:off x="241920" y="76320"/>
          <a:ext cx="905040" cy="579600"/>
        </a:xfrm>
        <a:prstGeom prst="rect">
          <a:avLst/>
        </a:prstGeom>
        <a:ln w="0">
          <a:noFill/>
        </a:ln>
      </xdr:spPr>
    </xdr:pic>
    <xdr:clientData/>
  </xdr:twoCellAnchor>
</xdr:wsDr>
</file>

<file path=xl/drawings/drawing24.xml><?xml version="1.0" encoding="utf-8"?>
<c:userShapes xmlns:c="http://schemas.openxmlformats.org/drawingml/2006/chart">
  <cdr:relSizeAnchor xmlns:cdr="http://schemas.openxmlformats.org/drawingml/2006/chartDrawing">
    <cdr:from>
      <cdr:x>0.02339</cdr:x>
      <cdr:y>0</cdr:y>
    </cdr:from>
    <cdr:to>
      <cdr:x>0.98148</cdr:x>
      <cdr:y>0.09021</cdr:y>
    </cdr:to>
    <cdr:sp macro="" textlink="">
      <cdr:nvSpPr>
        <cdr:cNvPr id="150" name="Rectangles 1"/>
        <cdr:cNvSpPr/>
      </cdr:nvSpPr>
      <cdr:spPr>
        <a:xfrm xmlns:a="http://schemas.openxmlformats.org/drawingml/2006/main">
          <a:off x="164160" y="0"/>
          <a:ext cx="6723720" cy="3488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EN LA ASIGNACIÓN DE CITAS EN ODONTOLOGIA COMPARATIVO AÑO 2023</a:t>
          </a:r>
          <a:endParaRPr sz="1400" b="0" strike="noStrike" spc="-1">
            <a:latin typeface="Times New Roman"/>
          </a:endParaRP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47520</xdr:colOff>
      <xdr:row>11</xdr:row>
      <xdr:rowOff>123840</xdr:rowOff>
    </xdr:from>
    <xdr:to>
      <xdr:col>17</xdr:col>
      <xdr:colOff>199440</xdr:colOff>
      <xdr:row>27</xdr:row>
      <xdr:rowOff>28080</xdr:rowOff>
    </xdr:to>
    <xdr:graphicFrame macro="">
      <xdr:nvGraphicFramePr>
        <xdr:cNvPr id="153" name="Chart 456">
          <a:extLst>
            <a:ext uri="{FF2B5EF4-FFF2-40B4-BE49-F238E27FC236}">
              <a16:creationId xmlns:a16="http://schemas.microsoft.com/office/drawing/2014/main" id="{00000000-0008-0000-0F00-00009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140760</xdr:colOff>
      <xdr:row>2</xdr:row>
      <xdr:rowOff>0</xdr:rowOff>
    </xdr:from>
    <xdr:to>
      <xdr:col>28</xdr:col>
      <xdr:colOff>120600</xdr:colOff>
      <xdr:row>4</xdr:row>
      <xdr:rowOff>141480</xdr:rowOff>
    </xdr:to>
    <xdr:sp macro="" textlink="">
      <xdr:nvSpPr>
        <xdr:cNvPr id="155" name="Flecha izquierda 2">
          <a:hlinkClick xmlns:r="http://schemas.openxmlformats.org/officeDocument/2006/relationships" r:id="rId2"/>
          <a:extLst>
            <a:ext uri="{FF2B5EF4-FFF2-40B4-BE49-F238E27FC236}">
              <a16:creationId xmlns:a16="http://schemas.microsoft.com/office/drawing/2014/main" id="{00000000-0008-0000-0F00-00009B000000}"/>
            </a:ext>
          </a:extLst>
        </xdr:cNvPr>
        <xdr:cNvSpPr/>
      </xdr:nvSpPr>
      <xdr:spPr>
        <a:xfrm>
          <a:off x="12250800" y="133200"/>
          <a:ext cx="120780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3</xdr:col>
      <xdr:colOff>0</xdr:colOff>
      <xdr:row>1</xdr:row>
      <xdr:rowOff>0</xdr:rowOff>
    </xdr:from>
    <xdr:to>
      <xdr:col>5</xdr:col>
      <xdr:colOff>97920</xdr:colOff>
      <xdr:row>5</xdr:row>
      <xdr:rowOff>36720</xdr:rowOff>
    </xdr:to>
    <xdr:pic>
      <xdr:nvPicPr>
        <xdr:cNvPr id="156" name="Picture 278">
          <a:extLst>
            <a:ext uri="{FF2B5EF4-FFF2-40B4-BE49-F238E27FC236}">
              <a16:creationId xmlns:a16="http://schemas.microsoft.com/office/drawing/2014/main" id="{00000000-0008-0000-0F00-00009C000000}"/>
            </a:ext>
          </a:extLst>
        </xdr:cNvPr>
        <xdr:cNvPicPr/>
      </xdr:nvPicPr>
      <xdr:blipFill>
        <a:blip xmlns:r="http://schemas.openxmlformats.org/officeDocument/2006/relationships" r:embed="rId3"/>
        <a:stretch/>
      </xdr:blipFill>
      <xdr:spPr>
        <a:xfrm>
          <a:off x="241920" y="76320"/>
          <a:ext cx="903600" cy="579600"/>
        </a:xfrm>
        <a:prstGeom prst="rect">
          <a:avLst/>
        </a:prstGeom>
        <a:ln w="0">
          <a:noFill/>
        </a:ln>
      </xdr:spPr>
    </xdr:pic>
    <xdr:clientData/>
  </xdr:twoCellAnchor>
</xdr:wsDr>
</file>

<file path=xl/drawings/drawing26.xml><?xml version="1.0" encoding="utf-8"?>
<c:userShapes xmlns:c="http://schemas.openxmlformats.org/drawingml/2006/chart">
  <cdr:relSizeAnchor xmlns:cdr="http://schemas.openxmlformats.org/drawingml/2006/chartDrawing">
    <cdr:from>
      <cdr:x>0.02338</cdr:x>
      <cdr:y>0</cdr:y>
    </cdr:from>
    <cdr:to>
      <cdr:x>0.9815</cdr:x>
      <cdr:y>0.09021</cdr:y>
    </cdr:to>
    <cdr:sp macro="" textlink="">
      <cdr:nvSpPr>
        <cdr:cNvPr id="154" name="Rectangles 1"/>
        <cdr:cNvSpPr/>
      </cdr:nvSpPr>
      <cdr:spPr>
        <a:xfrm xmlns:a="http://schemas.openxmlformats.org/drawingml/2006/main">
          <a:off x="155160" y="0"/>
          <a:ext cx="6357240" cy="3488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EN LA ASIGNACIÓN DE CITAS EN ODONTOLOGIA PRIMERA VEZ COMPARATIVO AÑO 2023</a:t>
          </a:r>
          <a:endParaRPr sz="1400" b="0" strike="noStrike" spc="-1">
            <a:latin typeface="Times New Roman"/>
          </a:endParaRPr>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2</xdr:col>
      <xdr:colOff>104760</xdr:colOff>
      <xdr:row>11</xdr:row>
      <xdr:rowOff>152280</xdr:rowOff>
    </xdr:from>
    <xdr:to>
      <xdr:col>16</xdr:col>
      <xdr:colOff>209160</xdr:colOff>
      <xdr:row>26</xdr:row>
      <xdr:rowOff>218520</xdr:rowOff>
    </xdr:to>
    <xdr:graphicFrame macro="">
      <xdr:nvGraphicFramePr>
        <xdr:cNvPr id="157" name="Chart 456">
          <a:extLst>
            <a:ext uri="{FF2B5EF4-FFF2-40B4-BE49-F238E27FC236}">
              <a16:creationId xmlns:a16="http://schemas.microsoft.com/office/drawing/2014/main" id="{00000000-0008-0000-1000-00009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57240</xdr:colOff>
      <xdr:row>2</xdr:row>
      <xdr:rowOff>0</xdr:rowOff>
    </xdr:from>
    <xdr:to>
      <xdr:col>27</xdr:col>
      <xdr:colOff>120960</xdr:colOff>
      <xdr:row>4</xdr:row>
      <xdr:rowOff>141480</xdr:rowOff>
    </xdr:to>
    <xdr:sp macro="" textlink="">
      <xdr:nvSpPr>
        <xdr:cNvPr id="159" name="Flecha izquierda 2">
          <a:hlinkClick xmlns:r="http://schemas.openxmlformats.org/officeDocument/2006/relationships" r:id="rId2"/>
          <a:extLst>
            <a:ext uri="{FF2B5EF4-FFF2-40B4-BE49-F238E27FC236}">
              <a16:creationId xmlns:a16="http://schemas.microsoft.com/office/drawing/2014/main" id="{00000000-0008-0000-1000-00009F000000}"/>
            </a:ext>
          </a:extLst>
        </xdr:cNvPr>
        <xdr:cNvSpPr/>
      </xdr:nvSpPr>
      <xdr:spPr>
        <a:xfrm>
          <a:off x="11955960" y="133200"/>
          <a:ext cx="12916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265320</xdr:colOff>
      <xdr:row>5</xdr:row>
      <xdr:rowOff>36720</xdr:rowOff>
    </xdr:to>
    <xdr:pic>
      <xdr:nvPicPr>
        <xdr:cNvPr id="160" name="Picture 278">
          <a:extLst>
            <a:ext uri="{FF2B5EF4-FFF2-40B4-BE49-F238E27FC236}">
              <a16:creationId xmlns:a16="http://schemas.microsoft.com/office/drawing/2014/main" id="{00000000-0008-0000-1000-0000A0000000}"/>
            </a:ext>
          </a:extLst>
        </xdr:cNvPr>
        <xdr:cNvPicPr/>
      </xdr:nvPicPr>
      <xdr:blipFill>
        <a:blip xmlns:r="http://schemas.openxmlformats.org/officeDocument/2006/relationships" r:embed="rId3"/>
        <a:stretch/>
      </xdr:blipFill>
      <xdr:spPr>
        <a:xfrm>
          <a:off x="161280" y="76320"/>
          <a:ext cx="899640" cy="579600"/>
        </a:xfrm>
        <a:prstGeom prst="rect">
          <a:avLst/>
        </a:prstGeom>
        <a:ln w="0">
          <a:noFill/>
        </a:ln>
      </xdr:spPr>
    </xdr:pic>
    <xdr:clientData/>
  </xdr:twoCellAnchor>
</xdr:wsDr>
</file>

<file path=xl/drawings/drawing28.xml><?xml version="1.0" encoding="utf-8"?>
<c:userShapes xmlns:c="http://schemas.openxmlformats.org/drawingml/2006/chart">
  <cdr:relSizeAnchor xmlns:cdr="http://schemas.openxmlformats.org/drawingml/2006/chartDrawing">
    <cdr:from>
      <cdr:x>0.10795</cdr:x>
      <cdr:y>0.00226</cdr:y>
    </cdr:from>
    <cdr:to>
      <cdr:x>0.91525</cdr:x>
      <cdr:y>0.09045</cdr:y>
    </cdr:to>
    <cdr:sp macro="" textlink="">
      <cdr:nvSpPr>
        <cdr:cNvPr id="158" name="Rectangles 1"/>
        <cdr:cNvSpPr/>
      </cdr:nvSpPr>
      <cdr:spPr>
        <a:xfrm xmlns:a="http://schemas.openxmlformats.org/drawingml/2006/main">
          <a:off x="696960" y="8640"/>
          <a:ext cx="5212440" cy="3376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EN LA ASIGNACIÓN DE CITAS EN PEDIATRÍA COMPARATIVO AÑO 2023</a:t>
          </a:r>
          <a:endParaRPr sz="1400" b="0" strike="noStrike" spc="-1">
            <a:latin typeface="Times New Roman"/>
          </a:endParaRP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2</xdr:col>
      <xdr:colOff>104760</xdr:colOff>
      <xdr:row>11</xdr:row>
      <xdr:rowOff>152280</xdr:rowOff>
    </xdr:from>
    <xdr:to>
      <xdr:col>16</xdr:col>
      <xdr:colOff>209160</xdr:colOff>
      <xdr:row>26</xdr:row>
      <xdr:rowOff>218520</xdr:rowOff>
    </xdr:to>
    <xdr:graphicFrame macro="">
      <xdr:nvGraphicFramePr>
        <xdr:cNvPr id="161" name="Chart 456">
          <a:extLst>
            <a:ext uri="{FF2B5EF4-FFF2-40B4-BE49-F238E27FC236}">
              <a16:creationId xmlns:a16="http://schemas.microsoft.com/office/drawing/2014/main" id="{00000000-0008-0000-1100-0000A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57240</xdr:colOff>
      <xdr:row>2</xdr:row>
      <xdr:rowOff>0</xdr:rowOff>
    </xdr:from>
    <xdr:to>
      <xdr:col>25</xdr:col>
      <xdr:colOff>120960</xdr:colOff>
      <xdr:row>4</xdr:row>
      <xdr:rowOff>141480</xdr:rowOff>
    </xdr:to>
    <xdr:sp macro="" textlink="">
      <xdr:nvSpPr>
        <xdr:cNvPr id="163" name="Flecha izquierda 2">
          <a:hlinkClick xmlns:r="http://schemas.openxmlformats.org/officeDocument/2006/relationships" r:id="rId2"/>
          <a:extLst>
            <a:ext uri="{FF2B5EF4-FFF2-40B4-BE49-F238E27FC236}">
              <a16:creationId xmlns:a16="http://schemas.microsoft.com/office/drawing/2014/main" id="{00000000-0008-0000-1100-0000A3000000}"/>
            </a:ext>
          </a:extLst>
        </xdr:cNvPr>
        <xdr:cNvSpPr/>
      </xdr:nvSpPr>
      <xdr:spPr>
        <a:xfrm>
          <a:off x="11053440" y="133200"/>
          <a:ext cx="12920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160920</xdr:colOff>
      <xdr:row>5</xdr:row>
      <xdr:rowOff>36720</xdr:rowOff>
    </xdr:to>
    <xdr:pic>
      <xdr:nvPicPr>
        <xdr:cNvPr id="164" name="Picture 278">
          <a:extLst>
            <a:ext uri="{FF2B5EF4-FFF2-40B4-BE49-F238E27FC236}">
              <a16:creationId xmlns:a16="http://schemas.microsoft.com/office/drawing/2014/main" id="{00000000-0008-0000-1100-0000A4000000}"/>
            </a:ext>
          </a:extLst>
        </xdr:cNvPr>
        <xdr:cNvPicPr/>
      </xdr:nvPicPr>
      <xdr:blipFill>
        <a:blip xmlns:r="http://schemas.openxmlformats.org/officeDocument/2006/relationships" r:embed="rId3"/>
        <a:stretch/>
      </xdr:blipFill>
      <xdr:spPr>
        <a:xfrm>
          <a:off x="161280" y="76320"/>
          <a:ext cx="906480" cy="57960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109" name="Chart 456">
          <a:extLst>
            <a:ext uri="{FF2B5EF4-FFF2-40B4-BE49-F238E27FC236}">
              <a16:creationId xmlns:a16="http://schemas.microsoft.com/office/drawing/2014/main" id="{00000000-0008-0000-0400-00006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24</xdr:col>
      <xdr:colOff>244800</xdr:colOff>
      <xdr:row>4</xdr:row>
      <xdr:rowOff>141480</xdr:rowOff>
    </xdr:to>
    <xdr:sp macro="" textlink="">
      <xdr:nvSpPr>
        <xdr:cNvPr id="111" name="Flecha izquierda 2">
          <a:hlinkClick xmlns:r="http://schemas.openxmlformats.org/officeDocument/2006/relationships" r:id="rId2"/>
          <a:extLst>
            <a:ext uri="{FF2B5EF4-FFF2-40B4-BE49-F238E27FC236}">
              <a16:creationId xmlns:a16="http://schemas.microsoft.com/office/drawing/2014/main" id="{00000000-0008-0000-0400-00006F000000}"/>
            </a:ext>
          </a:extLst>
        </xdr:cNvPr>
        <xdr:cNvSpPr/>
      </xdr:nvSpPr>
      <xdr:spPr>
        <a:xfrm>
          <a:off x="11848320" y="133200"/>
          <a:ext cx="147312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132120</xdr:colOff>
      <xdr:row>5</xdr:row>
      <xdr:rowOff>36720</xdr:rowOff>
    </xdr:to>
    <xdr:pic>
      <xdr:nvPicPr>
        <xdr:cNvPr id="112" name="Picture 278">
          <a:extLst>
            <a:ext uri="{FF2B5EF4-FFF2-40B4-BE49-F238E27FC236}">
              <a16:creationId xmlns:a16="http://schemas.microsoft.com/office/drawing/2014/main" id="{00000000-0008-0000-0400-000070000000}"/>
            </a:ext>
          </a:extLst>
        </xdr:cNvPr>
        <xdr:cNvPicPr/>
      </xdr:nvPicPr>
      <xdr:blipFill>
        <a:blip xmlns:r="http://schemas.openxmlformats.org/officeDocument/2006/relationships" r:embed="rId3"/>
        <a:stretch/>
      </xdr:blipFill>
      <xdr:spPr>
        <a:xfrm>
          <a:off x="161280" y="76320"/>
          <a:ext cx="907560" cy="579600"/>
        </a:xfrm>
        <a:prstGeom prst="rect">
          <a:avLst/>
        </a:prstGeom>
        <a:ln w="0">
          <a:noFill/>
        </a:ln>
      </xdr:spPr>
    </xdr:pic>
    <xdr:clientData/>
  </xdr:twoCellAnchor>
</xdr:wsDr>
</file>

<file path=xl/drawings/drawing30.xml><?xml version="1.0" encoding="utf-8"?>
<c:userShapes xmlns:c="http://schemas.openxmlformats.org/drawingml/2006/chart">
  <cdr:relSizeAnchor xmlns:cdr="http://schemas.openxmlformats.org/drawingml/2006/chartDrawing">
    <cdr:from>
      <cdr:x>0.10796</cdr:x>
      <cdr:y>0.00226</cdr:y>
    </cdr:from>
    <cdr:to>
      <cdr:x>0.91522</cdr:x>
      <cdr:y>0.09045</cdr:y>
    </cdr:to>
    <cdr:sp macro="" textlink="">
      <cdr:nvSpPr>
        <cdr:cNvPr id="162" name="Rectangles 1"/>
        <cdr:cNvSpPr/>
      </cdr:nvSpPr>
      <cdr:spPr>
        <a:xfrm xmlns:a="http://schemas.openxmlformats.org/drawingml/2006/main">
          <a:off x="740880" y="8640"/>
          <a:ext cx="5539680" cy="3376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EN LA ASIGNACIÓN DE CITAS DE PRIMERA VEZ EN PEDIATRÍA COMPARATIVO AÑO 2023</a:t>
          </a:r>
          <a:endParaRPr sz="1400" b="0" strike="noStrike" spc="-1">
            <a:latin typeface="Times New Roman"/>
          </a:endParaRP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2</xdr:col>
      <xdr:colOff>209520</xdr:colOff>
      <xdr:row>11</xdr:row>
      <xdr:rowOff>95400</xdr:rowOff>
    </xdr:from>
    <xdr:to>
      <xdr:col>16</xdr:col>
      <xdr:colOff>256680</xdr:colOff>
      <xdr:row>27</xdr:row>
      <xdr:rowOff>199800</xdr:rowOff>
    </xdr:to>
    <xdr:graphicFrame macro="">
      <xdr:nvGraphicFramePr>
        <xdr:cNvPr id="165" name="Chart 456">
          <a:extLst>
            <a:ext uri="{FF2B5EF4-FFF2-40B4-BE49-F238E27FC236}">
              <a16:creationId xmlns:a16="http://schemas.microsoft.com/office/drawing/2014/main" id="{00000000-0008-0000-1200-0000A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167" name="Flecha izquierda 2">
          <a:hlinkClick xmlns:r="http://schemas.openxmlformats.org/officeDocument/2006/relationships" r:id="rId2"/>
          <a:extLst>
            <a:ext uri="{FF2B5EF4-FFF2-40B4-BE49-F238E27FC236}">
              <a16:creationId xmlns:a16="http://schemas.microsoft.com/office/drawing/2014/main" id="{00000000-0008-0000-1200-0000A7000000}"/>
            </a:ext>
          </a:extLst>
        </xdr:cNvPr>
        <xdr:cNvSpPr/>
      </xdr:nvSpPr>
      <xdr:spPr>
        <a:xfrm>
          <a:off x="1032840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114120</xdr:colOff>
      <xdr:row>5</xdr:row>
      <xdr:rowOff>50760</xdr:rowOff>
    </xdr:to>
    <xdr:pic>
      <xdr:nvPicPr>
        <xdr:cNvPr id="168" name="Picture 278">
          <a:extLst>
            <a:ext uri="{FF2B5EF4-FFF2-40B4-BE49-F238E27FC236}">
              <a16:creationId xmlns:a16="http://schemas.microsoft.com/office/drawing/2014/main" id="{00000000-0008-0000-1200-0000A8000000}"/>
            </a:ext>
          </a:extLst>
        </xdr:cNvPr>
        <xdr:cNvPicPr/>
      </xdr:nvPicPr>
      <xdr:blipFill>
        <a:blip xmlns:r="http://schemas.openxmlformats.org/officeDocument/2006/relationships" r:embed="rId3"/>
        <a:stretch/>
      </xdr:blipFill>
      <xdr:spPr>
        <a:xfrm>
          <a:off x="161280" y="76320"/>
          <a:ext cx="909720" cy="593640"/>
        </a:xfrm>
        <a:prstGeom prst="rect">
          <a:avLst/>
        </a:prstGeom>
        <a:ln w="0">
          <a:noFill/>
        </a:ln>
      </xdr:spPr>
    </xdr:pic>
    <xdr:clientData/>
  </xdr:twoCellAnchor>
</xdr:wsDr>
</file>

<file path=xl/drawings/drawing32.xml><?xml version="1.0" encoding="utf-8"?>
<c:userShapes xmlns:c="http://schemas.openxmlformats.org/drawingml/2006/chart">
  <cdr:relSizeAnchor xmlns:cdr="http://schemas.openxmlformats.org/drawingml/2006/chartDrawing">
    <cdr:from>
      <cdr:x>0.06352</cdr:x>
      <cdr:y>0</cdr:y>
    </cdr:from>
    <cdr:to>
      <cdr:x>0.93638</cdr:x>
      <cdr:y>0.08676</cdr:y>
    </cdr:to>
    <cdr:sp macro="" textlink="">
      <cdr:nvSpPr>
        <cdr:cNvPr id="166" name="Rectangles 1"/>
        <cdr:cNvSpPr/>
      </cdr:nvSpPr>
      <cdr:spPr>
        <a:xfrm xmlns:a="http://schemas.openxmlformats.org/drawingml/2006/main">
          <a:off x="423720" y="0"/>
          <a:ext cx="5823000" cy="4082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EN LA ASIGNACIÓN DE CITAS EN CIRUGÍA GENERAL COMPARATIVO AÑO 2023</a:t>
          </a:r>
          <a:endParaRPr sz="1400" b="0" strike="noStrike" spc="-1">
            <a:latin typeface="Times New Roman"/>
          </a:endParaRP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2</xdr:col>
      <xdr:colOff>209520</xdr:colOff>
      <xdr:row>11</xdr:row>
      <xdr:rowOff>95400</xdr:rowOff>
    </xdr:from>
    <xdr:to>
      <xdr:col>16</xdr:col>
      <xdr:colOff>256680</xdr:colOff>
      <xdr:row>27</xdr:row>
      <xdr:rowOff>199800</xdr:rowOff>
    </xdr:to>
    <xdr:graphicFrame macro="">
      <xdr:nvGraphicFramePr>
        <xdr:cNvPr id="169" name="Chart 456">
          <a:extLst>
            <a:ext uri="{FF2B5EF4-FFF2-40B4-BE49-F238E27FC236}">
              <a16:creationId xmlns:a16="http://schemas.microsoft.com/office/drawing/2014/main" id="{00000000-0008-0000-1300-0000A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66600</xdr:colOff>
      <xdr:row>2</xdr:row>
      <xdr:rowOff>0</xdr:rowOff>
    </xdr:from>
    <xdr:to>
      <xdr:col>28</xdr:col>
      <xdr:colOff>54000</xdr:colOff>
      <xdr:row>4</xdr:row>
      <xdr:rowOff>141480</xdr:rowOff>
    </xdr:to>
    <xdr:sp macro="" textlink="">
      <xdr:nvSpPr>
        <xdr:cNvPr id="171" name="Flecha izquierda 2">
          <a:hlinkClick xmlns:r="http://schemas.openxmlformats.org/officeDocument/2006/relationships" r:id="rId2"/>
          <a:extLst>
            <a:ext uri="{FF2B5EF4-FFF2-40B4-BE49-F238E27FC236}">
              <a16:creationId xmlns:a16="http://schemas.microsoft.com/office/drawing/2014/main" id="{00000000-0008-0000-1300-0000AB000000}"/>
            </a:ext>
          </a:extLst>
        </xdr:cNvPr>
        <xdr:cNvSpPr/>
      </xdr:nvSpPr>
      <xdr:spPr>
        <a:xfrm>
          <a:off x="12458520" y="133200"/>
          <a:ext cx="121572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236880</xdr:colOff>
      <xdr:row>5</xdr:row>
      <xdr:rowOff>36720</xdr:rowOff>
    </xdr:to>
    <xdr:pic>
      <xdr:nvPicPr>
        <xdr:cNvPr id="172" name="Picture 278">
          <a:extLst>
            <a:ext uri="{FF2B5EF4-FFF2-40B4-BE49-F238E27FC236}">
              <a16:creationId xmlns:a16="http://schemas.microsoft.com/office/drawing/2014/main" id="{00000000-0008-0000-1300-0000AC000000}"/>
            </a:ext>
          </a:extLst>
        </xdr:cNvPr>
        <xdr:cNvPicPr/>
      </xdr:nvPicPr>
      <xdr:blipFill>
        <a:blip xmlns:r="http://schemas.openxmlformats.org/officeDocument/2006/relationships" r:embed="rId3"/>
        <a:stretch/>
      </xdr:blipFill>
      <xdr:spPr>
        <a:xfrm>
          <a:off x="161280" y="76320"/>
          <a:ext cx="901800" cy="579600"/>
        </a:xfrm>
        <a:prstGeom prst="rect">
          <a:avLst/>
        </a:prstGeom>
        <a:ln w="0">
          <a:noFill/>
        </a:ln>
      </xdr:spPr>
    </xdr:pic>
    <xdr:clientData/>
  </xdr:twoCellAnchor>
</xdr:wsDr>
</file>

<file path=xl/drawings/drawing34.xml><?xml version="1.0" encoding="utf-8"?>
<c:userShapes xmlns:c="http://schemas.openxmlformats.org/drawingml/2006/chart">
  <cdr:relSizeAnchor xmlns:cdr="http://schemas.openxmlformats.org/drawingml/2006/chartDrawing">
    <cdr:from>
      <cdr:x>0.06353</cdr:x>
      <cdr:y>0</cdr:y>
    </cdr:from>
    <cdr:to>
      <cdr:x>0.93636</cdr:x>
      <cdr:y>0.08676</cdr:y>
    </cdr:to>
    <cdr:sp macro="" textlink="">
      <cdr:nvSpPr>
        <cdr:cNvPr id="170" name="Rectangles 1"/>
        <cdr:cNvSpPr/>
      </cdr:nvSpPr>
      <cdr:spPr>
        <a:xfrm xmlns:a="http://schemas.openxmlformats.org/drawingml/2006/main">
          <a:off x="398880" y="0"/>
          <a:ext cx="5480280" cy="4082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EN LA ASIGNACIÓN DE CITAS DE PRIMERA VEZ EN CIRUGÍA GENERAL COMPARATIVO AÑO 2023</a:t>
          </a:r>
          <a:endParaRPr sz="1400" b="0" strike="noStrike" spc="-1">
            <a:latin typeface="Times New Roman"/>
          </a:endParaRP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2</xdr:col>
      <xdr:colOff>142920</xdr:colOff>
      <xdr:row>11</xdr:row>
      <xdr:rowOff>133200</xdr:rowOff>
    </xdr:from>
    <xdr:to>
      <xdr:col>16</xdr:col>
      <xdr:colOff>190080</xdr:colOff>
      <xdr:row>28</xdr:row>
      <xdr:rowOff>18720</xdr:rowOff>
    </xdr:to>
    <xdr:graphicFrame macro="">
      <xdr:nvGraphicFramePr>
        <xdr:cNvPr id="173" name="Chart 456">
          <a:extLst>
            <a:ext uri="{FF2B5EF4-FFF2-40B4-BE49-F238E27FC236}">
              <a16:creationId xmlns:a16="http://schemas.microsoft.com/office/drawing/2014/main" id="{00000000-0008-0000-1400-0000A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xdr:row>
      <xdr:rowOff>0</xdr:rowOff>
    </xdr:from>
    <xdr:to>
      <xdr:col>27</xdr:col>
      <xdr:colOff>120960</xdr:colOff>
      <xdr:row>4</xdr:row>
      <xdr:rowOff>141480</xdr:rowOff>
    </xdr:to>
    <xdr:sp macro="" textlink="">
      <xdr:nvSpPr>
        <xdr:cNvPr id="175" name="Flecha izquierda 2">
          <a:hlinkClick xmlns:r="http://schemas.openxmlformats.org/officeDocument/2006/relationships" r:id="rId2"/>
          <a:extLst>
            <a:ext uri="{FF2B5EF4-FFF2-40B4-BE49-F238E27FC236}">
              <a16:creationId xmlns:a16="http://schemas.microsoft.com/office/drawing/2014/main" id="{00000000-0008-0000-1400-0000AF000000}"/>
            </a:ext>
          </a:extLst>
        </xdr:cNvPr>
        <xdr:cNvSpPr/>
      </xdr:nvSpPr>
      <xdr:spPr>
        <a:xfrm>
          <a:off x="128854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208440</xdr:colOff>
      <xdr:row>5</xdr:row>
      <xdr:rowOff>36720</xdr:rowOff>
    </xdr:to>
    <xdr:pic>
      <xdr:nvPicPr>
        <xdr:cNvPr id="176" name="Picture 278">
          <a:extLst>
            <a:ext uri="{FF2B5EF4-FFF2-40B4-BE49-F238E27FC236}">
              <a16:creationId xmlns:a16="http://schemas.microsoft.com/office/drawing/2014/main" id="{00000000-0008-0000-1400-0000B0000000}"/>
            </a:ext>
          </a:extLst>
        </xdr:cNvPr>
        <xdr:cNvPicPr/>
      </xdr:nvPicPr>
      <xdr:blipFill>
        <a:blip xmlns:r="http://schemas.openxmlformats.org/officeDocument/2006/relationships" r:embed="rId3"/>
        <a:stretch/>
      </xdr:blipFill>
      <xdr:spPr>
        <a:xfrm>
          <a:off x="161280" y="76320"/>
          <a:ext cx="893160" cy="579600"/>
        </a:xfrm>
        <a:prstGeom prst="rect">
          <a:avLst/>
        </a:prstGeom>
        <a:ln w="0">
          <a:noFill/>
        </a:ln>
      </xdr:spPr>
    </xdr:pic>
    <xdr:clientData/>
  </xdr:twoCellAnchor>
</xdr:wsDr>
</file>

<file path=xl/drawings/drawing36.xml><?xml version="1.0" encoding="utf-8"?>
<c:userShapes xmlns:c="http://schemas.openxmlformats.org/drawingml/2006/chart">
  <cdr:relSizeAnchor xmlns:cdr="http://schemas.openxmlformats.org/drawingml/2006/chartDrawing">
    <cdr:from>
      <cdr:x>0.06353</cdr:x>
      <cdr:y>0</cdr:y>
    </cdr:from>
    <cdr:to>
      <cdr:x>0.93642</cdr:x>
      <cdr:y>0.08682</cdr:y>
    </cdr:to>
    <cdr:sp macro="" textlink="">
      <cdr:nvSpPr>
        <cdr:cNvPr id="174" name="Rectangles 1"/>
        <cdr:cNvSpPr/>
      </cdr:nvSpPr>
      <cdr:spPr>
        <a:xfrm xmlns:a="http://schemas.openxmlformats.org/drawingml/2006/main">
          <a:off x="499320" y="0"/>
          <a:ext cx="6860160" cy="4284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EN LA ASIGNACIÓN DE CITAS DE PRIMERA VEZ GINECOLOGIA COMPARATIVO AÑO 2023</a:t>
          </a:r>
          <a:endParaRPr sz="1400" b="0" strike="noStrike" spc="-1">
            <a:latin typeface="Times New Roman"/>
          </a:endParaRPr>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2</xdr:col>
      <xdr:colOff>142920</xdr:colOff>
      <xdr:row>11</xdr:row>
      <xdr:rowOff>133200</xdr:rowOff>
    </xdr:from>
    <xdr:to>
      <xdr:col>16</xdr:col>
      <xdr:colOff>190080</xdr:colOff>
      <xdr:row>28</xdr:row>
      <xdr:rowOff>18720</xdr:rowOff>
    </xdr:to>
    <xdr:graphicFrame macro="">
      <xdr:nvGraphicFramePr>
        <xdr:cNvPr id="177" name="Chart 456">
          <a:extLst>
            <a:ext uri="{FF2B5EF4-FFF2-40B4-BE49-F238E27FC236}">
              <a16:creationId xmlns:a16="http://schemas.microsoft.com/office/drawing/2014/main" id="{00000000-0008-0000-1500-0000B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26</xdr:col>
      <xdr:colOff>120960</xdr:colOff>
      <xdr:row>4</xdr:row>
      <xdr:rowOff>141480</xdr:rowOff>
    </xdr:to>
    <xdr:sp macro="" textlink="">
      <xdr:nvSpPr>
        <xdr:cNvPr id="179" name="Flecha izquierda 2">
          <a:hlinkClick xmlns:r="http://schemas.openxmlformats.org/officeDocument/2006/relationships" r:id="rId2"/>
          <a:extLst>
            <a:ext uri="{FF2B5EF4-FFF2-40B4-BE49-F238E27FC236}">
              <a16:creationId xmlns:a16="http://schemas.microsoft.com/office/drawing/2014/main" id="{00000000-0008-0000-1500-0000B3000000}"/>
            </a:ext>
          </a:extLst>
        </xdr:cNvPr>
        <xdr:cNvSpPr/>
      </xdr:nvSpPr>
      <xdr:spPr>
        <a:xfrm>
          <a:off x="122713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208440</xdr:colOff>
      <xdr:row>5</xdr:row>
      <xdr:rowOff>36720</xdr:rowOff>
    </xdr:to>
    <xdr:pic>
      <xdr:nvPicPr>
        <xdr:cNvPr id="180" name="Picture 278">
          <a:extLst>
            <a:ext uri="{FF2B5EF4-FFF2-40B4-BE49-F238E27FC236}">
              <a16:creationId xmlns:a16="http://schemas.microsoft.com/office/drawing/2014/main" id="{00000000-0008-0000-1500-0000B4000000}"/>
            </a:ext>
          </a:extLst>
        </xdr:cNvPr>
        <xdr:cNvPicPr/>
      </xdr:nvPicPr>
      <xdr:blipFill>
        <a:blip xmlns:r="http://schemas.openxmlformats.org/officeDocument/2006/relationships" r:embed="rId3"/>
        <a:stretch/>
      </xdr:blipFill>
      <xdr:spPr>
        <a:xfrm>
          <a:off x="161280" y="76320"/>
          <a:ext cx="893160" cy="579600"/>
        </a:xfrm>
        <a:prstGeom prst="rect">
          <a:avLst/>
        </a:prstGeom>
        <a:ln w="0">
          <a:noFill/>
        </a:ln>
      </xdr:spPr>
    </xdr:pic>
    <xdr:clientData/>
  </xdr:twoCellAnchor>
</xdr:wsDr>
</file>

<file path=xl/drawings/drawing38.xml><?xml version="1.0" encoding="utf-8"?>
<c:userShapes xmlns:c="http://schemas.openxmlformats.org/drawingml/2006/chart">
  <cdr:relSizeAnchor xmlns:cdr="http://schemas.openxmlformats.org/drawingml/2006/chartDrawing">
    <cdr:from>
      <cdr:x>0.03202</cdr:x>
      <cdr:y>0.00576</cdr:y>
    </cdr:from>
    <cdr:to>
      <cdr:x>0.97815</cdr:x>
      <cdr:y>0.09259</cdr:y>
    </cdr:to>
    <cdr:sp macro="" textlink="">
      <cdr:nvSpPr>
        <cdr:cNvPr id="178" name="Rectangles 1"/>
        <cdr:cNvSpPr/>
      </cdr:nvSpPr>
      <cdr:spPr>
        <a:xfrm xmlns:a="http://schemas.openxmlformats.org/drawingml/2006/main">
          <a:off x="251640" y="28440"/>
          <a:ext cx="7435800" cy="4284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EN LA ASIGNACIÓN DE CITAS GINECOLOGIA COMPARATIVO AÑO 2023</a:t>
          </a:r>
          <a:endParaRPr sz="1400" b="0" strike="noStrike" spc="-1">
            <a:latin typeface="Times New Roman"/>
          </a:endParaRP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2</xdr:col>
      <xdr:colOff>209520</xdr:colOff>
      <xdr:row>11</xdr:row>
      <xdr:rowOff>95400</xdr:rowOff>
    </xdr:from>
    <xdr:to>
      <xdr:col>16</xdr:col>
      <xdr:colOff>256680</xdr:colOff>
      <xdr:row>27</xdr:row>
      <xdr:rowOff>199800</xdr:rowOff>
    </xdr:to>
    <xdr:graphicFrame macro="">
      <xdr:nvGraphicFramePr>
        <xdr:cNvPr id="181" name="Chart 456">
          <a:extLst>
            <a:ext uri="{FF2B5EF4-FFF2-40B4-BE49-F238E27FC236}">
              <a16:creationId xmlns:a16="http://schemas.microsoft.com/office/drawing/2014/main" id="{00000000-0008-0000-1600-0000B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183" name="Flecha izquierda 2">
          <a:hlinkClick xmlns:r="http://schemas.openxmlformats.org/officeDocument/2006/relationships" r:id="rId2"/>
          <a:extLst>
            <a:ext uri="{FF2B5EF4-FFF2-40B4-BE49-F238E27FC236}">
              <a16:creationId xmlns:a16="http://schemas.microsoft.com/office/drawing/2014/main" id="{00000000-0008-0000-1600-0000B7000000}"/>
            </a:ext>
          </a:extLst>
        </xdr:cNvPr>
        <xdr:cNvSpPr/>
      </xdr:nvSpPr>
      <xdr:spPr>
        <a:xfrm>
          <a:off x="11657160" y="133200"/>
          <a:ext cx="19634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227520</xdr:colOff>
      <xdr:row>5</xdr:row>
      <xdr:rowOff>36720</xdr:rowOff>
    </xdr:to>
    <xdr:pic>
      <xdr:nvPicPr>
        <xdr:cNvPr id="184" name="Picture 278">
          <a:extLst>
            <a:ext uri="{FF2B5EF4-FFF2-40B4-BE49-F238E27FC236}">
              <a16:creationId xmlns:a16="http://schemas.microsoft.com/office/drawing/2014/main" id="{00000000-0008-0000-1600-0000B8000000}"/>
            </a:ext>
          </a:extLst>
        </xdr:cNvPr>
        <xdr:cNvPicPr/>
      </xdr:nvPicPr>
      <xdr:blipFill>
        <a:blip xmlns:r="http://schemas.openxmlformats.org/officeDocument/2006/relationships" r:embed="rId3"/>
        <a:stretch/>
      </xdr:blipFill>
      <xdr:spPr>
        <a:xfrm>
          <a:off x="161280" y="76320"/>
          <a:ext cx="902520" cy="579600"/>
        </a:xfrm>
        <a:prstGeom prst="rect">
          <a:avLst/>
        </a:prstGeom>
        <a:ln w="0">
          <a:noFill/>
        </a:ln>
      </xdr:spPr>
    </xdr:pic>
    <xdr:clientData/>
  </xdr:twoCellAnchor>
</xdr:wsDr>
</file>

<file path=xl/drawings/drawing4.xml><?xml version="1.0" encoding="utf-8"?>
<c:userShapes xmlns:c="http://schemas.openxmlformats.org/drawingml/2006/chart">
  <cdr:relSizeAnchor xmlns:cdr="http://schemas.openxmlformats.org/drawingml/2006/chartDrawing">
    <cdr:from>
      <cdr:x>0.14074</cdr:x>
      <cdr:y>0.0094</cdr:y>
    </cdr:from>
    <cdr:to>
      <cdr:x>0.92108</cdr:x>
      <cdr:y>0.09856</cdr:y>
    </cdr:to>
    <cdr:sp macro="" textlink="">
      <cdr:nvSpPr>
        <cdr:cNvPr id="110" name="Rectangles 1"/>
        <cdr:cNvSpPr/>
      </cdr:nvSpPr>
      <cdr:spPr>
        <a:xfrm xmlns:a="http://schemas.openxmlformats.org/drawingml/2006/main">
          <a:off x="1134360" y="45360"/>
          <a:ext cx="6289560" cy="4302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PRODUCCION SERVICIO DE CONSULTA EXTERNA COMPARATIVO AÑO 2023</a:t>
          </a:r>
          <a:endParaRPr sz="1400" b="0" strike="noStrike" spc="-1">
            <a:latin typeface="Times New Roman"/>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0.06353</cdr:x>
      <cdr:y>0</cdr:y>
    </cdr:from>
    <cdr:to>
      <cdr:x>0.93642</cdr:x>
      <cdr:y>0.08682</cdr:y>
    </cdr:to>
    <cdr:sp macro="" textlink="">
      <cdr:nvSpPr>
        <cdr:cNvPr id="182" name="Rectangles 1"/>
        <cdr:cNvSpPr/>
      </cdr:nvSpPr>
      <cdr:spPr>
        <a:xfrm xmlns:a="http://schemas.openxmlformats.org/drawingml/2006/main">
          <a:off x="499320" y="0"/>
          <a:ext cx="6860160" cy="3646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EN LA ASIGNACIÓN DE CITAS OBSTETRICIA COMPARATIVO AÑO 2023</a:t>
          </a:r>
          <a:endParaRPr sz="1400" b="0" strike="noStrike" spc="-1">
            <a:latin typeface="Times New Roman"/>
          </a:endParaRPr>
        </a:p>
      </cdr:txBody>
    </cdr:sp>
  </cdr:relSizeAnchor>
</c:userShapes>
</file>

<file path=xl/drawings/drawing41.xml><?xml version="1.0" encoding="utf-8"?>
<xdr:wsDr xmlns:xdr="http://schemas.openxmlformats.org/drawingml/2006/spreadsheetDrawing" xmlns:a="http://schemas.openxmlformats.org/drawingml/2006/main">
  <xdr:twoCellAnchor editAs="oneCell">
    <xdr:from>
      <xdr:col>2</xdr:col>
      <xdr:colOff>209520</xdr:colOff>
      <xdr:row>11</xdr:row>
      <xdr:rowOff>95400</xdr:rowOff>
    </xdr:from>
    <xdr:to>
      <xdr:col>16</xdr:col>
      <xdr:colOff>256680</xdr:colOff>
      <xdr:row>27</xdr:row>
      <xdr:rowOff>199800</xdr:rowOff>
    </xdr:to>
    <xdr:graphicFrame macro="">
      <xdr:nvGraphicFramePr>
        <xdr:cNvPr id="185" name="Chart 456">
          <a:extLst>
            <a:ext uri="{FF2B5EF4-FFF2-40B4-BE49-F238E27FC236}">
              <a16:creationId xmlns:a16="http://schemas.microsoft.com/office/drawing/2014/main" id="{00000000-0008-0000-1700-0000B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xdr:row>
      <xdr:rowOff>0</xdr:rowOff>
    </xdr:from>
    <xdr:to>
      <xdr:col>27</xdr:col>
      <xdr:colOff>120960</xdr:colOff>
      <xdr:row>4</xdr:row>
      <xdr:rowOff>141480</xdr:rowOff>
    </xdr:to>
    <xdr:sp macro="" textlink="">
      <xdr:nvSpPr>
        <xdr:cNvPr id="187" name="Flecha izquierda 2">
          <a:hlinkClick xmlns:r="http://schemas.openxmlformats.org/officeDocument/2006/relationships" r:id="rId2"/>
          <a:extLst>
            <a:ext uri="{FF2B5EF4-FFF2-40B4-BE49-F238E27FC236}">
              <a16:creationId xmlns:a16="http://schemas.microsoft.com/office/drawing/2014/main" id="{00000000-0008-0000-1700-0000BB000000}"/>
            </a:ext>
          </a:extLst>
        </xdr:cNvPr>
        <xdr:cNvSpPr/>
      </xdr:nvSpPr>
      <xdr:spPr>
        <a:xfrm>
          <a:off x="128854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222480</xdr:colOff>
      <xdr:row>5</xdr:row>
      <xdr:rowOff>20160</xdr:rowOff>
    </xdr:to>
    <xdr:pic>
      <xdr:nvPicPr>
        <xdr:cNvPr id="188" name="Picture 278">
          <a:extLst>
            <a:ext uri="{FF2B5EF4-FFF2-40B4-BE49-F238E27FC236}">
              <a16:creationId xmlns:a16="http://schemas.microsoft.com/office/drawing/2014/main" id="{00000000-0008-0000-1700-0000BC000000}"/>
            </a:ext>
          </a:extLst>
        </xdr:cNvPr>
        <xdr:cNvPicPr/>
      </xdr:nvPicPr>
      <xdr:blipFill>
        <a:blip xmlns:r="http://schemas.openxmlformats.org/officeDocument/2006/relationships" r:embed="rId3"/>
        <a:stretch/>
      </xdr:blipFill>
      <xdr:spPr>
        <a:xfrm>
          <a:off x="161280" y="76320"/>
          <a:ext cx="897480" cy="563040"/>
        </a:xfrm>
        <a:prstGeom prst="rect">
          <a:avLst/>
        </a:prstGeom>
        <a:ln w="0">
          <a:noFill/>
        </a:ln>
      </xdr:spPr>
    </xdr:pic>
    <xdr:clientData/>
  </xdr:twoCellAnchor>
</xdr:wsDr>
</file>

<file path=xl/drawings/drawing42.xml><?xml version="1.0" encoding="utf-8"?>
<c:userShapes xmlns:c="http://schemas.openxmlformats.org/drawingml/2006/chart">
  <cdr:relSizeAnchor xmlns:cdr="http://schemas.openxmlformats.org/drawingml/2006/chartDrawing">
    <cdr:from>
      <cdr:x>0.06353</cdr:x>
      <cdr:y>0</cdr:y>
    </cdr:from>
    <cdr:to>
      <cdr:x>0.93642</cdr:x>
      <cdr:y>0.08682</cdr:y>
    </cdr:to>
    <cdr:sp macro="" textlink="">
      <cdr:nvSpPr>
        <cdr:cNvPr id="186" name="Rectangles 1"/>
        <cdr:cNvSpPr/>
      </cdr:nvSpPr>
      <cdr:spPr>
        <a:xfrm xmlns:a="http://schemas.openxmlformats.org/drawingml/2006/main">
          <a:off x="499320" y="0"/>
          <a:ext cx="6860160" cy="3646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EN LA ASIGNACIÓN DE CITAS DE PRIMERA VEZ EN  OBSTETRICIA COMPARATIVO AÑO 2023</a:t>
          </a:r>
          <a:endParaRPr sz="1400" b="0" strike="noStrike" spc="-1">
            <a:latin typeface="Times New Roman"/>
          </a:endParaRPr>
        </a:p>
      </cdr:txBody>
    </cdr:sp>
  </cdr:relSizeAnchor>
</c:userShapes>
</file>

<file path=xl/drawings/drawing43.xml><?xml version="1.0" encoding="utf-8"?>
<xdr:wsDr xmlns:xdr="http://schemas.openxmlformats.org/drawingml/2006/spreadsheetDrawing" xmlns:a="http://schemas.openxmlformats.org/drawingml/2006/main">
  <xdr:twoCellAnchor editAs="oneCell">
    <xdr:from>
      <xdr:col>2</xdr:col>
      <xdr:colOff>66600</xdr:colOff>
      <xdr:row>11</xdr:row>
      <xdr:rowOff>0</xdr:rowOff>
    </xdr:from>
    <xdr:to>
      <xdr:col>16</xdr:col>
      <xdr:colOff>123480</xdr:colOff>
      <xdr:row>26</xdr:row>
      <xdr:rowOff>199800</xdr:rowOff>
    </xdr:to>
    <xdr:graphicFrame macro="">
      <xdr:nvGraphicFramePr>
        <xdr:cNvPr id="189" name="Chart 456">
          <a:extLst>
            <a:ext uri="{FF2B5EF4-FFF2-40B4-BE49-F238E27FC236}">
              <a16:creationId xmlns:a16="http://schemas.microsoft.com/office/drawing/2014/main" id="{00000000-0008-0000-1800-0000B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25</xdr:col>
      <xdr:colOff>406440</xdr:colOff>
      <xdr:row>4</xdr:row>
      <xdr:rowOff>141480</xdr:rowOff>
    </xdr:to>
    <xdr:sp macro="" textlink="">
      <xdr:nvSpPr>
        <xdr:cNvPr id="191" name="Flecha izquierda 2">
          <a:hlinkClick xmlns:r="http://schemas.openxmlformats.org/officeDocument/2006/relationships" r:id="rId2"/>
          <a:extLst>
            <a:ext uri="{FF2B5EF4-FFF2-40B4-BE49-F238E27FC236}">
              <a16:creationId xmlns:a16="http://schemas.microsoft.com/office/drawing/2014/main" id="{00000000-0008-0000-1800-0000BF000000}"/>
            </a:ext>
          </a:extLst>
        </xdr:cNvPr>
        <xdr:cNvSpPr/>
      </xdr:nvSpPr>
      <xdr:spPr>
        <a:xfrm>
          <a:off x="10720800" y="133200"/>
          <a:ext cx="163440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122760</xdr:colOff>
      <xdr:row>5</xdr:row>
      <xdr:rowOff>36720</xdr:rowOff>
    </xdr:to>
    <xdr:pic>
      <xdr:nvPicPr>
        <xdr:cNvPr id="192" name="Picture 278">
          <a:extLst>
            <a:ext uri="{FF2B5EF4-FFF2-40B4-BE49-F238E27FC236}">
              <a16:creationId xmlns:a16="http://schemas.microsoft.com/office/drawing/2014/main" id="{00000000-0008-0000-1800-0000C0000000}"/>
            </a:ext>
          </a:extLst>
        </xdr:cNvPr>
        <xdr:cNvPicPr/>
      </xdr:nvPicPr>
      <xdr:blipFill>
        <a:blip xmlns:r="http://schemas.openxmlformats.org/officeDocument/2006/relationships" r:embed="rId3"/>
        <a:stretch/>
      </xdr:blipFill>
      <xdr:spPr>
        <a:xfrm>
          <a:off x="161280" y="76320"/>
          <a:ext cx="898200" cy="579600"/>
        </a:xfrm>
        <a:prstGeom prst="rect">
          <a:avLst/>
        </a:prstGeom>
        <a:ln w="0">
          <a:noFill/>
        </a:ln>
      </xdr:spPr>
    </xdr:pic>
    <xdr:clientData/>
  </xdr:twoCellAnchor>
</xdr:wsDr>
</file>

<file path=xl/drawings/drawing44.xml><?xml version="1.0" encoding="utf-8"?>
<c:userShapes xmlns:c="http://schemas.openxmlformats.org/drawingml/2006/chart">
  <cdr:relSizeAnchor xmlns:cdr="http://schemas.openxmlformats.org/drawingml/2006/chartDrawing">
    <cdr:from>
      <cdr:x>0.03377</cdr:x>
      <cdr:y>0.02061</cdr:y>
    </cdr:from>
    <cdr:to>
      <cdr:x>0.93284</cdr:x>
      <cdr:y>0.10901</cdr:y>
    </cdr:to>
    <cdr:sp macro="" textlink="">
      <cdr:nvSpPr>
        <cdr:cNvPr id="190" name="Rectangles 1"/>
        <cdr:cNvSpPr/>
      </cdr:nvSpPr>
      <cdr:spPr>
        <a:xfrm xmlns:a="http://schemas.openxmlformats.org/drawingml/2006/main">
          <a:off x="218160" y="71280"/>
          <a:ext cx="5807520" cy="305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PORCENTAJE DE CANCELACIÓN DE CIRUGÍAS PROGRAMADAS COMPARATIVO AÑO 2023</a:t>
          </a:r>
          <a:endParaRPr sz="1400" b="0" strike="noStrike" spc="-1">
            <a:latin typeface="Times New Roman"/>
          </a:endParaRPr>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193" name="Chart 456">
          <a:extLst>
            <a:ext uri="{FF2B5EF4-FFF2-40B4-BE49-F238E27FC236}">
              <a16:creationId xmlns:a16="http://schemas.microsoft.com/office/drawing/2014/main" id="{00000000-0008-0000-1900-0000C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195" name="Flecha izquierda 2">
          <a:hlinkClick xmlns:r="http://schemas.openxmlformats.org/officeDocument/2006/relationships" r:id="rId2"/>
          <a:extLst>
            <a:ext uri="{FF2B5EF4-FFF2-40B4-BE49-F238E27FC236}">
              <a16:creationId xmlns:a16="http://schemas.microsoft.com/office/drawing/2014/main" id="{00000000-0008-0000-1900-0000C3000000}"/>
            </a:ext>
          </a:extLst>
        </xdr:cNvPr>
        <xdr:cNvSpPr/>
      </xdr:nvSpPr>
      <xdr:spPr>
        <a:xfrm>
          <a:off x="118987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74880</xdr:colOff>
      <xdr:row>5</xdr:row>
      <xdr:rowOff>36720</xdr:rowOff>
    </xdr:to>
    <xdr:pic>
      <xdr:nvPicPr>
        <xdr:cNvPr id="196" name="Picture 278">
          <a:extLst>
            <a:ext uri="{FF2B5EF4-FFF2-40B4-BE49-F238E27FC236}">
              <a16:creationId xmlns:a16="http://schemas.microsoft.com/office/drawing/2014/main" id="{00000000-0008-0000-1900-0000C4000000}"/>
            </a:ext>
          </a:extLst>
        </xdr:cNvPr>
        <xdr:cNvPicPr/>
      </xdr:nvPicPr>
      <xdr:blipFill>
        <a:blip xmlns:r="http://schemas.openxmlformats.org/officeDocument/2006/relationships" r:embed="rId3"/>
        <a:stretch/>
      </xdr:blipFill>
      <xdr:spPr>
        <a:xfrm>
          <a:off x="161280" y="76320"/>
          <a:ext cx="900360" cy="579600"/>
        </a:xfrm>
        <a:prstGeom prst="rect">
          <a:avLst/>
        </a:prstGeom>
        <a:ln w="0">
          <a:noFill/>
        </a:ln>
      </xdr:spPr>
    </xdr:pic>
    <xdr:clientData/>
  </xdr:twoCellAnchor>
</xdr:wsDr>
</file>

<file path=xl/drawings/drawing46.xml><?xml version="1.0" encoding="utf-8"?>
<c:userShapes xmlns:c="http://schemas.openxmlformats.org/drawingml/2006/chart">
  <cdr:relSizeAnchor xmlns:cdr="http://schemas.openxmlformats.org/drawingml/2006/chartDrawing">
    <cdr:from>
      <cdr:x>0.02295</cdr:x>
      <cdr:y>0.05892</cdr:y>
    </cdr:from>
    <cdr:to>
      <cdr:x>0.97541</cdr:x>
      <cdr:y>0.14809</cdr:y>
    </cdr:to>
    <cdr:sp macro="" textlink="">
      <cdr:nvSpPr>
        <cdr:cNvPr id="194" name="Rectangles 1"/>
        <cdr:cNvSpPr/>
      </cdr:nvSpPr>
      <cdr:spPr>
        <a:xfrm xmlns:a="http://schemas.openxmlformats.org/drawingml/2006/main">
          <a:off x="186120" y="215280"/>
          <a:ext cx="7724880" cy="32580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OPORTUNIDAD REALIZACIÓN APENDICECTOMÍA COMPARATIVO AÑO 2023</a:t>
          </a:r>
          <a:endParaRPr sz="1400" b="0" strike="noStrike" spc="-1">
            <a:latin typeface="Times New Roman"/>
          </a:endParaRPr>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47520</xdr:colOff>
      <xdr:row>11</xdr:row>
      <xdr:rowOff>0</xdr:rowOff>
    </xdr:from>
    <xdr:to>
      <xdr:col>15</xdr:col>
      <xdr:colOff>472680</xdr:colOff>
      <xdr:row>31</xdr:row>
      <xdr:rowOff>209160</xdr:rowOff>
    </xdr:to>
    <xdr:graphicFrame macro="">
      <xdr:nvGraphicFramePr>
        <xdr:cNvPr id="197" name="Chart 456">
          <a:extLst>
            <a:ext uri="{FF2B5EF4-FFF2-40B4-BE49-F238E27FC236}">
              <a16:creationId xmlns:a16="http://schemas.microsoft.com/office/drawing/2014/main" id="{00000000-0008-0000-1A00-0000C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120960</xdr:colOff>
      <xdr:row>4</xdr:row>
      <xdr:rowOff>141480</xdr:rowOff>
    </xdr:to>
    <xdr:sp macro="" textlink="">
      <xdr:nvSpPr>
        <xdr:cNvPr id="199" name="Flecha izquierda 2">
          <a:hlinkClick xmlns:r="http://schemas.openxmlformats.org/officeDocument/2006/relationships" r:id="rId2"/>
          <a:extLst>
            <a:ext uri="{FF2B5EF4-FFF2-40B4-BE49-F238E27FC236}">
              <a16:creationId xmlns:a16="http://schemas.microsoft.com/office/drawing/2014/main" id="{00000000-0008-0000-1A00-0000C7000000}"/>
            </a:ext>
          </a:extLst>
        </xdr:cNvPr>
        <xdr:cNvSpPr/>
      </xdr:nvSpPr>
      <xdr:spPr>
        <a:xfrm>
          <a:off x="93319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170280</xdr:colOff>
      <xdr:row>5</xdr:row>
      <xdr:rowOff>36720</xdr:rowOff>
    </xdr:to>
    <xdr:pic>
      <xdr:nvPicPr>
        <xdr:cNvPr id="200" name="Picture 278">
          <a:extLst>
            <a:ext uri="{FF2B5EF4-FFF2-40B4-BE49-F238E27FC236}">
              <a16:creationId xmlns:a16="http://schemas.microsoft.com/office/drawing/2014/main" id="{00000000-0008-0000-1A00-0000C8000000}"/>
            </a:ext>
          </a:extLst>
        </xdr:cNvPr>
        <xdr:cNvPicPr/>
      </xdr:nvPicPr>
      <xdr:blipFill>
        <a:blip xmlns:r="http://schemas.openxmlformats.org/officeDocument/2006/relationships" r:embed="rId3"/>
        <a:stretch/>
      </xdr:blipFill>
      <xdr:spPr>
        <a:xfrm>
          <a:off x="161280" y="76320"/>
          <a:ext cx="905760" cy="579600"/>
        </a:xfrm>
        <a:prstGeom prst="rect">
          <a:avLst/>
        </a:prstGeom>
        <a:ln w="0">
          <a:noFill/>
        </a:ln>
      </xdr:spPr>
    </xdr:pic>
    <xdr:clientData/>
  </xdr:twoCellAnchor>
</xdr:wsDr>
</file>

<file path=xl/drawings/drawing48.xml><?xml version="1.0" encoding="utf-8"?>
<c:userShapes xmlns:c="http://schemas.openxmlformats.org/drawingml/2006/chart">
  <cdr:relSizeAnchor xmlns:cdr="http://schemas.openxmlformats.org/drawingml/2006/chartDrawing">
    <cdr:from>
      <cdr:x>0.07795</cdr:x>
      <cdr:y>0.01035</cdr:y>
    </cdr:from>
    <cdr:to>
      <cdr:x>0.9003</cdr:x>
      <cdr:y>0.10204</cdr:y>
    </cdr:to>
    <cdr:sp macro="" textlink="">
      <cdr:nvSpPr>
        <cdr:cNvPr id="198" name="Rectangles 1"/>
        <cdr:cNvSpPr/>
      </cdr:nvSpPr>
      <cdr:spPr>
        <a:xfrm xmlns:a="http://schemas.openxmlformats.org/drawingml/2006/main">
          <a:off x="495360" y="48600"/>
          <a:ext cx="5226120" cy="4305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EN LA REALIZACIÓN DE CIRUGÍA PROGRAMADA COMPARATIVO AÑO 2023</a:t>
          </a:r>
          <a:endParaRPr sz="1400" b="0" strike="noStrike" spc="-1">
            <a:latin typeface="Times New Roman"/>
          </a:endParaRPr>
        </a:p>
      </cdr:txBody>
    </cdr:sp>
  </cdr:relSizeAnchor>
</c:userShapes>
</file>

<file path=xl/drawings/drawing49.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201" name="Chart 456">
          <a:extLst>
            <a:ext uri="{FF2B5EF4-FFF2-40B4-BE49-F238E27FC236}">
              <a16:creationId xmlns:a16="http://schemas.microsoft.com/office/drawing/2014/main" id="{00000000-0008-0000-1B00-0000C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24</xdr:col>
      <xdr:colOff>216000</xdr:colOff>
      <xdr:row>4</xdr:row>
      <xdr:rowOff>141480</xdr:rowOff>
    </xdr:to>
    <xdr:sp macro="" textlink="">
      <xdr:nvSpPr>
        <xdr:cNvPr id="203" name="Flecha izquierda 2">
          <a:hlinkClick xmlns:r="http://schemas.openxmlformats.org/officeDocument/2006/relationships" r:id="rId2"/>
          <a:extLst>
            <a:ext uri="{FF2B5EF4-FFF2-40B4-BE49-F238E27FC236}">
              <a16:creationId xmlns:a16="http://schemas.microsoft.com/office/drawing/2014/main" id="{00000000-0008-0000-1B00-0000CB000000}"/>
            </a:ext>
          </a:extLst>
        </xdr:cNvPr>
        <xdr:cNvSpPr/>
      </xdr:nvSpPr>
      <xdr:spPr>
        <a:xfrm>
          <a:off x="11647080" y="133200"/>
          <a:ext cx="144432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236880</xdr:colOff>
      <xdr:row>5</xdr:row>
      <xdr:rowOff>36720</xdr:rowOff>
    </xdr:to>
    <xdr:pic>
      <xdr:nvPicPr>
        <xdr:cNvPr id="204" name="Picture 278">
          <a:extLst>
            <a:ext uri="{FF2B5EF4-FFF2-40B4-BE49-F238E27FC236}">
              <a16:creationId xmlns:a16="http://schemas.microsoft.com/office/drawing/2014/main" id="{00000000-0008-0000-1B00-0000CC000000}"/>
            </a:ext>
          </a:extLst>
        </xdr:cNvPr>
        <xdr:cNvPicPr/>
      </xdr:nvPicPr>
      <xdr:blipFill>
        <a:blip xmlns:r="http://schemas.openxmlformats.org/officeDocument/2006/relationships" r:embed="rId3"/>
        <a:stretch/>
      </xdr:blipFill>
      <xdr:spPr>
        <a:xfrm>
          <a:off x="161280" y="76320"/>
          <a:ext cx="901800" cy="57960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114480</xdr:colOff>
      <xdr:row>11</xdr:row>
      <xdr:rowOff>104760</xdr:rowOff>
    </xdr:from>
    <xdr:to>
      <xdr:col>16</xdr:col>
      <xdr:colOff>171360</xdr:colOff>
      <xdr:row>26</xdr:row>
      <xdr:rowOff>214920</xdr:rowOff>
    </xdr:to>
    <xdr:graphicFrame macro="">
      <xdr:nvGraphicFramePr>
        <xdr:cNvPr id="113" name="Chart 456">
          <a:extLst>
            <a:ext uri="{FF2B5EF4-FFF2-40B4-BE49-F238E27FC236}">
              <a16:creationId xmlns:a16="http://schemas.microsoft.com/office/drawing/2014/main" id="{00000000-0008-0000-0500-00007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120960</xdr:colOff>
      <xdr:row>4</xdr:row>
      <xdr:rowOff>141480</xdr:rowOff>
    </xdr:to>
    <xdr:sp macro="" textlink="">
      <xdr:nvSpPr>
        <xdr:cNvPr id="115" name="Flecha izquierda 2">
          <a:hlinkClick xmlns:r="http://schemas.openxmlformats.org/officeDocument/2006/relationships" r:id="rId2"/>
          <a:extLst>
            <a:ext uri="{FF2B5EF4-FFF2-40B4-BE49-F238E27FC236}">
              <a16:creationId xmlns:a16="http://schemas.microsoft.com/office/drawing/2014/main" id="{00000000-0008-0000-0500-000073000000}"/>
            </a:ext>
          </a:extLst>
        </xdr:cNvPr>
        <xdr:cNvSpPr/>
      </xdr:nvSpPr>
      <xdr:spPr>
        <a:xfrm>
          <a:off x="112345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132120</xdr:colOff>
      <xdr:row>5</xdr:row>
      <xdr:rowOff>36720</xdr:rowOff>
    </xdr:to>
    <xdr:pic>
      <xdr:nvPicPr>
        <xdr:cNvPr id="116" name="Picture 278">
          <a:extLst>
            <a:ext uri="{FF2B5EF4-FFF2-40B4-BE49-F238E27FC236}">
              <a16:creationId xmlns:a16="http://schemas.microsoft.com/office/drawing/2014/main" id="{00000000-0008-0000-0500-000074000000}"/>
            </a:ext>
          </a:extLst>
        </xdr:cNvPr>
        <xdr:cNvPicPr/>
      </xdr:nvPicPr>
      <xdr:blipFill>
        <a:blip xmlns:r="http://schemas.openxmlformats.org/officeDocument/2006/relationships" r:embed="rId3"/>
        <a:stretch/>
      </xdr:blipFill>
      <xdr:spPr>
        <a:xfrm>
          <a:off x="161280" y="76320"/>
          <a:ext cx="907560" cy="579600"/>
        </a:xfrm>
        <a:prstGeom prst="rect">
          <a:avLst/>
        </a:prstGeom>
        <a:ln w="0">
          <a:noFill/>
        </a:ln>
      </xdr:spPr>
    </xdr:pic>
    <xdr:clientData/>
  </xdr:twoCellAnchor>
</xdr:wsDr>
</file>

<file path=xl/drawings/drawing50.xml><?xml version="1.0" encoding="utf-8"?>
<c:userShapes xmlns:c="http://schemas.openxmlformats.org/drawingml/2006/chart">
  <cdr:relSizeAnchor xmlns:cdr="http://schemas.openxmlformats.org/drawingml/2006/chartDrawing">
    <cdr:from>
      <cdr:x>0.03985</cdr:x>
      <cdr:y>0.00946</cdr:y>
    </cdr:from>
    <cdr:to>
      <cdr:x>0.95525</cdr:x>
      <cdr:y>0.09856</cdr:y>
    </cdr:to>
    <cdr:sp macro="" textlink="">
      <cdr:nvSpPr>
        <cdr:cNvPr id="202" name="Rectangles 1"/>
        <cdr:cNvSpPr/>
      </cdr:nvSpPr>
      <cdr:spPr>
        <a:xfrm xmlns:a="http://schemas.openxmlformats.org/drawingml/2006/main">
          <a:off x="313200" y="36000"/>
          <a:ext cx="7193880" cy="33912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PRODUCCION SERVICIO DE CIRUGIA COMPARATIVO AÑO 2023</a:t>
          </a:r>
          <a:endParaRPr sz="1400" b="0" strike="noStrike" spc="-1">
            <a:latin typeface="Times New Roman"/>
          </a:endParaRPr>
        </a:p>
      </cdr:txBody>
    </cdr:sp>
  </cdr:relSizeAnchor>
</c:userShapes>
</file>

<file path=xl/drawings/drawing51.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205" name="Chart 456">
          <a:extLst>
            <a:ext uri="{FF2B5EF4-FFF2-40B4-BE49-F238E27FC236}">
              <a16:creationId xmlns:a16="http://schemas.microsoft.com/office/drawing/2014/main" id="{00000000-0008-0000-1C00-0000C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24</xdr:col>
      <xdr:colOff>282600</xdr:colOff>
      <xdr:row>4</xdr:row>
      <xdr:rowOff>141480</xdr:rowOff>
    </xdr:to>
    <xdr:sp macro="" textlink="">
      <xdr:nvSpPr>
        <xdr:cNvPr id="207" name="Flecha izquierda 2">
          <a:hlinkClick xmlns:r="http://schemas.openxmlformats.org/officeDocument/2006/relationships" r:id="rId2"/>
          <a:extLst>
            <a:ext uri="{FF2B5EF4-FFF2-40B4-BE49-F238E27FC236}">
              <a16:creationId xmlns:a16="http://schemas.microsoft.com/office/drawing/2014/main" id="{00000000-0008-0000-1C00-0000CF000000}"/>
            </a:ext>
          </a:extLst>
        </xdr:cNvPr>
        <xdr:cNvSpPr/>
      </xdr:nvSpPr>
      <xdr:spPr>
        <a:xfrm>
          <a:off x="11848320" y="133200"/>
          <a:ext cx="151092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132120</xdr:colOff>
      <xdr:row>5</xdr:row>
      <xdr:rowOff>36720</xdr:rowOff>
    </xdr:to>
    <xdr:pic>
      <xdr:nvPicPr>
        <xdr:cNvPr id="208" name="Picture 278">
          <a:extLst>
            <a:ext uri="{FF2B5EF4-FFF2-40B4-BE49-F238E27FC236}">
              <a16:creationId xmlns:a16="http://schemas.microsoft.com/office/drawing/2014/main" id="{00000000-0008-0000-1C00-0000D0000000}"/>
            </a:ext>
          </a:extLst>
        </xdr:cNvPr>
        <xdr:cNvPicPr/>
      </xdr:nvPicPr>
      <xdr:blipFill>
        <a:blip xmlns:r="http://schemas.openxmlformats.org/officeDocument/2006/relationships" r:embed="rId3"/>
        <a:stretch/>
      </xdr:blipFill>
      <xdr:spPr>
        <a:xfrm>
          <a:off x="161280" y="76320"/>
          <a:ext cx="907560" cy="579600"/>
        </a:xfrm>
        <a:prstGeom prst="rect">
          <a:avLst/>
        </a:prstGeom>
        <a:ln w="0">
          <a:noFill/>
        </a:ln>
      </xdr:spPr>
    </xdr:pic>
    <xdr:clientData/>
  </xdr:twoCellAnchor>
</xdr:wsDr>
</file>

<file path=xl/drawings/drawing52.xml><?xml version="1.0" encoding="utf-8"?>
<c:userShapes xmlns:c="http://schemas.openxmlformats.org/drawingml/2006/chart">
  <cdr:relSizeAnchor xmlns:cdr="http://schemas.openxmlformats.org/drawingml/2006/chartDrawing">
    <cdr:from>
      <cdr:x>0.14074</cdr:x>
      <cdr:y>0.00943</cdr:y>
    </cdr:from>
    <cdr:to>
      <cdr:x>0.81393</cdr:x>
      <cdr:y>0.09857</cdr:y>
    </cdr:to>
    <cdr:sp macro="" textlink="">
      <cdr:nvSpPr>
        <cdr:cNvPr id="206" name="Rectangles 1"/>
        <cdr:cNvSpPr/>
      </cdr:nvSpPr>
      <cdr:spPr>
        <a:xfrm xmlns:a="http://schemas.openxmlformats.org/drawingml/2006/main">
          <a:off x="1134360" y="32040"/>
          <a:ext cx="5425920" cy="3027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PRODUCCION SERVICIO DE URGENCIAS  COMPARATIVO AÑO 2023</a:t>
          </a:r>
          <a:endParaRPr sz="1400" b="0" strike="noStrike" spc="-1">
            <a:latin typeface="Times New Roman"/>
          </a:endParaRP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2</xdr:col>
      <xdr:colOff>114480</xdr:colOff>
      <xdr:row>11</xdr:row>
      <xdr:rowOff>85680</xdr:rowOff>
    </xdr:from>
    <xdr:to>
      <xdr:col>16</xdr:col>
      <xdr:colOff>152280</xdr:colOff>
      <xdr:row>27</xdr:row>
      <xdr:rowOff>104400</xdr:rowOff>
    </xdr:to>
    <xdr:graphicFrame macro="">
      <xdr:nvGraphicFramePr>
        <xdr:cNvPr id="209" name="Chart 456">
          <a:extLst>
            <a:ext uri="{FF2B5EF4-FFF2-40B4-BE49-F238E27FC236}">
              <a16:creationId xmlns:a16="http://schemas.microsoft.com/office/drawing/2014/main" id="{00000000-0008-0000-1D00-0000D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561960</xdr:colOff>
      <xdr:row>2</xdr:row>
      <xdr:rowOff>9360</xdr:rowOff>
    </xdr:from>
    <xdr:to>
      <xdr:col>28</xdr:col>
      <xdr:colOff>130320</xdr:colOff>
      <xdr:row>4</xdr:row>
      <xdr:rowOff>150840</xdr:rowOff>
    </xdr:to>
    <xdr:sp macro="" textlink="">
      <xdr:nvSpPr>
        <xdr:cNvPr id="211" name="Flecha izquierda 2">
          <a:hlinkClick xmlns:r="http://schemas.openxmlformats.org/officeDocument/2006/relationships" r:id="rId2"/>
          <a:extLst>
            <a:ext uri="{FF2B5EF4-FFF2-40B4-BE49-F238E27FC236}">
              <a16:creationId xmlns:a16="http://schemas.microsoft.com/office/drawing/2014/main" id="{00000000-0008-0000-1D00-0000D3000000}"/>
            </a:ext>
          </a:extLst>
        </xdr:cNvPr>
        <xdr:cNvSpPr/>
      </xdr:nvSpPr>
      <xdr:spPr>
        <a:xfrm>
          <a:off x="14031720" y="142560"/>
          <a:ext cx="14104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179640</xdr:colOff>
      <xdr:row>5</xdr:row>
      <xdr:rowOff>36720</xdr:rowOff>
    </xdr:to>
    <xdr:pic>
      <xdr:nvPicPr>
        <xdr:cNvPr id="212" name="Picture 278">
          <a:extLst>
            <a:ext uri="{FF2B5EF4-FFF2-40B4-BE49-F238E27FC236}">
              <a16:creationId xmlns:a16="http://schemas.microsoft.com/office/drawing/2014/main" id="{00000000-0008-0000-1D00-0000D4000000}"/>
            </a:ext>
          </a:extLst>
        </xdr:cNvPr>
        <xdr:cNvPicPr/>
      </xdr:nvPicPr>
      <xdr:blipFill>
        <a:blip xmlns:r="http://schemas.openxmlformats.org/officeDocument/2006/relationships" r:embed="rId3"/>
        <a:stretch/>
      </xdr:blipFill>
      <xdr:spPr>
        <a:xfrm>
          <a:off x="161280" y="76320"/>
          <a:ext cx="904680" cy="579600"/>
        </a:xfrm>
        <a:prstGeom prst="rect">
          <a:avLst/>
        </a:prstGeom>
        <a:ln w="0">
          <a:noFill/>
        </a:ln>
      </xdr:spPr>
    </xdr:pic>
    <xdr:clientData/>
  </xdr:twoCellAnchor>
</xdr:wsDr>
</file>

<file path=xl/drawings/drawing54.xml><?xml version="1.0" encoding="utf-8"?>
<c:userShapes xmlns:c="http://schemas.openxmlformats.org/drawingml/2006/chart">
  <cdr:relSizeAnchor xmlns:cdr="http://schemas.openxmlformats.org/drawingml/2006/chartDrawing">
    <cdr:from>
      <cdr:x>0.03089</cdr:x>
      <cdr:y>0.01675</cdr:y>
    </cdr:from>
    <cdr:to>
      <cdr:x>0.97031</cdr:x>
      <cdr:y>0.10675</cdr:y>
    </cdr:to>
    <cdr:sp macro="" textlink="">
      <cdr:nvSpPr>
        <cdr:cNvPr id="210" name="Rectangles 1"/>
        <cdr:cNvSpPr/>
      </cdr:nvSpPr>
      <cdr:spPr>
        <a:xfrm xmlns:a="http://schemas.openxmlformats.org/drawingml/2006/main">
          <a:off x="241560" y="59040"/>
          <a:ext cx="7346160" cy="3171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OPORTUNIDAD DE LA ATENCIÓN DE CONSULTA DE URGENCIAS  COMPARATIVO AÑO 2023</a:t>
          </a:r>
          <a:endParaRPr sz="1400" b="0" strike="noStrike" spc="-1">
            <a:latin typeface="Times New Roman"/>
          </a:endParaRP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2</xdr:col>
      <xdr:colOff>142920</xdr:colOff>
      <xdr:row>11</xdr:row>
      <xdr:rowOff>85680</xdr:rowOff>
    </xdr:from>
    <xdr:to>
      <xdr:col>16</xdr:col>
      <xdr:colOff>199800</xdr:colOff>
      <xdr:row>26</xdr:row>
      <xdr:rowOff>195840</xdr:rowOff>
    </xdr:to>
    <xdr:graphicFrame macro="">
      <xdr:nvGraphicFramePr>
        <xdr:cNvPr id="213" name="Chart 456">
          <a:extLst>
            <a:ext uri="{FF2B5EF4-FFF2-40B4-BE49-F238E27FC236}">
              <a16:creationId xmlns:a16="http://schemas.microsoft.com/office/drawing/2014/main" id="{00000000-0008-0000-1E00-0000D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101880</xdr:colOff>
      <xdr:row>4</xdr:row>
      <xdr:rowOff>141480</xdr:rowOff>
    </xdr:to>
    <xdr:sp macro="" textlink="">
      <xdr:nvSpPr>
        <xdr:cNvPr id="215" name="Flecha izquierda 2">
          <a:hlinkClick xmlns:r="http://schemas.openxmlformats.org/officeDocument/2006/relationships" r:id="rId2"/>
          <a:extLst>
            <a:ext uri="{FF2B5EF4-FFF2-40B4-BE49-F238E27FC236}">
              <a16:creationId xmlns:a16="http://schemas.microsoft.com/office/drawing/2014/main" id="{00000000-0008-0000-1E00-0000D7000000}"/>
            </a:ext>
          </a:extLst>
        </xdr:cNvPr>
        <xdr:cNvSpPr/>
      </xdr:nvSpPr>
      <xdr:spPr>
        <a:xfrm>
          <a:off x="11637720" y="133200"/>
          <a:ext cx="194400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227520</xdr:colOff>
      <xdr:row>5</xdr:row>
      <xdr:rowOff>36720</xdr:rowOff>
    </xdr:to>
    <xdr:pic>
      <xdr:nvPicPr>
        <xdr:cNvPr id="216" name="Picture 278">
          <a:extLst>
            <a:ext uri="{FF2B5EF4-FFF2-40B4-BE49-F238E27FC236}">
              <a16:creationId xmlns:a16="http://schemas.microsoft.com/office/drawing/2014/main" id="{00000000-0008-0000-1E00-0000D8000000}"/>
            </a:ext>
          </a:extLst>
        </xdr:cNvPr>
        <xdr:cNvPicPr/>
      </xdr:nvPicPr>
      <xdr:blipFill>
        <a:blip xmlns:r="http://schemas.openxmlformats.org/officeDocument/2006/relationships" r:embed="rId3"/>
        <a:stretch/>
      </xdr:blipFill>
      <xdr:spPr>
        <a:xfrm>
          <a:off x="161280" y="76320"/>
          <a:ext cx="902520" cy="579600"/>
        </a:xfrm>
        <a:prstGeom prst="rect">
          <a:avLst/>
        </a:prstGeom>
        <a:ln w="0">
          <a:noFill/>
        </a:ln>
      </xdr:spPr>
    </xdr:pic>
    <xdr:clientData/>
  </xdr:twoCellAnchor>
</xdr:wsDr>
</file>

<file path=xl/drawings/drawing56.xml><?xml version="1.0" encoding="utf-8"?>
<c:userShapes xmlns:c="http://schemas.openxmlformats.org/drawingml/2006/chart">
  <cdr:relSizeAnchor xmlns:cdr="http://schemas.openxmlformats.org/drawingml/2006/chartDrawing">
    <cdr:from>
      <cdr:x>0.14075</cdr:x>
      <cdr:y>0.00938</cdr:y>
    </cdr:from>
    <cdr:to>
      <cdr:x>0.97895</cdr:x>
      <cdr:y>0.09853</cdr:y>
    </cdr:to>
    <cdr:sp macro="" textlink="">
      <cdr:nvSpPr>
        <cdr:cNvPr id="214" name="Rectangles 1"/>
        <cdr:cNvSpPr/>
      </cdr:nvSpPr>
      <cdr:spPr>
        <a:xfrm xmlns:a="http://schemas.openxmlformats.org/drawingml/2006/main">
          <a:off x="1104840" y="33840"/>
          <a:ext cx="6579360" cy="3214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300" b="1" strike="noStrike" spc="-1">
              <a:solidFill>
                <a:srgbClr val="000000"/>
              </a:solidFill>
              <a:latin typeface="Times New Roman"/>
            </a:rPr>
            <a:t>TIEMPO DE ESPERA CONSULTA DE URGENCIAS TRIAGE II COMPARATIVO AÑO 2023</a:t>
          </a:r>
          <a:endParaRPr sz="1300" b="0" strike="noStrike" spc="-1">
            <a:latin typeface="Times New Roman"/>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24</xdr:col>
      <xdr:colOff>324000</xdr:colOff>
      <xdr:row>2</xdr:row>
      <xdr:rowOff>9360</xdr:rowOff>
    </xdr:from>
    <xdr:to>
      <xdr:col>26</xdr:col>
      <xdr:colOff>559080</xdr:colOff>
      <xdr:row>4</xdr:row>
      <xdr:rowOff>150840</xdr:rowOff>
    </xdr:to>
    <xdr:sp macro="" textlink="">
      <xdr:nvSpPr>
        <xdr:cNvPr id="217" name="Flecha izquierda 2">
          <a:hlinkClick xmlns:r="http://schemas.openxmlformats.org/officeDocument/2006/relationships" r:id="rId1"/>
          <a:extLst>
            <a:ext uri="{FF2B5EF4-FFF2-40B4-BE49-F238E27FC236}">
              <a16:creationId xmlns:a16="http://schemas.microsoft.com/office/drawing/2014/main" id="{00000000-0008-0000-1F00-0000D9000000}"/>
            </a:ext>
          </a:extLst>
        </xdr:cNvPr>
        <xdr:cNvSpPr/>
      </xdr:nvSpPr>
      <xdr:spPr>
        <a:xfrm>
          <a:off x="13179600" y="142560"/>
          <a:ext cx="146304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179640</xdr:colOff>
      <xdr:row>5</xdr:row>
      <xdr:rowOff>36720</xdr:rowOff>
    </xdr:to>
    <xdr:pic>
      <xdr:nvPicPr>
        <xdr:cNvPr id="218" name="Picture 278">
          <a:extLst>
            <a:ext uri="{FF2B5EF4-FFF2-40B4-BE49-F238E27FC236}">
              <a16:creationId xmlns:a16="http://schemas.microsoft.com/office/drawing/2014/main" id="{00000000-0008-0000-1F00-0000DA000000}"/>
            </a:ext>
          </a:extLst>
        </xdr:cNvPr>
        <xdr:cNvPicPr/>
      </xdr:nvPicPr>
      <xdr:blipFill>
        <a:blip xmlns:r="http://schemas.openxmlformats.org/officeDocument/2006/relationships" r:embed="rId2"/>
        <a:stretch/>
      </xdr:blipFill>
      <xdr:spPr>
        <a:xfrm>
          <a:off x="161280" y="76320"/>
          <a:ext cx="904680" cy="579600"/>
        </a:xfrm>
        <a:prstGeom prst="rect">
          <a:avLst/>
        </a:prstGeom>
        <a:ln w="0">
          <a:noFill/>
        </a:ln>
      </xdr:spPr>
    </xdr:pic>
    <xdr:clientData/>
  </xdr:twoCellAnchor>
  <xdr:twoCellAnchor editAs="oneCell">
    <xdr:from>
      <xdr:col>3</xdr:col>
      <xdr:colOff>0</xdr:colOff>
      <xdr:row>11</xdr:row>
      <xdr:rowOff>38160</xdr:rowOff>
    </xdr:from>
    <xdr:to>
      <xdr:col>16</xdr:col>
      <xdr:colOff>104400</xdr:colOff>
      <xdr:row>27</xdr:row>
      <xdr:rowOff>123480</xdr:rowOff>
    </xdr:to>
    <xdr:graphicFrame macro="">
      <xdr:nvGraphicFramePr>
        <xdr:cNvPr id="219" name="Gráfico 3">
          <a:extLst>
            <a:ext uri="{FF2B5EF4-FFF2-40B4-BE49-F238E27FC236}">
              <a16:creationId xmlns:a16="http://schemas.microsoft.com/office/drawing/2014/main" id="{00000000-0008-0000-1F00-0000D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114480</xdr:colOff>
      <xdr:row>11</xdr:row>
      <xdr:rowOff>85680</xdr:rowOff>
    </xdr:from>
    <xdr:to>
      <xdr:col>16</xdr:col>
      <xdr:colOff>152280</xdr:colOff>
      <xdr:row>27</xdr:row>
      <xdr:rowOff>104400</xdr:rowOff>
    </xdr:to>
    <xdr:graphicFrame macro="">
      <xdr:nvGraphicFramePr>
        <xdr:cNvPr id="220" name="Chart 456">
          <a:extLst>
            <a:ext uri="{FF2B5EF4-FFF2-40B4-BE49-F238E27FC236}">
              <a16:creationId xmlns:a16="http://schemas.microsoft.com/office/drawing/2014/main" id="{00000000-0008-0000-2000-0000D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552600</xdr:colOff>
      <xdr:row>2</xdr:row>
      <xdr:rowOff>0</xdr:rowOff>
    </xdr:from>
    <xdr:to>
      <xdr:col>26</xdr:col>
      <xdr:colOff>111600</xdr:colOff>
      <xdr:row>4</xdr:row>
      <xdr:rowOff>141480</xdr:rowOff>
    </xdr:to>
    <xdr:sp macro="" textlink="">
      <xdr:nvSpPr>
        <xdr:cNvPr id="222" name="Flecha izquierda 2">
          <a:hlinkClick xmlns:r="http://schemas.openxmlformats.org/officeDocument/2006/relationships" r:id="rId2"/>
          <a:extLst>
            <a:ext uri="{FF2B5EF4-FFF2-40B4-BE49-F238E27FC236}">
              <a16:creationId xmlns:a16="http://schemas.microsoft.com/office/drawing/2014/main" id="{00000000-0008-0000-2000-0000DE000000}"/>
            </a:ext>
          </a:extLst>
        </xdr:cNvPr>
        <xdr:cNvSpPr/>
      </xdr:nvSpPr>
      <xdr:spPr>
        <a:xfrm>
          <a:off x="12794040" y="133200"/>
          <a:ext cx="140112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179640</xdr:colOff>
      <xdr:row>5</xdr:row>
      <xdr:rowOff>36720</xdr:rowOff>
    </xdr:to>
    <xdr:pic>
      <xdr:nvPicPr>
        <xdr:cNvPr id="223" name="Picture 278">
          <a:extLst>
            <a:ext uri="{FF2B5EF4-FFF2-40B4-BE49-F238E27FC236}">
              <a16:creationId xmlns:a16="http://schemas.microsoft.com/office/drawing/2014/main" id="{00000000-0008-0000-2000-0000DF000000}"/>
            </a:ext>
          </a:extLst>
        </xdr:cNvPr>
        <xdr:cNvPicPr/>
      </xdr:nvPicPr>
      <xdr:blipFill>
        <a:blip xmlns:r="http://schemas.openxmlformats.org/officeDocument/2006/relationships" r:embed="rId3"/>
        <a:stretch/>
      </xdr:blipFill>
      <xdr:spPr>
        <a:xfrm>
          <a:off x="161280" y="76320"/>
          <a:ext cx="904680" cy="579600"/>
        </a:xfrm>
        <a:prstGeom prst="rect">
          <a:avLst/>
        </a:prstGeom>
        <a:ln w="0">
          <a:noFill/>
        </a:ln>
      </xdr:spPr>
    </xdr:pic>
    <xdr:clientData/>
  </xdr:twoCellAnchor>
</xdr:wsDr>
</file>

<file path=xl/drawings/drawing59.xml><?xml version="1.0" encoding="utf-8"?>
<c:userShapes xmlns:c="http://schemas.openxmlformats.org/drawingml/2006/chart">
  <cdr:relSizeAnchor xmlns:cdr="http://schemas.openxmlformats.org/drawingml/2006/chartDrawing">
    <cdr:from>
      <cdr:x>0.04746</cdr:x>
      <cdr:y>0.01675</cdr:y>
    </cdr:from>
    <cdr:to>
      <cdr:x>0.96423</cdr:x>
      <cdr:y>0.10674</cdr:y>
    </cdr:to>
    <cdr:sp macro="" textlink="">
      <cdr:nvSpPr>
        <cdr:cNvPr id="221" name="Rectangles 1"/>
        <cdr:cNvSpPr/>
      </cdr:nvSpPr>
      <cdr:spPr>
        <a:xfrm xmlns:a="http://schemas.openxmlformats.org/drawingml/2006/main">
          <a:off x="371160" y="59040"/>
          <a:ext cx="7169040" cy="3171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TASA DE REMISIÓN DE PACIENTES A OTROS SERVICIOS DE URGENCIAS COMPARATIVO AÑO 2023</a:t>
          </a:r>
          <a:endParaRPr sz="1400" b="0" strike="noStrike" spc="-1">
            <a:latin typeface="Times New Roman"/>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0.09129</cdr:x>
      <cdr:y>0.04902</cdr:y>
    </cdr:from>
    <cdr:to>
      <cdr:x>0.92572</cdr:x>
      <cdr:y>0.13815</cdr:y>
    </cdr:to>
    <cdr:sp macro="" textlink="">
      <cdr:nvSpPr>
        <cdr:cNvPr id="114" name="Rectangles 1"/>
        <cdr:cNvSpPr/>
      </cdr:nvSpPr>
      <cdr:spPr>
        <a:xfrm xmlns:a="http://schemas.openxmlformats.org/drawingml/2006/main">
          <a:off x="735840" y="223920"/>
          <a:ext cx="6725520" cy="4071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PORCENTAJE DE CITAS INCUMPLIDAS COMPARATIVO AÑO 2023</a:t>
          </a:r>
          <a:endParaRPr sz="1400" b="0" strike="noStrike" spc="-1">
            <a:latin typeface="Times New Roman"/>
          </a:endParaRPr>
        </a:p>
      </cdr:txBody>
    </cdr:sp>
  </cdr:relSizeAnchor>
</c:userShapes>
</file>

<file path=xl/drawings/drawing60.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224" name="Chart 456">
          <a:extLst>
            <a:ext uri="{FF2B5EF4-FFF2-40B4-BE49-F238E27FC236}">
              <a16:creationId xmlns:a16="http://schemas.microsoft.com/office/drawing/2014/main" id="{00000000-0008-0000-2100-0000E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276120</xdr:colOff>
      <xdr:row>2</xdr:row>
      <xdr:rowOff>47520</xdr:rowOff>
    </xdr:from>
    <xdr:to>
      <xdr:col>26</xdr:col>
      <xdr:colOff>397080</xdr:colOff>
      <xdr:row>5</xdr:row>
      <xdr:rowOff>27000</xdr:rowOff>
    </xdr:to>
    <xdr:sp macro="" textlink="">
      <xdr:nvSpPr>
        <xdr:cNvPr id="226" name="Flecha izquierda 2">
          <a:hlinkClick xmlns:r="http://schemas.openxmlformats.org/officeDocument/2006/relationships" r:id="rId2"/>
          <a:extLst>
            <a:ext uri="{FF2B5EF4-FFF2-40B4-BE49-F238E27FC236}">
              <a16:creationId xmlns:a16="http://schemas.microsoft.com/office/drawing/2014/main" id="{00000000-0008-0000-2100-0000E2000000}"/>
            </a:ext>
          </a:extLst>
        </xdr:cNvPr>
        <xdr:cNvSpPr/>
      </xdr:nvSpPr>
      <xdr:spPr>
        <a:xfrm>
          <a:off x="12738600" y="18072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132120</xdr:colOff>
      <xdr:row>5</xdr:row>
      <xdr:rowOff>36720</xdr:rowOff>
    </xdr:to>
    <xdr:pic>
      <xdr:nvPicPr>
        <xdr:cNvPr id="227" name="Picture 278">
          <a:extLst>
            <a:ext uri="{FF2B5EF4-FFF2-40B4-BE49-F238E27FC236}">
              <a16:creationId xmlns:a16="http://schemas.microsoft.com/office/drawing/2014/main" id="{00000000-0008-0000-2100-0000E3000000}"/>
            </a:ext>
          </a:extLst>
        </xdr:cNvPr>
        <xdr:cNvPicPr/>
      </xdr:nvPicPr>
      <xdr:blipFill>
        <a:blip xmlns:r="http://schemas.openxmlformats.org/officeDocument/2006/relationships" r:embed="rId3"/>
        <a:stretch/>
      </xdr:blipFill>
      <xdr:spPr>
        <a:xfrm>
          <a:off x="161280" y="76320"/>
          <a:ext cx="907560" cy="579600"/>
        </a:xfrm>
        <a:prstGeom prst="rect">
          <a:avLst/>
        </a:prstGeom>
        <a:ln w="0">
          <a:noFill/>
        </a:ln>
      </xdr:spPr>
    </xdr:pic>
    <xdr:clientData/>
  </xdr:twoCellAnchor>
</xdr:wsDr>
</file>

<file path=xl/drawings/drawing61.xml><?xml version="1.0" encoding="utf-8"?>
<c:userShapes xmlns:c="http://schemas.openxmlformats.org/drawingml/2006/chart">
  <cdr:relSizeAnchor xmlns:cdr="http://schemas.openxmlformats.org/drawingml/2006/chartDrawing">
    <cdr:from>
      <cdr:x>0.00965</cdr:x>
      <cdr:y>0.00943</cdr:y>
    </cdr:from>
    <cdr:to>
      <cdr:x>0.98633</cdr:x>
      <cdr:y>0.09857</cdr:y>
    </cdr:to>
    <cdr:sp macro="" textlink="">
      <cdr:nvSpPr>
        <cdr:cNvPr id="225" name="Rectangles 1"/>
        <cdr:cNvSpPr/>
      </cdr:nvSpPr>
      <cdr:spPr>
        <a:xfrm xmlns:a="http://schemas.openxmlformats.org/drawingml/2006/main">
          <a:off x="77760" y="32040"/>
          <a:ext cx="7872120" cy="3027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NUMERO DE PACIENTES EN OBSERVACION DE URGENCIAS COMPARATIVO AÑO 2023</a:t>
          </a:r>
          <a:endParaRPr sz="1400" b="0" strike="noStrike" spc="-1">
            <a:latin typeface="Times New Roman"/>
          </a:endParaRPr>
        </a:p>
      </cdr:txBody>
    </cdr:sp>
  </cdr:relSizeAnchor>
</c:userShapes>
</file>

<file path=xl/drawings/drawing62.xml><?xml version="1.0" encoding="utf-8"?>
<xdr:wsDr xmlns:xdr="http://schemas.openxmlformats.org/drawingml/2006/spreadsheetDrawing" xmlns:a="http://schemas.openxmlformats.org/drawingml/2006/main">
  <xdr:twoCellAnchor editAs="oneCell">
    <xdr:from>
      <xdr:col>2</xdr:col>
      <xdr:colOff>47520</xdr:colOff>
      <xdr:row>11</xdr:row>
      <xdr:rowOff>114480</xdr:rowOff>
    </xdr:from>
    <xdr:to>
      <xdr:col>16</xdr:col>
      <xdr:colOff>175320</xdr:colOff>
      <xdr:row>27</xdr:row>
      <xdr:rowOff>36360</xdr:rowOff>
    </xdr:to>
    <xdr:graphicFrame macro="">
      <xdr:nvGraphicFramePr>
        <xdr:cNvPr id="228" name="Chart 456">
          <a:extLst>
            <a:ext uri="{FF2B5EF4-FFF2-40B4-BE49-F238E27FC236}">
              <a16:creationId xmlns:a16="http://schemas.microsoft.com/office/drawing/2014/main" id="{00000000-0008-0000-2200-0000E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138600</xdr:colOff>
      <xdr:row>2</xdr:row>
      <xdr:rowOff>34560</xdr:rowOff>
    </xdr:from>
    <xdr:to>
      <xdr:col>26</xdr:col>
      <xdr:colOff>86040</xdr:colOff>
      <xdr:row>5</xdr:row>
      <xdr:rowOff>11520</xdr:rowOff>
    </xdr:to>
    <xdr:sp macro="" textlink="">
      <xdr:nvSpPr>
        <xdr:cNvPr id="230" name="Flecha izquierda 2">
          <a:hlinkClick xmlns:r="http://schemas.openxmlformats.org/officeDocument/2006/relationships" r:id="rId2"/>
          <a:extLst>
            <a:ext uri="{FF2B5EF4-FFF2-40B4-BE49-F238E27FC236}">
              <a16:creationId xmlns:a16="http://schemas.microsoft.com/office/drawing/2014/main" id="{00000000-0008-0000-2200-0000E6000000}"/>
            </a:ext>
          </a:extLst>
        </xdr:cNvPr>
        <xdr:cNvSpPr/>
      </xdr:nvSpPr>
      <xdr:spPr>
        <a:xfrm>
          <a:off x="11567160" y="167760"/>
          <a:ext cx="1175760" cy="46296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217800</xdr:colOff>
      <xdr:row>5</xdr:row>
      <xdr:rowOff>36720</xdr:rowOff>
    </xdr:to>
    <xdr:pic>
      <xdr:nvPicPr>
        <xdr:cNvPr id="231" name="Picture 278">
          <a:extLst>
            <a:ext uri="{FF2B5EF4-FFF2-40B4-BE49-F238E27FC236}">
              <a16:creationId xmlns:a16="http://schemas.microsoft.com/office/drawing/2014/main" id="{00000000-0008-0000-2200-0000E7000000}"/>
            </a:ext>
          </a:extLst>
        </xdr:cNvPr>
        <xdr:cNvPicPr/>
      </xdr:nvPicPr>
      <xdr:blipFill>
        <a:blip xmlns:r="http://schemas.openxmlformats.org/officeDocument/2006/relationships" r:embed="rId3"/>
        <a:stretch/>
      </xdr:blipFill>
      <xdr:spPr>
        <a:xfrm>
          <a:off x="161280" y="76320"/>
          <a:ext cx="902520" cy="579600"/>
        </a:xfrm>
        <a:prstGeom prst="rect">
          <a:avLst/>
        </a:prstGeom>
        <a:ln w="0">
          <a:noFill/>
        </a:ln>
      </xdr:spPr>
    </xdr:pic>
    <xdr:clientData/>
  </xdr:twoCellAnchor>
</xdr:wsDr>
</file>

<file path=xl/drawings/drawing63.xml><?xml version="1.0" encoding="utf-8"?>
<c:userShapes xmlns:c="http://schemas.openxmlformats.org/drawingml/2006/chart">
  <cdr:relSizeAnchor xmlns:cdr="http://schemas.openxmlformats.org/drawingml/2006/chartDrawing">
    <cdr:from>
      <cdr:x>0.06626</cdr:x>
      <cdr:y>0.02678</cdr:y>
    </cdr:from>
    <cdr:to>
      <cdr:x>0.91763</cdr:x>
      <cdr:y>0.11522</cdr:y>
    </cdr:to>
    <cdr:sp macro="" textlink="">
      <cdr:nvSpPr>
        <cdr:cNvPr id="229" name="Rectangles 1"/>
        <cdr:cNvSpPr/>
      </cdr:nvSpPr>
      <cdr:spPr>
        <a:xfrm xmlns:a="http://schemas.openxmlformats.org/drawingml/2006/main">
          <a:off x="444240" y="91800"/>
          <a:ext cx="5707800" cy="30312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TASA DE RE-INGRESO DE PACIENTES HOSPITALIZADOS  COMPARATIVO AÑO 2023</a:t>
          </a:r>
          <a:endParaRPr sz="1400" b="0" strike="noStrike" spc="-1">
            <a:latin typeface="Times New Roman"/>
          </a:endParaRP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2</xdr:col>
      <xdr:colOff>104760</xdr:colOff>
      <xdr:row>10</xdr:row>
      <xdr:rowOff>85680</xdr:rowOff>
    </xdr:from>
    <xdr:to>
      <xdr:col>16</xdr:col>
      <xdr:colOff>190080</xdr:colOff>
      <xdr:row>27</xdr:row>
      <xdr:rowOff>28800</xdr:rowOff>
    </xdr:to>
    <xdr:graphicFrame macro="">
      <xdr:nvGraphicFramePr>
        <xdr:cNvPr id="232" name="Chart 456">
          <a:extLst>
            <a:ext uri="{FF2B5EF4-FFF2-40B4-BE49-F238E27FC236}">
              <a16:creationId xmlns:a16="http://schemas.microsoft.com/office/drawing/2014/main" id="{00000000-0008-0000-2300-0000E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234" name="Flecha izquierda 2">
          <a:hlinkClick xmlns:r="http://schemas.openxmlformats.org/officeDocument/2006/relationships" r:id="rId2"/>
          <a:extLst>
            <a:ext uri="{FF2B5EF4-FFF2-40B4-BE49-F238E27FC236}">
              <a16:creationId xmlns:a16="http://schemas.microsoft.com/office/drawing/2014/main" id="{00000000-0008-0000-2300-0000EA000000}"/>
            </a:ext>
          </a:extLst>
        </xdr:cNvPr>
        <xdr:cNvSpPr/>
      </xdr:nvSpPr>
      <xdr:spPr>
        <a:xfrm>
          <a:off x="1056456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145800</xdr:colOff>
      <xdr:row>5</xdr:row>
      <xdr:rowOff>50760</xdr:rowOff>
    </xdr:to>
    <xdr:pic>
      <xdr:nvPicPr>
        <xdr:cNvPr id="235" name="Picture 278">
          <a:extLst>
            <a:ext uri="{FF2B5EF4-FFF2-40B4-BE49-F238E27FC236}">
              <a16:creationId xmlns:a16="http://schemas.microsoft.com/office/drawing/2014/main" id="{00000000-0008-0000-2300-0000EB000000}"/>
            </a:ext>
          </a:extLst>
        </xdr:cNvPr>
        <xdr:cNvPicPr/>
      </xdr:nvPicPr>
      <xdr:blipFill>
        <a:blip xmlns:r="http://schemas.openxmlformats.org/officeDocument/2006/relationships" r:embed="rId3"/>
        <a:stretch/>
      </xdr:blipFill>
      <xdr:spPr>
        <a:xfrm>
          <a:off x="161280" y="76320"/>
          <a:ext cx="900720" cy="593640"/>
        </a:xfrm>
        <a:prstGeom prst="rect">
          <a:avLst/>
        </a:prstGeom>
        <a:ln w="0">
          <a:noFill/>
        </a:ln>
      </xdr:spPr>
    </xdr:pic>
    <xdr:clientData/>
  </xdr:twoCellAnchor>
</xdr:wsDr>
</file>

<file path=xl/drawings/drawing65.xml><?xml version="1.0" encoding="utf-8"?>
<c:userShapes xmlns:c="http://schemas.openxmlformats.org/drawingml/2006/chart">
  <cdr:relSizeAnchor xmlns:cdr="http://schemas.openxmlformats.org/drawingml/2006/chartDrawing">
    <cdr:from>
      <cdr:x>0.05005</cdr:x>
      <cdr:y>0.03691</cdr:y>
    </cdr:from>
    <cdr:to>
      <cdr:x>0.97466</cdr:x>
      <cdr:y>0.12506</cdr:y>
    </cdr:to>
    <cdr:sp macro="" textlink="">
      <cdr:nvSpPr>
        <cdr:cNvPr id="233" name="Rectangles 1"/>
        <cdr:cNvSpPr/>
      </cdr:nvSpPr>
      <cdr:spPr>
        <a:xfrm xmlns:a="http://schemas.openxmlformats.org/drawingml/2006/main">
          <a:off x="350640" y="180720"/>
          <a:ext cx="6477120" cy="431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TASA DE INFECCIONES INTRA-HOSPITALARIAS COMPARATIVO AÑO 2023</a:t>
          </a:r>
          <a:endParaRPr sz="1400" b="0" strike="noStrike" spc="-1">
            <a:latin typeface="Times New Roman"/>
          </a:endParaRPr>
        </a:p>
      </cdr:txBody>
    </cdr:sp>
  </cdr:relSizeAnchor>
</c:userShapes>
</file>

<file path=xl/drawings/drawing66.xml><?xml version="1.0" encoding="utf-8"?>
<xdr:wsDr xmlns:xdr="http://schemas.openxmlformats.org/drawingml/2006/spreadsheetDrawing" xmlns:a="http://schemas.openxmlformats.org/drawingml/2006/main">
  <xdr:twoCellAnchor editAs="oneCell">
    <xdr:from>
      <xdr:col>2</xdr:col>
      <xdr:colOff>142920</xdr:colOff>
      <xdr:row>11</xdr:row>
      <xdr:rowOff>19080</xdr:rowOff>
    </xdr:from>
    <xdr:to>
      <xdr:col>16</xdr:col>
      <xdr:colOff>151920</xdr:colOff>
      <xdr:row>27</xdr:row>
      <xdr:rowOff>124200</xdr:rowOff>
    </xdr:to>
    <xdr:graphicFrame macro="">
      <xdr:nvGraphicFramePr>
        <xdr:cNvPr id="236" name="Chart 456">
          <a:extLst>
            <a:ext uri="{FF2B5EF4-FFF2-40B4-BE49-F238E27FC236}">
              <a16:creationId xmlns:a16="http://schemas.microsoft.com/office/drawing/2014/main" id="{00000000-0008-0000-2400-0000E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0</xdr:colOff>
      <xdr:row>2</xdr:row>
      <xdr:rowOff>0</xdr:rowOff>
    </xdr:from>
    <xdr:to>
      <xdr:col>28</xdr:col>
      <xdr:colOff>120960</xdr:colOff>
      <xdr:row>4</xdr:row>
      <xdr:rowOff>141480</xdr:rowOff>
    </xdr:to>
    <xdr:sp macro="" textlink="">
      <xdr:nvSpPr>
        <xdr:cNvPr id="238" name="Flecha izquierda 2">
          <a:hlinkClick xmlns:r="http://schemas.openxmlformats.org/officeDocument/2006/relationships" r:id="rId2"/>
          <a:extLst>
            <a:ext uri="{FF2B5EF4-FFF2-40B4-BE49-F238E27FC236}">
              <a16:creationId xmlns:a16="http://schemas.microsoft.com/office/drawing/2014/main" id="{00000000-0008-0000-2400-0000EE000000}"/>
            </a:ext>
          </a:extLst>
        </xdr:cNvPr>
        <xdr:cNvSpPr/>
      </xdr:nvSpPr>
      <xdr:spPr>
        <a:xfrm>
          <a:off x="136303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163800</xdr:colOff>
      <xdr:row>5</xdr:row>
      <xdr:rowOff>38520</xdr:rowOff>
    </xdr:to>
    <xdr:pic>
      <xdr:nvPicPr>
        <xdr:cNvPr id="239" name="Picture 278">
          <a:extLst>
            <a:ext uri="{FF2B5EF4-FFF2-40B4-BE49-F238E27FC236}">
              <a16:creationId xmlns:a16="http://schemas.microsoft.com/office/drawing/2014/main" id="{00000000-0008-0000-2400-0000EF000000}"/>
            </a:ext>
          </a:extLst>
        </xdr:cNvPr>
        <xdr:cNvPicPr/>
      </xdr:nvPicPr>
      <xdr:blipFill>
        <a:blip xmlns:r="http://schemas.openxmlformats.org/officeDocument/2006/relationships" r:embed="rId3"/>
        <a:stretch/>
      </xdr:blipFill>
      <xdr:spPr>
        <a:xfrm>
          <a:off x="161280" y="76320"/>
          <a:ext cx="899280" cy="581400"/>
        </a:xfrm>
        <a:prstGeom prst="rect">
          <a:avLst/>
        </a:prstGeom>
        <a:ln w="0">
          <a:noFill/>
        </a:ln>
      </xdr:spPr>
    </xdr:pic>
    <xdr:clientData/>
  </xdr:twoCellAnchor>
</xdr:wsDr>
</file>

<file path=xl/drawings/drawing67.xml><?xml version="1.0" encoding="utf-8"?>
<c:userShapes xmlns:c="http://schemas.openxmlformats.org/drawingml/2006/chart">
  <cdr:relSizeAnchor xmlns:cdr="http://schemas.openxmlformats.org/drawingml/2006/chartDrawing">
    <cdr:from>
      <cdr:x>0.09774</cdr:x>
      <cdr:y>0.01818</cdr:y>
    </cdr:from>
    <cdr:to>
      <cdr:x>0.93476</cdr:x>
      <cdr:y>0.1048</cdr:y>
    </cdr:to>
    <cdr:sp macro="" textlink="">
      <cdr:nvSpPr>
        <cdr:cNvPr id="237" name="Rectangles 1"/>
        <cdr:cNvSpPr/>
      </cdr:nvSpPr>
      <cdr:spPr>
        <a:xfrm xmlns:a="http://schemas.openxmlformats.org/drawingml/2006/main">
          <a:off x="777240" y="82440"/>
          <a:ext cx="6656040" cy="39276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PROPORCIÓN DE VIGILANCIA DE EVENTOS ADVERSOS COMPARATIVO AÑO 2023</a:t>
          </a:r>
          <a:endParaRPr sz="1400" b="0" strike="noStrike" spc="-1">
            <a:latin typeface="Times New Roman"/>
          </a:endParaRPr>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2</xdr:col>
      <xdr:colOff>142920</xdr:colOff>
      <xdr:row>11</xdr:row>
      <xdr:rowOff>19080</xdr:rowOff>
    </xdr:from>
    <xdr:to>
      <xdr:col>16</xdr:col>
      <xdr:colOff>151920</xdr:colOff>
      <xdr:row>27</xdr:row>
      <xdr:rowOff>124200</xdr:rowOff>
    </xdr:to>
    <xdr:graphicFrame macro="">
      <xdr:nvGraphicFramePr>
        <xdr:cNvPr id="240" name="Chart 456">
          <a:extLst>
            <a:ext uri="{FF2B5EF4-FFF2-40B4-BE49-F238E27FC236}">
              <a16:creationId xmlns:a16="http://schemas.microsoft.com/office/drawing/2014/main" id="{00000000-0008-0000-2500-0000F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242" name="Flecha izquierda 2">
          <a:hlinkClick xmlns:r="http://schemas.openxmlformats.org/officeDocument/2006/relationships" r:id="rId2"/>
          <a:extLst>
            <a:ext uri="{FF2B5EF4-FFF2-40B4-BE49-F238E27FC236}">
              <a16:creationId xmlns:a16="http://schemas.microsoft.com/office/drawing/2014/main" id="{00000000-0008-0000-2500-0000F2000000}"/>
            </a:ext>
          </a:extLst>
        </xdr:cNvPr>
        <xdr:cNvSpPr/>
      </xdr:nvSpPr>
      <xdr:spPr>
        <a:xfrm>
          <a:off x="118483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36720</xdr:rowOff>
    </xdr:to>
    <xdr:pic>
      <xdr:nvPicPr>
        <xdr:cNvPr id="243" name="Picture 278">
          <a:extLst>
            <a:ext uri="{FF2B5EF4-FFF2-40B4-BE49-F238E27FC236}">
              <a16:creationId xmlns:a16="http://schemas.microsoft.com/office/drawing/2014/main" id="{00000000-0008-0000-2500-0000F3000000}"/>
            </a:ext>
          </a:extLst>
        </xdr:cNvPr>
        <xdr:cNvPicPr/>
      </xdr:nvPicPr>
      <xdr:blipFill>
        <a:blip xmlns:r="http://schemas.openxmlformats.org/officeDocument/2006/relationships" r:embed="rId3"/>
        <a:stretch/>
      </xdr:blipFill>
      <xdr:spPr>
        <a:xfrm>
          <a:off x="161280" y="76320"/>
          <a:ext cx="903600" cy="579600"/>
        </a:xfrm>
        <a:prstGeom prst="rect">
          <a:avLst/>
        </a:prstGeom>
        <a:ln w="0">
          <a:noFill/>
        </a:ln>
      </xdr:spPr>
    </xdr:pic>
    <xdr:clientData/>
  </xdr:twoCellAnchor>
</xdr:wsDr>
</file>

<file path=xl/drawings/drawing69.xml><?xml version="1.0" encoding="utf-8"?>
<c:userShapes xmlns:c="http://schemas.openxmlformats.org/drawingml/2006/chart">
  <cdr:relSizeAnchor xmlns:cdr="http://schemas.openxmlformats.org/drawingml/2006/chartDrawing">
    <cdr:from>
      <cdr:x>0.05904</cdr:x>
      <cdr:y>0.01818</cdr:y>
    </cdr:from>
    <cdr:to>
      <cdr:x>0.93476</cdr:x>
      <cdr:y>0.10475</cdr:y>
    </cdr:to>
    <cdr:sp macro="" textlink="">
      <cdr:nvSpPr>
        <cdr:cNvPr id="241" name="Rectangles 1"/>
        <cdr:cNvSpPr/>
      </cdr:nvSpPr>
      <cdr:spPr>
        <a:xfrm xmlns:a="http://schemas.openxmlformats.org/drawingml/2006/main">
          <a:off x="473040" y="77400"/>
          <a:ext cx="7016400" cy="368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TASA DE CAIDAS HOSPITALARIAS POR 1000 DIAS PACIENTE COMPARATIVO AÑO 2023</a:t>
          </a:r>
          <a:endParaRPr sz="1400" b="0" strike="noStrike" spc="-1">
            <a:latin typeface="Times New Roman"/>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xdr:col>
      <xdr:colOff>152280</xdr:colOff>
      <xdr:row>11</xdr:row>
      <xdr:rowOff>95400</xdr:rowOff>
    </xdr:from>
    <xdr:to>
      <xdr:col>16</xdr:col>
      <xdr:colOff>180360</xdr:colOff>
      <xdr:row>27</xdr:row>
      <xdr:rowOff>18720</xdr:rowOff>
    </xdr:to>
    <xdr:graphicFrame macro="">
      <xdr:nvGraphicFramePr>
        <xdr:cNvPr id="117" name="Chart 456">
          <a:extLst>
            <a:ext uri="{FF2B5EF4-FFF2-40B4-BE49-F238E27FC236}">
              <a16:creationId xmlns:a16="http://schemas.microsoft.com/office/drawing/2014/main" id="{00000000-0008-0000-0600-00007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222840</xdr:colOff>
      <xdr:row>1</xdr:row>
      <xdr:rowOff>51120</xdr:rowOff>
    </xdr:from>
    <xdr:to>
      <xdr:col>27</xdr:col>
      <xdr:colOff>138960</xdr:colOff>
      <xdr:row>4</xdr:row>
      <xdr:rowOff>133920</xdr:rowOff>
    </xdr:to>
    <xdr:sp macro="" textlink="">
      <xdr:nvSpPr>
        <xdr:cNvPr id="119" name="Flecha izquierda 2">
          <a:hlinkClick xmlns:r="http://schemas.openxmlformats.org/officeDocument/2006/relationships" r:id="rId2"/>
          <a:extLst>
            <a:ext uri="{FF2B5EF4-FFF2-40B4-BE49-F238E27FC236}">
              <a16:creationId xmlns:a16="http://schemas.microsoft.com/office/drawing/2014/main" id="{00000000-0008-0000-0600-000077000000}"/>
            </a:ext>
          </a:extLst>
        </xdr:cNvPr>
        <xdr:cNvSpPr/>
      </xdr:nvSpPr>
      <xdr:spPr>
        <a:xfrm>
          <a:off x="12392640" y="127440"/>
          <a:ext cx="1144080" cy="4636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346320</xdr:colOff>
      <xdr:row>1</xdr:row>
      <xdr:rowOff>8640</xdr:rowOff>
    </xdr:from>
    <xdr:to>
      <xdr:col>4</xdr:col>
      <xdr:colOff>311400</xdr:colOff>
      <xdr:row>5</xdr:row>
      <xdr:rowOff>34200</xdr:rowOff>
    </xdr:to>
    <xdr:pic>
      <xdr:nvPicPr>
        <xdr:cNvPr id="120" name="Picture 278">
          <a:extLst>
            <a:ext uri="{FF2B5EF4-FFF2-40B4-BE49-F238E27FC236}">
              <a16:creationId xmlns:a16="http://schemas.microsoft.com/office/drawing/2014/main" id="{00000000-0008-0000-0600-000078000000}"/>
            </a:ext>
          </a:extLst>
        </xdr:cNvPr>
        <xdr:cNvPicPr/>
      </xdr:nvPicPr>
      <xdr:blipFill>
        <a:blip xmlns:r="http://schemas.openxmlformats.org/officeDocument/2006/relationships" r:embed="rId3"/>
        <a:stretch/>
      </xdr:blipFill>
      <xdr:spPr>
        <a:xfrm>
          <a:off x="507600" y="84960"/>
          <a:ext cx="911160" cy="568440"/>
        </a:xfrm>
        <a:prstGeom prst="rect">
          <a:avLst/>
        </a:prstGeom>
        <a:ln w="0">
          <a:noFill/>
        </a:ln>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142920</xdr:colOff>
      <xdr:row>11</xdr:row>
      <xdr:rowOff>19080</xdr:rowOff>
    </xdr:from>
    <xdr:to>
      <xdr:col>16</xdr:col>
      <xdr:colOff>151920</xdr:colOff>
      <xdr:row>27</xdr:row>
      <xdr:rowOff>124200</xdr:rowOff>
    </xdr:to>
    <xdr:graphicFrame macro="">
      <xdr:nvGraphicFramePr>
        <xdr:cNvPr id="244" name="Chart 456">
          <a:extLst>
            <a:ext uri="{FF2B5EF4-FFF2-40B4-BE49-F238E27FC236}">
              <a16:creationId xmlns:a16="http://schemas.microsoft.com/office/drawing/2014/main" id="{00000000-0008-0000-2600-0000F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246" name="Flecha izquierda 2">
          <a:hlinkClick xmlns:r="http://schemas.openxmlformats.org/officeDocument/2006/relationships" r:id="rId2"/>
          <a:extLst>
            <a:ext uri="{FF2B5EF4-FFF2-40B4-BE49-F238E27FC236}">
              <a16:creationId xmlns:a16="http://schemas.microsoft.com/office/drawing/2014/main" id="{00000000-0008-0000-2600-0000F6000000}"/>
            </a:ext>
          </a:extLst>
        </xdr:cNvPr>
        <xdr:cNvSpPr/>
      </xdr:nvSpPr>
      <xdr:spPr>
        <a:xfrm>
          <a:off x="117982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36720</xdr:rowOff>
    </xdr:to>
    <xdr:pic>
      <xdr:nvPicPr>
        <xdr:cNvPr id="247" name="Picture 278">
          <a:extLst>
            <a:ext uri="{FF2B5EF4-FFF2-40B4-BE49-F238E27FC236}">
              <a16:creationId xmlns:a16="http://schemas.microsoft.com/office/drawing/2014/main" id="{00000000-0008-0000-2600-0000F7000000}"/>
            </a:ext>
          </a:extLst>
        </xdr:cNvPr>
        <xdr:cNvPicPr/>
      </xdr:nvPicPr>
      <xdr:blipFill>
        <a:blip xmlns:r="http://schemas.openxmlformats.org/officeDocument/2006/relationships" r:embed="rId3"/>
        <a:stretch/>
      </xdr:blipFill>
      <xdr:spPr>
        <a:xfrm>
          <a:off x="161280" y="76320"/>
          <a:ext cx="903600" cy="579600"/>
        </a:xfrm>
        <a:prstGeom prst="rect">
          <a:avLst/>
        </a:prstGeom>
        <a:ln w="0">
          <a:noFill/>
        </a:ln>
      </xdr:spPr>
    </xdr:pic>
    <xdr:clientData/>
  </xdr:twoCellAnchor>
</xdr:wsDr>
</file>

<file path=xl/drawings/drawing71.xml><?xml version="1.0" encoding="utf-8"?>
<c:userShapes xmlns:c="http://schemas.openxmlformats.org/drawingml/2006/chart">
  <cdr:relSizeAnchor xmlns:cdr="http://schemas.openxmlformats.org/drawingml/2006/chartDrawing">
    <cdr:from>
      <cdr:x>0.09771</cdr:x>
      <cdr:y>0.01818</cdr:y>
    </cdr:from>
    <cdr:to>
      <cdr:x>0.93476</cdr:x>
      <cdr:y>0.10474</cdr:y>
    </cdr:to>
    <cdr:sp macro="" textlink="">
      <cdr:nvSpPr>
        <cdr:cNvPr id="245" name="Rectangles 1"/>
        <cdr:cNvSpPr/>
      </cdr:nvSpPr>
      <cdr:spPr>
        <a:xfrm xmlns:a="http://schemas.openxmlformats.org/drawingml/2006/main">
          <a:off x="777960" y="77400"/>
          <a:ext cx="6664680" cy="368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TASA DE CAIDAS PACIENTE S EN URGENCIAS COMPARATIVO AÑO 2023</a:t>
          </a:r>
          <a:endParaRPr sz="1400" b="0" strike="noStrike" spc="-1">
            <a:latin typeface="Times New Roman"/>
          </a:endParaRPr>
        </a:p>
      </cdr:txBody>
    </cdr:sp>
  </cdr:relSizeAnchor>
</c:userShapes>
</file>

<file path=xl/drawings/drawing72.xml><?xml version="1.0" encoding="utf-8"?>
<xdr:wsDr xmlns:xdr="http://schemas.openxmlformats.org/drawingml/2006/spreadsheetDrawing" xmlns:a="http://schemas.openxmlformats.org/drawingml/2006/main">
  <xdr:twoCellAnchor editAs="oneCell">
    <xdr:from>
      <xdr:col>2</xdr:col>
      <xdr:colOff>142920</xdr:colOff>
      <xdr:row>11</xdr:row>
      <xdr:rowOff>19080</xdr:rowOff>
    </xdr:from>
    <xdr:to>
      <xdr:col>16</xdr:col>
      <xdr:colOff>151920</xdr:colOff>
      <xdr:row>27</xdr:row>
      <xdr:rowOff>124200</xdr:rowOff>
    </xdr:to>
    <xdr:graphicFrame macro="">
      <xdr:nvGraphicFramePr>
        <xdr:cNvPr id="248" name="Chart 456">
          <a:extLst>
            <a:ext uri="{FF2B5EF4-FFF2-40B4-BE49-F238E27FC236}">
              <a16:creationId xmlns:a16="http://schemas.microsoft.com/office/drawing/2014/main" id="{00000000-0008-0000-2700-0000F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250" name="Flecha izquierda 2">
          <a:hlinkClick xmlns:r="http://schemas.openxmlformats.org/officeDocument/2006/relationships" r:id="rId2"/>
          <a:extLst>
            <a:ext uri="{FF2B5EF4-FFF2-40B4-BE49-F238E27FC236}">
              <a16:creationId xmlns:a16="http://schemas.microsoft.com/office/drawing/2014/main" id="{00000000-0008-0000-2700-0000FA000000}"/>
            </a:ext>
          </a:extLst>
        </xdr:cNvPr>
        <xdr:cNvSpPr/>
      </xdr:nvSpPr>
      <xdr:spPr>
        <a:xfrm>
          <a:off x="116470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36720</xdr:rowOff>
    </xdr:to>
    <xdr:pic>
      <xdr:nvPicPr>
        <xdr:cNvPr id="251" name="Picture 278">
          <a:extLst>
            <a:ext uri="{FF2B5EF4-FFF2-40B4-BE49-F238E27FC236}">
              <a16:creationId xmlns:a16="http://schemas.microsoft.com/office/drawing/2014/main" id="{00000000-0008-0000-2700-0000FB000000}"/>
            </a:ext>
          </a:extLst>
        </xdr:cNvPr>
        <xdr:cNvPicPr/>
      </xdr:nvPicPr>
      <xdr:blipFill>
        <a:blip xmlns:r="http://schemas.openxmlformats.org/officeDocument/2006/relationships" r:embed="rId3"/>
        <a:stretch/>
      </xdr:blipFill>
      <xdr:spPr>
        <a:xfrm>
          <a:off x="161280" y="76320"/>
          <a:ext cx="903600" cy="579600"/>
        </a:xfrm>
        <a:prstGeom prst="rect">
          <a:avLst/>
        </a:prstGeom>
        <a:ln w="0">
          <a:noFill/>
        </a:ln>
      </xdr:spPr>
    </xdr:pic>
    <xdr:clientData/>
  </xdr:twoCellAnchor>
</xdr:wsDr>
</file>

<file path=xl/drawings/drawing73.xml><?xml version="1.0" encoding="utf-8"?>
<c:userShapes xmlns:c="http://schemas.openxmlformats.org/drawingml/2006/chart">
  <cdr:relSizeAnchor xmlns:cdr="http://schemas.openxmlformats.org/drawingml/2006/chartDrawing">
    <cdr:from>
      <cdr:x>0.02148</cdr:x>
      <cdr:y>0.01818</cdr:y>
    </cdr:from>
    <cdr:to>
      <cdr:x>0.98133</cdr:x>
      <cdr:y>0.10474</cdr:y>
    </cdr:to>
    <cdr:sp macro="" textlink="">
      <cdr:nvSpPr>
        <cdr:cNvPr id="249" name="Rectangles 1"/>
        <cdr:cNvSpPr/>
      </cdr:nvSpPr>
      <cdr:spPr>
        <a:xfrm xmlns:a="http://schemas.openxmlformats.org/drawingml/2006/main">
          <a:off x="167760" y="77400"/>
          <a:ext cx="7497360" cy="368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TASA DE CAIDAS PACIENTES EN CONSULTA EXTERNA COMPARATIVO AÑO 2023</a:t>
          </a:r>
          <a:endParaRPr sz="1400" b="0" strike="noStrike" spc="-1">
            <a:latin typeface="Times New Roman"/>
          </a:endParaRPr>
        </a:p>
      </cdr:txBody>
    </cdr:sp>
  </cdr:relSizeAnchor>
</c:userShapes>
</file>

<file path=xl/drawings/drawing74.xml><?xml version="1.0" encoding="utf-8"?>
<xdr:wsDr xmlns:xdr="http://schemas.openxmlformats.org/drawingml/2006/spreadsheetDrawing" xmlns:a="http://schemas.openxmlformats.org/drawingml/2006/main">
  <xdr:twoCellAnchor editAs="oneCell">
    <xdr:from>
      <xdr:col>2</xdr:col>
      <xdr:colOff>142920</xdr:colOff>
      <xdr:row>11</xdr:row>
      <xdr:rowOff>19080</xdr:rowOff>
    </xdr:from>
    <xdr:to>
      <xdr:col>16</xdr:col>
      <xdr:colOff>151920</xdr:colOff>
      <xdr:row>27</xdr:row>
      <xdr:rowOff>124200</xdr:rowOff>
    </xdr:to>
    <xdr:graphicFrame macro="">
      <xdr:nvGraphicFramePr>
        <xdr:cNvPr id="252" name="Chart 456">
          <a:extLst>
            <a:ext uri="{FF2B5EF4-FFF2-40B4-BE49-F238E27FC236}">
              <a16:creationId xmlns:a16="http://schemas.microsoft.com/office/drawing/2014/main" id="{00000000-0008-0000-2800-0000F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254" name="Flecha izquierda 2">
          <a:hlinkClick xmlns:r="http://schemas.openxmlformats.org/officeDocument/2006/relationships" r:id="rId2"/>
          <a:extLst>
            <a:ext uri="{FF2B5EF4-FFF2-40B4-BE49-F238E27FC236}">
              <a16:creationId xmlns:a16="http://schemas.microsoft.com/office/drawing/2014/main" id="{00000000-0008-0000-2800-0000FE000000}"/>
            </a:ext>
          </a:extLst>
        </xdr:cNvPr>
        <xdr:cNvSpPr/>
      </xdr:nvSpPr>
      <xdr:spPr>
        <a:xfrm>
          <a:off x="116470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36720</xdr:rowOff>
    </xdr:to>
    <xdr:pic>
      <xdr:nvPicPr>
        <xdr:cNvPr id="255" name="Picture 278">
          <a:extLst>
            <a:ext uri="{FF2B5EF4-FFF2-40B4-BE49-F238E27FC236}">
              <a16:creationId xmlns:a16="http://schemas.microsoft.com/office/drawing/2014/main" id="{00000000-0008-0000-2800-0000FF000000}"/>
            </a:ext>
          </a:extLst>
        </xdr:cNvPr>
        <xdr:cNvPicPr/>
      </xdr:nvPicPr>
      <xdr:blipFill>
        <a:blip xmlns:r="http://schemas.openxmlformats.org/officeDocument/2006/relationships" r:embed="rId3"/>
        <a:stretch/>
      </xdr:blipFill>
      <xdr:spPr>
        <a:xfrm>
          <a:off x="161280" y="76320"/>
          <a:ext cx="903600" cy="579600"/>
        </a:xfrm>
        <a:prstGeom prst="rect">
          <a:avLst/>
        </a:prstGeom>
        <a:ln w="0">
          <a:noFill/>
        </a:ln>
      </xdr:spPr>
    </xdr:pic>
    <xdr:clientData/>
  </xdr:twoCellAnchor>
</xdr:wsDr>
</file>

<file path=xl/drawings/drawing75.xml><?xml version="1.0" encoding="utf-8"?>
<c:userShapes xmlns:c="http://schemas.openxmlformats.org/drawingml/2006/chart">
  <cdr:relSizeAnchor xmlns:cdr="http://schemas.openxmlformats.org/drawingml/2006/chartDrawing">
    <cdr:from>
      <cdr:x>0.02558</cdr:x>
      <cdr:y>0.01818</cdr:y>
    </cdr:from>
    <cdr:to>
      <cdr:x>0.97599</cdr:x>
      <cdr:y>0.10474</cdr:y>
    </cdr:to>
    <cdr:sp macro="" textlink="">
      <cdr:nvSpPr>
        <cdr:cNvPr id="253" name="Rectangles 1"/>
        <cdr:cNvSpPr/>
      </cdr:nvSpPr>
      <cdr:spPr>
        <a:xfrm xmlns:a="http://schemas.openxmlformats.org/drawingml/2006/main">
          <a:off x="199800" y="77400"/>
          <a:ext cx="7423560" cy="368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TASA DE CAIDAS PACIENTES EN LABORATORIO CLÍNICO COMPARATIVO AÑO 2023</a:t>
          </a:r>
          <a:endParaRPr sz="1400" b="0" strike="noStrike" spc="-1">
            <a:latin typeface="Times New Roman"/>
          </a:endParaRPr>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2</xdr:col>
      <xdr:colOff>142920</xdr:colOff>
      <xdr:row>11</xdr:row>
      <xdr:rowOff>19080</xdr:rowOff>
    </xdr:from>
    <xdr:to>
      <xdr:col>16</xdr:col>
      <xdr:colOff>151920</xdr:colOff>
      <xdr:row>27</xdr:row>
      <xdr:rowOff>124200</xdr:rowOff>
    </xdr:to>
    <xdr:graphicFrame macro="">
      <xdr:nvGraphicFramePr>
        <xdr:cNvPr id="256" name="Chart 456">
          <a:extLst>
            <a:ext uri="{FF2B5EF4-FFF2-40B4-BE49-F238E27FC236}">
              <a16:creationId xmlns:a16="http://schemas.microsoft.com/office/drawing/2014/main" id="{00000000-0008-0000-2900-00000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258" name="Flecha izquierda 2">
          <a:hlinkClick xmlns:r="http://schemas.openxmlformats.org/officeDocument/2006/relationships" r:id="rId2"/>
          <a:extLst>
            <a:ext uri="{FF2B5EF4-FFF2-40B4-BE49-F238E27FC236}">
              <a16:creationId xmlns:a16="http://schemas.microsoft.com/office/drawing/2014/main" id="{00000000-0008-0000-2900-000002010000}"/>
            </a:ext>
          </a:extLst>
        </xdr:cNvPr>
        <xdr:cNvSpPr/>
      </xdr:nvSpPr>
      <xdr:spPr>
        <a:xfrm>
          <a:off x="116470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36720</xdr:rowOff>
    </xdr:to>
    <xdr:pic>
      <xdr:nvPicPr>
        <xdr:cNvPr id="259" name="Picture 278">
          <a:extLst>
            <a:ext uri="{FF2B5EF4-FFF2-40B4-BE49-F238E27FC236}">
              <a16:creationId xmlns:a16="http://schemas.microsoft.com/office/drawing/2014/main" id="{00000000-0008-0000-2900-000003010000}"/>
            </a:ext>
          </a:extLst>
        </xdr:cNvPr>
        <xdr:cNvPicPr/>
      </xdr:nvPicPr>
      <xdr:blipFill>
        <a:blip xmlns:r="http://schemas.openxmlformats.org/officeDocument/2006/relationships" r:embed="rId3"/>
        <a:stretch/>
      </xdr:blipFill>
      <xdr:spPr>
        <a:xfrm>
          <a:off x="161280" y="76320"/>
          <a:ext cx="903600" cy="579600"/>
        </a:xfrm>
        <a:prstGeom prst="rect">
          <a:avLst/>
        </a:prstGeom>
        <a:ln w="0">
          <a:noFill/>
        </a:ln>
      </xdr:spPr>
    </xdr:pic>
    <xdr:clientData/>
  </xdr:twoCellAnchor>
</xdr:wsDr>
</file>

<file path=xl/drawings/drawing77.xml><?xml version="1.0" encoding="utf-8"?>
<c:userShapes xmlns:c="http://schemas.openxmlformats.org/drawingml/2006/chart">
  <cdr:relSizeAnchor xmlns:cdr="http://schemas.openxmlformats.org/drawingml/2006/chartDrawing">
    <cdr:from>
      <cdr:x>0.09771</cdr:x>
      <cdr:y>0.01818</cdr:y>
    </cdr:from>
    <cdr:to>
      <cdr:x>0.93474</cdr:x>
      <cdr:y>0.10474</cdr:y>
    </cdr:to>
    <cdr:sp macro="" textlink="">
      <cdr:nvSpPr>
        <cdr:cNvPr id="257" name="Rectangles 1"/>
        <cdr:cNvSpPr/>
      </cdr:nvSpPr>
      <cdr:spPr>
        <a:xfrm xmlns:a="http://schemas.openxmlformats.org/drawingml/2006/main">
          <a:off x="763200" y="77400"/>
          <a:ext cx="6537960" cy="368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TASA DE CAIDAS PACIENTES EN RADIOLOGÍA COMPARATIVO AÑO 2023</a:t>
          </a:r>
          <a:endParaRPr sz="1400" b="0" strike="noStrike" spc="-1">
            <a:latin typeface="Times New Roman"/>
          </a:endParaRPr>
        </a:p>
      </cdr:txBody>
    </cdr:sp>
  </cdr:relSizeAnchor>
</c:userShapes>
</file>

<file path=xl/drawings/drawing78.xml><?xml version="1.0" encoding="utf-8"?>
<xdr:wsDr xmlns:xdr="http://schemas.openxmlformats.org/drawingml/2006/spreadsheetDrawing" xmlns:a="http://schemas.openxmlformats.org/drawingml/2006/main">
  <xdr:twoCellAnchor editAs="oneCell">
    <xdr:from>
      <xdr:col>2</xdr:col>
      <xdr:colOff>142920</xdr:colOff>
      <xdr:row>11</xdr:row>
      <xdr:rowOff>19080</xdr:rowOff>
    </xdr:from>
    <xdr:to>
      <xdr:col>16</xdr:col>
      <xdr:colOff>151920</xdr:colOff>
      <xdr:row>27</xdr:row>
      <xdr:rowOff>124200</xdr:rowOff>
    </xdr:to>
    <xdr:graphicFrame macro="">
      <xdr:nvGraphicFramePr>
        <xdr:cNvPr id="260" name="Chart 456">
          <a:extLst>
            <a:ext uri="{FF2B5EF4-FFF2-40B4-BE49-F238E27FC236}">
              <a16:creationId xmlns:a16="http://schemas.microsoft.com/office/drawing/2014/main" id="{00000000-0008-0000-2A00-000004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262" name="Flecha izquierda 2">
          <a:hlinkClick xmlns:r="http://schemas.openxmlformats.org/officeDocument/2006/relationships" r:id="rId2"/>
          <a:extLst>
            <a:ext uri="{FF2B5EF4-FFF2-40B4-BE49-F238E27FC236}">
              <a16:creationId xmlns:a16="http://schemas.microsoft.com/office/drawing/2014/main" id="{00000000-0008-0000-2A00-000006010000}"/>
            </a:ext>
          </a:extLst>
        </xdr:cNvPr>
        <xdr:cNvSpPr/>
      </xdr:nvSpPr>
      <xdr:spPr>
        <a:xfrm>
          <a:off x="116470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36720</xdr:rowOff>
    </xdr:to>
    <xdr:pic>
      <xdr:nvPicPr>
        <xdr:cNvPr id="263" name="Picture 278">
          <a:extLst>
            <a:ext uri="{FF2B5EF4-FFF2-40B4-BE49-F238E27FC236}">
              <a16:creationId xmlns:a16="http://schemas.microsoft.com/office/drawing/2014/main" id="{00000000-0008-0000-2A00-000007010000}"/>
            </a:ext>
          </a:extLst>
        </xdr:cNvPr>
        <xdr:cNvPicPr/>
      </xdr:nvPicPr>
      <xdr:blipFill>
        <a:blip xmlns:r="http://schemas.openxmlformats.org/officeDocument/2006/relationships" r:embed="rId3"/>
        <a:stretch/>
      </xdr:blipFill>
      <xdr:spPr>
        <a:xfrm>
          <a:off x="161280" y="76320"/>
          <a:ext cx="903600" cy="579600"/>
        </a:xfrm>
        <a:prstGeom prst="rect">
          <a:avLst/>
        </a:prstGeom>
        <a:ln w="0">
          <a:noFill/>
        </a:ln>
      </xdr:spPr>
    </xdr:pic>
    <xdr:clientData/>
  </xdr:twoCellAnchor>
</xdr:wsDr>
</file>

<file path=xl/drawings/drawing79.xml><?xml version="1.0" encoding="utf-8"?>
<c:userShapes xmlns:c="http://schemas.openxmlformats.org/drawingml/2006/chart">
  <cdr:relSizeAnchor xmlns:cdr="http://schemas.openxmlformats.org/drawingml/2006/chartDrawing">
    <cdr:from>
      <cdr:x>0.05065</cdr:x>
      <cdr:y>0.01818</cdr:y>
    </cdr:from>
    <cdr:to>
      <cdr:x>0.97212</cdr:x>
      <cdr:y>0.10474</cdr:y>
    </cdr:to>
    <cdr:sp macro="" textlink="">
      <cdr:nvSpPr>
        <cdr:cNvPr id="261" name="Rectangles 1"/>
        <cdr:cNvSpPr/>
      </cdr:nvSpPr>
      <cdr:spPr>
        <a:xfrm xmlns:a="http://schemas.openxmlformats.org/drawingml/2006/main">
          <a:off x="395640" y="77400"/>
          <a:ext cx="7197480" cy="368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TASA DE CAIDAS PACIENTES CLASIFICADAS COMO EVENTO ADVERSO  COMPARATIVO AÑO 2023</a:t>
          </a:r>
          <a:endParaRPr sz="1400" b="0" strike="noStrike" spc="-1">
            <a:latin typeface="Times New Roman"/>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0.07664</cdr:x>
      <cdr:y>0.00577</cdr:y>
    </cdr:from>
    <cdr:to>
      <cdr:x>0.9508</cdr:x>
      <cdr:y>0.09165</cdr:y>
    </cdr:to>
    <cdr:sp macro="" textlink="">
      <cdr:nvSpPr>
        <cdr:cNvPr id="118" name="Rectangles 1"/>
        <cdr:cNvSpPr/>
      </cdr:nvSpPr>
      <cdr:spPr>
        <a:xfrm xmlns:a="http://schemas.openxmlformats.org/drawingml/2006/main">
          <a:off x="509760" y="19800"/>
          <a:ext cx="5814360" cy="2944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latin typeface="Calibri"/>
            </a:rPr>
            <a:t>OPORTUNIDAD EN LA ASIGNACIÓN DE CITAS DE MEDICINA GENERAL COMPARATIVO AÑO 2023</a:t>
          </a:r>
          <a:endParaRPr sz="1400" b="0" strike="noStrike" spc="-1">
            <a:latin typeface="Times New Roman"/>
          </a:endParaRPr>
        </a:p>
      </cdr:txBody>
    </cdr:sp>
  </cdr:relSizeAnchor>
</c:userShapes>
</file>

<file path=xl/drawings/drawing80.xml><?xml version="1.0" encoding="utf-8"?>
<xdr:wsDr xmlns:xdr="http://schemas.openxmlformats.org/drawingml/2006/spreadsheetDrawing" xmlns:a="http://schemas.openxmlformats.org/drawingml/2006/main">
  <xdr:twoCellAnchor editAs="oneCell">
    <xdr:from>
      <xdr:col>2</xdr:col>
      <xdr:colOff>142920</xdr:colOff>
      <xdr:row>11</xdr:row>
      <xdr:rowOff>19080</xdr:rowOff>
    </xdr:from>
    <xdr:to>
      <xdr:col>16</xdr:col>
      <xdr:colOff>151920</xdr:colOff>
      <xdr:row>27</xdr:row>
      <xdr:rowOff>124200</xdr:rowOff>
    </xdr:to>
    <xdr:graphicFrame macro="">
      <xdr:nvGraphicFramePr>
        <xdr:cNvPr id="264" name="Chart 456">
          <a:extLst>
            <a:ext uri="{FF2B5EF4-FFF2-40B4-BE49-F238E27FC236}">
              <a16:creationId xmlns:a16="http://schemas.microsoft.com/office/drawing/2014/main" id="{00000000-0008-0000-2B00-000008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266" name="Flecha izquierda 2">
          <a:hlinkClick xmlns:r="http://schemas.openxmlformats.org/officeDocument/2006/relationships" r:id="rId2"/>
          <a:extLst>
            <a:ext uri="{FF2B5EF4-FFF2-40B4-BE49-F238E27FC236}">
              <a16:creationId xmlns:a16="http://schemas.microsoft.com/office/drawing/2014/main" id="{00000000-0008-0000-2B00-00000A010000}"/>
            </a:ext>
          </a:extLst>
        </xdr:cNvPr>
        <xdr:cNvSpPr/>
      </xdr:nvSpPr>
      <xdr:spPr>
        <a:xfrm>
          <a:off x="116470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36720</xdr:rowOff>
    </xdr:to>
    <xdr:pic>
      <xdr:nvPicPr>
        <xdr:cNvPr id="267" name="Picture 278">
          <a:extLst>
            <a:ext uri="{FF2B5EF4-FFF2-40B4-BE49-F238E27FC236}">
              <a16:creationId xmlns:a16="http://schemas.microsoft.com/office/drawing/2014/main" id="{00000000-0008-0000-2B00-00000B010000}"/>
            </a:ext>
          </a:extLst>
        </xdr:cNvPr>
        <xdr:cNvPicPr/>
      </xdr:nvPicPr>
      <xdr:blipFill>
        <a:blip xmlns:r="http://schemas.openxmlformats.org/officeDocument/2006/relationships" r:embed="rId3"/>
        <a:stretch/>
      </xdr:blipFill>
      <xdr:spPr>
        <a:xfrm>
          <a:off x="161280" y="76320"/>
          <a:ext cx="903600" cy="579600"/>
        </a:xfrm>
        <a:prstGeom prst="rect">
          <a:avLst/>
        </a:prstGeom>
        <a:ln w="0">
          <a:noFill/>
        </a:ln>
      </xdr:spPr>
    </xdr:pic>
    <xdr:clientData/>
  </xdr:twoCellAnchor>
</xdr:wsDr>
</file>

<file path=xl/drawings/drawing81.xml><?xml version="1.0" encoding="utf-8"?>
<c:userShapes xmlns:c="http://schemas.openxmlformats.org/drawingml/2006/chart">
  <cdr:relSizeAnchor xmlns:cdr="http://schemas.openxmlformats.org/drawingml/2006/chartDrawing">
    <cdr:from>
      <cdr:x>0.09771</cdr:x>
      <cdr:y>0.01818</cdr:y>
    </cdr:from>
    <cdr:to>
      <cdr:x>0.93474</cdr:x>
      <cdr:y>0.10474</cdr:y>
    </cdr:to>
    <cdr:sp macro="" textlink="">
      <cdr:nvSpPr>
        <cdr:cNvPr id="265" name="Rectangles 1"/>
        <cdr:cNvSpPr/>
      </cdr:nvSpPr>
      <cdr:spPr>
        <a:xfrm xmlns:a="http://schemas.openxmlformats.org/drawingml/2006/main">
          <a:off x="763200" y="77400"/>
          <a:ext cx="6537960" cy="368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TASA DE CAIDAS PACIENTES CLASIFICADAS COMO INCIDENTE  COMPARATIVO AÑO 2023</a:t>
          </a:r>
          <a:endParaRPr sz="1400" b="0" strike="noStrike" spc="-1">
            <a:latin typeface="Times New Roman"/>
          </a:endParaRPr>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2</xdr:col>
      <xdr:colOff>142920</xdr:colOff>
      <xdr:row>11</xdr:row>
      <xdr:rowOff>19080</xdr:rowOff>
    </xdr:from>
    <xdr:to>
      <xdr:col>16</xdr:col>
      <xdr:colOff>151920</xdr:colOff>
      <xdr:row>27</xdr:row>
      <xdr:rowOff>124200</xdr:rowOff>
    </xdr:to>
    <xdr:graphicFrame macro="">
      <xdr:nvGraphicFramePr>
        <xdr:cNvPr id="268" name="Chart 456">
          <a:extLst>
            <a:ext uri="{FF2B5EF4-FFF2-40B4-BE49-F238E27FC236}">
              <a16:creationId xmlns:a16="http://schemas.microsoft.com/office/drawing/2014/main" id="{00000000-0008-0000-2C00-00000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270" name="Flecha izquierda 2">
          <a:hlinkClick xmlns:r="http://schemas.openxmlformats.org/officeDocument/2006/relationships" r:id="rId2"/>
          <a:extLst>
            <a:ext uri="{FF2B5EF4-FFF2-40B4-BE49-F238E27FC236}">
              <a16:creationId xmlns:a16="http://schemas.microsoft.com/office/drawing/2014/main" id="{00000000-0008-0000-2C00-00000E010000}"/>
            </a:ext>
          </a:extLst>
        </xdr:cNvPr>
        <xdr:cNvSpPr/>
      </xdr:nvSpPr>
      <xdr:spPr>
        <a:xfrm>
          <a:off x="116470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36720</xdr:rowOff>
    </xdr:to>
    <xdr:pic>
      <xdr:nvPicPr>
        <xdr:cNvPr id="271" name="Picture 278">
          <a:extLst>
            <a:ext uri="{FF2B5EF4-FFF2-40B4-BE49-F238E27FC236}">
              <a16:creationId xmlns:a16="http://schemas.microsoft.com/office/drawing/2014/main" id="{00000000-0008-0000-2C00-00000F010000}"/>
            </a:ext>
          </a:extLst>
        </xdr:cNvPr>
        <xdr:cNvPicPr/>
      </xdr:nvPicPr>
      <xdr:blipFill>
        <a:blip xmlns:r="http://schemas.openxmlformats.org/officeDocument/2006/relationships" r:embed="rId3"/>
        <a:stretch/>
      </xdr:blipFill>
      <xdr:spPr>
        <a:xfrm>
          <a:off x="161280" y="76320"/>
          <a:ext cx="903600" cy="579600"/>
        </a:xfrm>
        <a:prstGeom prst="rect">
          <a:avLst/>
        </a:prstGeom>
        <a:ln w="0">
          <a:noFill/>
        </a:ln>
      </xdr:spPr>
    </xdr:pic>
    <xdr:clientData/>
  </xdr:twoCellAnchor>
</xdr:wsDr>
</file>

<file path=xl/drawings/drawing83.xml><?xml version="1.0" encoding="utf-8"?>
<c:userShapes xmlns:c="http://schemas.openxmlformats.org/drawingml/2006/chart">
  <cdr:relSizeAnchor xmlns:cdr="http://schemas.openxmlformats.org/drawingml/2006/chartDrawing">
    <cdr:from>
      <cdr:x>0.01558</cdr:x>
      <cdr:y>0.01818</cdr:y>
    </cdr:from>
    <cdr:to>
      <cdr:x>0.97908</cdr:x>
      <cdr:y>0.10474</cdr:y>
    </cdr:to>
    <cdr:sp macro="" textlink="">
      <cdr:nvSpPr>
        <cdr:cNvPr id="269" name="Rectangles 1"/>
        <cdr:cNvSpPr/>
      </cdr:nvSpPr>
      <cdr:spPr>
        <a:xfrm xmlns:a="http://schemas.openxmlformats.org/drawingml/2006/main">
          <a:off x="121680" y="77400"/>
          <a:ext cx="7525800" cy="368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TASA DE EVENTOS ADVERSOS RELACIONADAS CON MEDICAMENTOS EN HOSPITALIZACIÓN  COMPARATIVO AÑO 2023</a:t>
          </a:r>
          <a:endParaRPr sz="1400" b="0" strike="noStrike" spc="-1">
            <a:latin typeface="Times New Roman"/>
          </a:endParaRPr>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2</xdr:col>
      <xdr:colOff>142920</xdr:colOff>
      <xdr:row>11</xdr:row>
      <xdr:rowOff>19080</xdr:rowOff>
    </xdr:from>
    <xdr:to>
      <xdr:col>16</xdr:col>
      <xdr:colOff>151920</xdr:colOff>
      <xdr:row>27</xdr:row>
      <xdr:rowOff>124200</xdr:rowOff>
    </xdr:to>
    <xdr:graphicFrame macro="">
      <xdr:nvGraphicFramePr>
        <xdr:cNvPr id="272" name="Chart 456">
          <a:extLst>
            <a:ext uri="{FF2B5EF4-FFF2-40B4-BE49-F238E27FC236}">
              <a16:creationId xmlns:a16="http://schemas.microsoft.com/office/drawing/2014/main" id="{00000000-0008-0000-2D00-00001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274" name="Flecha izquierda 2">
          <a:hlinkClick xmlns:r="http://schemas.openxmlformats.org/officeDocument/2006/relationships" r:id="rId2"/>
          <a:extLst>
            <a:ext uri="{FF2B5EF4-FFF2-40B4-BE49-F238E27FC236}">
              <a16:creationId xmlns:a16="http://schemas.microsoft.com/office/drawing/2014/main" id="{00000000-0008-0000-2D00-000012010000}"/>
            </a:ext>
          </a:extLst>
        </xdr:cNvPr>
        <xdr:cNvSpPr/>
      </xdr:nvSpPr>
      <xdr:spPr>
        <a:xfrm>
          <a:off x="116470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36720</xdr:rowOff>
    </xdr:to>
    <xdr:pic>
      <xdr:nvPicPr>
        <xdr:cNvPr id="275" name="Picture 278">
          <a:extLst>
            <a:ext uri="{FF2B5EF4-FFF2-40B4-BE49-F238E27FC236}">
              <a16:creationId xmlns:a16="http://schemas.microsoft.com/office/drawing/2014/main" id="{00000000-0008-0000-2D00-000013010000}"/>
            </a:ext>
          </a:extLst>
        </xdr:cNvPr>
        <xdr:cNvPicPr/>
      </xdr:nvPicPr>
      <xdr:blipFill>
        <a:blip xmlns:r="http://schemas.openxmlformats.org/officeDocument/2006/relationships" r:embed="rId3"/>
        <a:stretch/>
      </xdr:blipFill>
      <xdr:spPr>
        <a:xfrm>
          <a:off x="161280" y="76320"/>
          <a:ext cx="903600" cy="579600"/>
        </a:xfrm>
        <a:prstGeom prst="rect">
          <a:avLst/>
        </a:prstGeom>
        <a:ln w="0">
          <a:noFill/>
        </a:ln>
      </xdr:spPr>
    </xdr:pic>
    <xdr:clientData/>
  </xdr:twoCellAnchor>
</xdr:wsDr>
</file>

<file path=xl/drawings/drawing85.xml><?xml version="1.0" encoding="utf-8"?>
<c:userShapes xmlns:c="http://schemas.openxmlformats.org/drawingml/2006/chart">
  <cdr:relSizeAnchor xmlns:cdr="http://schemas.openxmlformats.org/drawingml/2006/chartDrawing">
    <cdr:from>
      <cdr:x>0.09771</cdr:x>
      <cdr:y>0.01818</cdr:y>
    </cdr:from>
    <cdr:to>
      <cdr:x>0.93474</cdr:x>
      <cdr:y>0.10474</cdr:y>
    </cdr:to>
    <cdr:sp macro="" textlink="">
      <cdr:nvSpPr>
        <cdr:cNvPr id="273" name="Rectangles 1"/>
        <cdr:cNvSpPr/>
      </cdr:nvSpPr>
      <cdr:spPr>
        <a:xfrm xmlns:a="http://schemas.openxmlformats.org/drawingml/2006/main">
          <a:off x="763200" y="77400"/>
          <a:ext cx="6537960" cy="368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TASA DE EVENTOS ADVERSOS RELACIONADOS CON MEDICAMENTOS EN URGENCIAS  COMPARATIVO AÑO 2023</a:t>
          </a:r>
          <a:endParaRPr sz="1400" b="0" strike="noStrike" spc="-1">
            <a:latin typeface="Times New Roman"/>
          </a:endParaRPr>
        </a:p>
      </cdr:txBody>
    </cdr:sp>
  </cdr:relSizeAnchor>
</c:userShapes>
</file>

<file path=xl/drawings/drawing86.xml><?xml version="1.0" encoding="utf-8"?>
<xdr:wsDr xmlns:xdr="http://schemas.openxmlformats.org/drawingml/2006/spreadsheetDrawing" xmlns:a="http://schemas.openxmlformats.org/drawingml/2006/main">
  <xdr:twoCellAnchor editAs="oneCell">
    <xdr:from>
      <xdr:col>2</xdr:col>
      <xdr:colOff>171360</xdr:colOff>
      <xdr:row>11</xdr:row>
      <xdr:rowOff>57240</xdr:rowOff>
    </xdr:from>
    <xdr:to>
      <xdr:col>16</xdr:col>
      <xdr:colOff>228240</xdr:colOff>
      <xdr:row>26</xdr:row>
      <xdr:rowOff>167400</xdr:rowOff>
    </xdr:to>
    <xdr:graphicFrame macro="">
      <xdr:nvGraphicFramePr>
        <xdr:cNvPr id="276" name="Chart 456">
          <a:extLst>
            <a:ext uri="{FF2B5EF4-FFF2-40B4-BE49-F238E27FC236}">
              <a16:creationId xmlns:a16="http://schemas.microsoft.com/office/drawing/2014/main" id="{00000000-0008-0000-2E00-000014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278" name="Flecha izquierda 2">
          <a:hlinkClick xmlns:r="http://schemas.openxmlformats.org/officeDocument/2006/relationships" r:id="rId2"/>
          <a:extLst>
            <a:ext uri="{FF2B5EF4-FFF2-40B4-BE49-F238E27FC236}">
              <a16:creationId xmlns:a16="http://schemas.microsoft.com/office/drawing/2014/main" id="{00000000-0008-0000-2E00-000016010000}"/>
            </a:ext>
          </a:extLst>
        </xdr:cNvPr>
        <xdr:cNvSpPr/>
      </xdr:nvSpPr>
      <xdr:spPr>
        <a:xfrm>
          <a:off x="116668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208440</xdr:colOff>
      <xdr:row>5</xdr:row>
      <xdr:rowOff>36720</xdr:rowOff>
    </xdr:to>
    <xdr:pic>
      <xdr:nvPicPr>
        <xdr:cNvPr id="279" name="Picture 278">
          <a:extLst>
            <a:ext uri="{FF2B5EF4-FFF2-40B4-BE49-F238E27FC236}">
              <a16:creationId xmlns:a16="http://schemas.microsoft.com/office/drawing/2014/main" id="{00000000-0008-0000-2E00-000017010000}"/>
            </a:ext>
          </a:extLst>
        </xdr:cNvPr>
        <xdr:cNvPicPr/>
      </xdr:nvPicPr>
      <xdr:blipFill>
        <a:blip xmlns:r="http://schemas.openxmlformats.org/officeDocument/2006/relationships" r:embed="rId3"/>
        <a:stretch/>
      </xdr:blipFill>
      <xdr:spPr>
        <a:xfrm>
          <a:off x="161280" y="76320"/>
          <a:ext cx="893160" cy="579600"/>
        </a:xfrm>
        <a:prstGeom prst="rect">
          <a:avLst/>
        </a:prstGeom>
        <a:ln w="0">
          <a:noFill/>
        </a:ln>
      </xdr:spPr>
    </xdr:pic>
    <xdr:clientData/>
  </xdr:twoCellAnchor>
</xdr:wsDr>
</file>

<file path=xl/drawings/drawing87.xml><?xml version="1.0" encoding="utf-8"?>
<c:userShapes xmlns:c="http://schemas.openxmlformats.org/drawingml/2006/chart">
  <cdr:relSizeAnchor xmlns:cdr="http://schemas.openxmlformats.org/drawingml/2006/chartDrawing">
    <cdr:from>
      <cdr:x>0.14074</cdr:x>
      <cdr:y>0.00943</cdr:y>
    </cdr:from>
    <cdr:to>
      <cdr:x>0.81394</cdr:x>
      <cdr:y>0.09855</cdr:y>
    </cdr:to>
    <cdr:sp macro="" textlink="">
      <cdr:nvSpPr>
        <cdr:cNvPr id="277" name="Rectangles 1"/>
        <cdr:cNvSpPr/>
      </cdr:nvSpPr>
      <cdr:spPr>
        <a:xfrm xmlns:a="http://schemas.openxmlformats.org/drawingml/2006/main">
          <a:off x="1108800" y="33840"/>
          <a:ext cx="5303880" cy="3196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300" b="1" strike="noStrike" spc="-1">
              <a:solidFill>
                <a:srgbClr val="000000"/>
              </a:solidFill>
              <a:latin typeface="Times New Roman"/>
            </a:rPr>
            <a:t>TASA DE INFECCION INTRAHOSPITALARIA COMPARATIVO AÑO 2023</a:t>
          </a:r>
          <a:endParaRPr sz="1300" b="0" strike="noStrike" spc="-1">
            <a:latin typeface="Times New Roman"/>
          </a:endParaRP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2</xdr:col>
      <xdr:colOff>142920</xdr:colOff>
      <xdr:row>11</xdr:row>
      <xdr:rowOff>19080</xdr:rowOff>
    </xdr:from>
    <xdr:to>
      <xdr:col>16</xdr:col>
      <xdr:colOff>151920</xdr:colOff>
      <xdr:row>27</xdr:row>
      <xdr:rowOff>124200</xdr:rowOff>
    </xdr:to>
    <xdr:graphicFrame macro="">
      <xdr:nvGraphicFramePr>
        <xdr:cNvPr id="280" name="Chart 456">
          <a:extLst>
            <a:ext uri="{FF2B5EF4-FFF2-40B4-BE49-F238E27FC236}">
              <a16:creationId xmlns:a16="http://schemas.microsoft.com/office/drawing/2014/main" id="{00000000-0008-0000-2F00-000018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282" name="Flecha izquierda 2">
          <a:hlinkClick xmlns:r="http://schemas.openxmlformats.org/officeDocument/2006/relationships" r:id="rId2"/>
          <a:extLst>
            <a:ext uri="{FF2B5EF4-FFF2-40B4-BE49-F238E27FC236}">
              <a16:creationId xmlns:a16="http://schemas.microsoft.com/office/drawing/2014/main" id="{00000000-0008-0000-2F00-00001A010000}"/>
            </a:ext>
          </a:extLst>
        </xdr:cNvPr>
        <xdr:cNvSpPr/>
      </xdr:nvSpPr>
      <xdr:spPr>
        <a:xfrm>
          <a:off x="116470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36720</xdr:rowOff>
    </xdr:to>
    <xdr:pic>
      <xdr:nvPicPr>
        <xdr:cNvPr id="283" name="Picture 278">
          <a:extLst>
            <a:ext uri="{FF2B5EF4-FFF2-40B4-BE49-F238E27FC236}">
              <a16:creationId xmlns:a16="http://schemas.microsoft.com/office/drawing/2014/main" id="{00000000-0008-0000-2F00-00001B010000}"/>
            </a:ext>
          </a:extLst>
        </xdr:cNvPr>
        <xdr:cNvPicPr/>
      </xdr:nvPicPr>
      <xdr:blipFill>
        <a:blip xmlns:r="http://schemas.openxmlformats.org/officeDocument/2006/relationships" r:embed="rId3"/>
        <a:stretch/>
      </xdr:blipFill>
      <xdr:spPr>
        <a:xfrm>
          <a:off x="161280" y="76320"/>
          <a:ext cx="903600" cy="579600"/>
        </a:xfrm>
        <a:prstGeom prst="rect">
          <a:avLst/>
        </a:prstGeom>
        <a:ln w="0">
          <a:noFill/>
        </a:ln>
      </xdr:spPr>
    </xdr:pic>
    <xdr:clientData/>
  </xdr:twoCellAnchor>
</xdr:wsDr>
</file>

<file path=xl/drawings/drawing89.xml><?xml version="1.0" encoding="utf-8"?>
<c:userShapes xmlns:c="http://schemas.openxmlformats.org/drawingml/2006/chart">
  <cdr:relSizeAnchor xmlns:cdr="http://schemas.openxmlformats.org/drawingml/2006/chartDrawing">
    <cdr:from>
      <cdr:x>0.09771</cdr:x>
      <cdr:y>0.01818</cdr:y>
    </cdr:from>
    <cdr:to>
      <cdr:x>0.93474</cdr:x>
      <cdr:y>0.10474</cdr:y>
    </cdr:to>
    <cdr:sp macro="" textlink="">
      <cdr:nvSpPr>
        <cdr:cNvPr id="281" name="Rectangles 1"/>
        <cdr:cNvSpPr/>
      </cdr:nvSpPr>
      <cdr:spPr>
        <a:xfrm xmlns:a="http://schemas.openxmlformats.org/drawingml/2006/main">
          <a:off x="763200" y="77400"/>
          <a:ext cx="6537960" cy="368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TASA DE PACIENTES CON ULCERAS DE PRESIÓN EN HOSPITALIZACIÓN  COMPARATIVO AÑO 2023</a:t>
          </a:r>
          <a:endParaRPr sz="1400" b="0" strike="noStrike" spc="-1">
            <a:latin typeface="Times New Roman"/>
          </a:endParaRP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2</xdr:col>
      <xdr:colOff>152280</xdr:colOff>
      <xdr:row>11</xdr:row>
      <xdr:rowOff>95400</xdr:rowOff>
    </xdr:from>
    <xdr:to>
      <xdr:col>16</xdr:col>
      <xdr:colOff>180360</xdr:colOff>
      <xdr:row>27</xdr:row>
      <xdr:rowOff>18720</xdr:rowOff>
    </xdr:to>
    <xdr:graphicFrame macro="">
      <xdr:nvGraphicFramePr>
        <xdr:cNvPr id="121" name="Chart 456">
          <a:extLst>
            <a:ext uri="{FF2B5EF4-FFF2-40B4-BE49-F238E27FC236}">
              <a16:creationId xmlns:a16="http://schemas.microsoft.com/office/drawing/2014/main" id="{00000000-0008-0000-0700-00007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104040</xdr:colOff>
      <xdr:row>1</xdr:row>
      <xdr:rowOff>19080</xdr:rowOff>
    </xdr:from>
    <xdr:to>
      <xdr:col>27</xdr:col>
      <xdr:colOff>130320</xdr:colOff>
      <xdr:row>4</xdr:row>
      <xdr:rowOff>103320</xdr:rowOff>
    </xdr:to>
    <xdr:sp macro="" textlink="">
      <xdr:nvSpPr>
        <xdr:cNvPr id="123" name="Flecha izquierda 2">
          <a:hlinkClick xmlns:r="http://schemas.openxmlformats.org/officeDocument/2006/relationships" r:id="rId2"/>
          <a:extLst>
            <a:ext uri="{FF2B5EF4-FFF2-40B4-BE49-F238E27FC236}">
              <a16:creationId xmlns:a16="http://schemas.microsoft.com/office/drawing/2014/main" id="{00000000-0008-0000-0700-00007B000000}"/>
            </a:ext>
          </a:extLst>
        </xdr:cNvPr>
        <xdr:cNvSpPr/>
      </xdr:nvSpPr>
      <xdr:spPr>
        <a:xfrm>
          <a:off x="12812400" y="95400"/>
          <a:ext cx="1254240" cy="46512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50760</xdr:rowOff>
    </xdr:to>
    <xdr:pic>
      <xdr:nvPicPr>
        <xdr:cNvPr id="124" name="Picture 278">
          <a:extLst>
            <a:ext uri="{FF2B5EF4-FFF2-40B4-BE49-F238E27FC236}">
              <a16:creationId xmlns:a16="http://schemas.microsoft.com/office/drawing/2014/main" id="{00000000-0008-0000-0700-00007C000000}"/>
            </a:ext>
          </a:extLst>
        </xdr:cNvPr>
        <xdr:cNvPicPr/>
      </xdr:nvPicPr>
      <xdr:blipFill>
        <a:blip xmlns:r="http://schemas.openxmlformats.org/officeDocument/2006/relationships" r:embed="rId3"/>
        <a:stretch/>
      </xdr:blipFill>
      <xdr:spPr>
        <a:xfrm>
          <a:off x="161280" y="76320"/>
          <a:ext cx="903600" cy="593640"/>
        </a:xfrm>
        <a:prstGeom prst="rect">
          <a:avLst/>
        </a:prstGeom>
        <a:ln w="0">
          <a:noFill/>
        </a:ln>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2</xdr:col>
      <xdr:colOff>142920</xdr:colOff>
      <xdr:row>11</xdr:row>
      <xdr:rowOff>19080</xdr:rowOff>
    </xdr:from>
    <xdr:to>
      <xdr:col>16</xdr:col>
      <xdr:colOff>151920</xdr:colOff>
      <xdr:row>27</xdr:row>
      <xdr:rowOff>124200</xdr:rowOff>
    </xdr:to>
    <xdr:graphicFrame macro="">
      <xdr:nvGraphicFramePr>
        <xdr:cNvPr id="284" name="Chart 456">
          <a:extLst>
            <a:ext uri="{FF2B5EF4-FFF2-40B4-BE49-F238E27FC236}">
              <a16:creationId xmlns:a16="http://schemas.microsoft.com/office/drawing/2014/main" id="{00000000-0008-0000-3000-00001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286" name="Flecha izquierda 2">
          <a:hlinkClick xmlns:r="http://schemas.openxmlformats.org/officeDocument/2006/relationships" r:id="rId2"/>
          <a:extLst>
            <a:ext uri="{FF2B5EF4-FFF2-40B4-BE49-F238E27FC236}">
              <a16:creationId xmlns:a16="http://schemas.microsoft.com/office/drawing/2014/main" id="{00000000-0008-0000-3000-00001E010000}"/>
            </a:ext>
          </a:extLst>
        </xdr:cNvPr>
        <xdr:cNvSpPr/>
      </xdr:nvSpPr>
      <xdr:spPr>
        <a:xfrm>
          <a:off x="120193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3</xdr:col>
      <xdr:colOff>417960</xdr:colOff>
      <xdr:row>5</xdr:row>
      <xdr:rowOff>36720</xdr:rowOff>
    </xdr:to>
    <xdr:pic>
      <xdr:nvPicPr>
        <xdr:cNvPr id="287" name="Picture 278">
          <a:extLst>
            <a:ext uri="{FF2B5EF4-FFF2-40B4-BE49-F238E27FC236}">
              <a16:creationId xmlns:a16="http://schemas.microsoft.com/office/drawing/2014/main" id="{00000000-0008-0000-3000-00001F010000}"/>
            </a:ext>
          </a:extLst>
        </xdr:cNvPr>
        <xdr:cNvPicPr/>
      </xdr:nvPicPr>
      <xdr:blipFill>
        <a:blip xmlns:r="http://schemas.openxmlformats.org/officeDocument/2006/relationships" r:embed="rId3"/>
        <a:stretch/>
      </xdr:blipFill>
      <xdr:spPr>
        <a:xfrm>
          <a:off x="161280" y="76320"/>
          <a:ext cx="891000" cy="579600"/>
        </a:xfrm>
        <a:prstGeom prst="rect">
          <a:avLst/>
        </a:prstGeom>
        <a:ln w="0">
          <a:noFill/>
        </a:ln>
      </xdr:spPr>
    </xdr:pic>
    <xdr:clientData/>
  </xdr:twoCellAnchor>
</xdr:wsDr>
</file>

<file path=xl/drawings/drawing91.xml><?xml version="1.0" encoding="utf-8"?>
<c:userShapes xmlns:c="http://schemas.openxmlformats.org/drawingml/2006/chart">
  <cdr:relSizeAnchor xmlns:cdr="http://schemas.openxmlformats.org/drawingml/2006/chartDrawing">
    <cdr:from>
      <cdr:x>0.01518</cdr:x>
      <cdr:y>0.01818</cdr:y>
    </cdr:from>
    <cdr:to>
      <cdr:x>0.97563</cdr:x>
      <cdr:y>0.10475</cdr:y>
    </cdr:to>
    <cdr:sp macro="" textlink="">
      <cdr:nvSpPr>
        <cdr:cNvPr id="285" name="Rectangles 1"/>
        <cdr:cNvSpPr/>
      </cdr:nvSpPr>
      <cdr:spPr>
        <a:xfrm xmlns:a="http://schemas.openxmlformats.org/drawingml/2006/main">
          <a:off x="124200" y="77400"/>
          <a:ext cx="7859520" cy="368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PROPORCIÓN DE PACIENTES REMITIDOS A NIVELES SUPERIORES DESDE SERVICIOS AMBULATORIO Y HOSPITALARIO  COMPARATIVO AÑO 2023</a:t>
          </a:r>
          <a:endParaRPr sz="1400" b="0" strike="noStrike" spc="-1">
            <a:latin typeface="Times New Roman"/>
          </a:endParaRPr>
        </a:p>
      </cdr:txBody>
    </cdr:sp>
  </cdr:relSizeAnchor>
</c:userShapes>
</file>

<file path=xl/drawings/drawing92.xml><?xml version="1.0" encoding="utf-8"?>
<xdr:wsDr xmlns:xdr="http://schemas.openxmlformats.org/drawingml/2006/spreadsheetDrawing" xmlns:a="http://schemas.openxmlformats.org/drawingml/2006/main">
  <xdr:twoCellAnchor editAs="oneCell">
    <xdr:from>
      <xdr:col>2</xdr:col>
      <xdr:colOff>142920</xdr:colOff>
      <xdr:row>11</xdr:row>
      <xdr:rowOff>19080</xdr:rowOff>
    </xdr:from>
    <xdr:to>
      <xdr:col>16</xdr:col>
      <xdr:colOff>151920</xdr:colOff>
      <xdr:row>27</xdr:row>
      <xdr:rowOff>124200</xdr:rowOff>
    </xdr:to>
    <xdr:graphicFrame macro="">
      <xdr:nvGraphicFramePr>
        <xdr:cNvPr id="288" name="Chart 456">
          <a:extLst>
            <a:ext uri="{FF2B5EF4-FFF2-40B4-BE49-F238E27FC236}">
              <a16:creationId xmlns:a16="http://schemas.microsoft.com/office/drawing/2014/main" id="{00000000-0008-0000-3100-00002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120960</xdr:colOff>
      <xdr:row>4</xdr:row>
      <xdr:rowOff>141480</xdr:rowOff>
    </xdr:to>
    <xdr:sp macro="" textlink="">
      <xdr:nvSpPr>
        <xdr:cNvPr id="290" name="Flecha izquierda 2">
          <a:hlinkClick xmlns:r="http://schemas.openxmlformats.org/officeDocument/2006/relationships" r:id="rId2"/>
          <a:extLst>
            <a:ext uri="{FF2B5EF4-FFF2-40B4-BE49-F238E27FC236}">
              <a16:creationId xmlns:a16="http://schemas.microsoft.com/office/drawing/2014/main" id="{00000000-0008-0000-3100-000022010000}"/>
            </a:ext>
          </a:extLst>
        </xdr:cNvPr>
        <xdr:cNvSpPr/>
      </xdr:nvSpPr>
      <xdr:spPr>
        <a:xfrm>
          <a:off x="116470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198720</xdr:colOff>
      <xdr:row>5</xdr:row>
      <xdr:rowOff>36720</xdr:rowOff>
    </xdr:to>
    <xdr:pic>
      <xdr:nvPicPr>
        <xdr:cNvPr id="291" name="Picture 278">
          <a:extLst>
            <a:ext uri="{FF2B5EF4-FFF2-40B4-BE49-F238E27FC236}">
              <a16:creationId xmlns:a16="http://schemas.microsoft.com/office/drawing/2014/main" id="{00000000-0008-0000-3100-000023010000}"/>
            </a:ext>
          </a:extLst>
        </xdr:cNvPr>
        <xdr:cNvPicPr/>
      </xdr:nvPicPr>
      <xdr:blipFill>
        <a:blip xmlns:r="http://schemas.openxmlformats.org/officeDocument/2006/relationships" r:embed="rId3"/>
        <a:stretch/>
      </xdr:blipFill>
      <xdr:spPr>
        <a:xfrm>
          <a:off x="161280" y="76320"/>
          <a:ext cx="903600" cy="579600"/>
        </a:xfrm>
        <a:prstGeom prst="rect">
          <a:avLst/>
        </a:prstGeom>
        <a:ln w="0">
          <a:noFill/>
        </a:ln>
      </xdr:spPr>
    </xdr:pic>
    <xdr:clientData/>
  </xdr:twoCellAnchor>
</xdr:wsDr>
</file>

<file path=xl/drawings/drawing93.xml><?xml version="1.0" encoding="utf-8"?>
<c:userShapes xmlns:c="http://schemas.openxmlformats.org/drawingml/2006/chart">
  <cdr:relSizeAnchor xmlns:cdr="http://schemas.openxmlformats.org/drawingml/2006/chartDrawing">
    <cdr:from>
      <cdr:x>0.04332</cdr:x>
      <cdr:y>0.01818</cdr:y>
    </cdr:from>
    <cdr:to>
      <cdr:x>0.9664</cdr:x>
      <cdr:y>0.10474</cdr:y>
    </cdr:to>
    <cdr:sp macro="" textlink="">
      <cdr:nvSpPr>
        <cdr:cNvPr id="289" name="Rectangles 1"/>
        <cdr:cNvSpPr/>
      </cdr:nvSpPr>
      <cdr:spPr>
        <a:xfrm xmlns:a="http://schemas.openxmlformats.org/drawingml/2006/main">
          <a:off x="338400" y="77400"/>
          <a:ext cx="7210080" cy="36864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tabLst>
              <a:tab pos="0" algn="l"/>
            </a:tabLst>
          </a:pPr>
          <a:r>
            <a:rPr lang="es-ES" sz="1400" b="1" strike="noStrike" spc="-1">
              <a:solidFill>
                <a:srgbClr val="000000"/>
              </a:solidFill>
              <a:latin typeface="Calibri"/>
            </a:rPr>
            <a:t>PROPORCIÓN DE PARTOS REMITIDOS A NIVELES SUPERIORES  COMPARATIVO AÑO 2023</a:t>
          </a:r>
          <a:endParaRPr sz="1400" b="0" strike="noStrike" spc="-1">
            <a:latin typeface="Times New Roman"/>
          </a:endParaRPr>
        </a:p>
      </cdr:txBody>
    </cdr:sp>
  </cdr:relSizeAnchor>
</c:userShapes>
</file>

<file path=xl/drawings/drawing94.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292" name="Chart 456">
          <a:extLst>
            <a:ext uri="{FF2B5EF4-FFF2-40B4-BE49-F238E27FC236}">
              <a16:creationId xmlns:a16="http://schemas.microsoft.com/office/drawing/2014/main" id="{00000000-0008-0000-3200-000024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26</xdr:col>
      <xdr:colOff>120960</xdr:colOff>
      <xdr:row>4</xdr:row>
      <xdr:rowOff>141480</xdr:rowOff>
    </xdr:to>
    <xdr:sp macro="" textlink="">
      <xdr:nvSpPr>
        <xdr:cNvPr id="294" name="Flecha izquierda 2">
          <a:hlinkClick xmlns:r="http://schemas.openxmlformats.org/officeDocument/2006/relationships" r:id="rId2"/>
          <a:extLst>
            <a:ext uri="{FF2B5EF4-FFF2-40B4-BE49-F238E27FC236}">
              <a16:creationId xmlns:a16="http://schemas.microsoft.com/office/drawing/2014/main" id="{00000000-0008-0000-3200-000026010000}"/>
            </a:ext>
          </a:extLst>
        </xdr:cNvPr>
        <xdr:cNvSpPr/>
      </xdr:nvSpPr>
      <xdr:spPr>
        <a:xfrm>
          <a:off x="124624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126000</xdr:colOff>
      <xdr:row>5</xdr:row>
      <xdr:rowOff>53280</xdr:rowOff>
    </xdr:to>
    <xdr:pic>
      <xdr:nvPicPr>
        <xdr:cNvPr id="295" name="Picture 278">
          <a:extLst>
            <a:ext uri="{FF2B5EF4-FFF2-40B4-BE49-F238E27FC236}">
              <a16:creationId xmlns:a16="http://schemas.microsoft.com/office/drawing/2014/main" id="{00000000-0008-0000-3200-000027010000}"/>
            </a:ext>
          </a:extLst>
        </xdr:cNvPr>
        <xdr:cNvPicPr/>
      </xdr:nvPicPr>
      <xdr:blipFill>
        <a:blip xmlns:r="http://schemas.openxmlformats.org/officeDocument/2006/relationships" r:embed="rId3"/>
        <a:stretch/>
      </xdr:blipFill>
      <xdr:spPr>
        <a:xfrm>
          <a:off x="161280" y="76320"/>
          <a:ext cx="901440" cy="596160"/>
        </a:xfrm>
        <a:prstGeom prst="rect">
          <a:avLst/>
        </a:prstGeom>
        <a:ln w="0">
          <a:noFill/>
        </a:ln>
      </xdr:spPr>
    </xdr:pic>
    <xdr:clientData/>
  </xdr:twoCellAnchor>
</xdr:wsDr>
</file>

<file path=xl/drawings/drawing95.xml><?xml version="1.0" encoding="utf-8"?>
<c:userShapes xmlns:c="http://schemas.openxmlformats.org/drawingml/2006/chart">
  <cdr:relSizeAnchor xmlns:cdr="http://schemas.openxmlformats.org/drawingml/2006/chartDrawing">
    <cdr:from>
      <cdr:x>0.02796</cdr:x>
      <cdr:y>0.00944</cdr:y>
    </cdr:from>
    <cdr:to>
      <cdr:x>0.95511</cdr:x>
      <cdr:y>0.09858</cdr:y>
    </cdr:to>
    <cdr:sp macro="" textlink="">
      <cdr:nvSpPr>
        <cdr:cNvPr id="293" name="Rectangles 1"/>
        <cdr:cNvSpPr/>
      </cdr:nvSpPr>
      <cdr:spPr>
        <a:xfrm xmlns:a="http://schemas.openxmlformats.org/drawingml/2006/main">
          <a:off x="225360" y="40320"/>
          <a:ext cx="7472880" cy="3808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ACTIVIDADES SERVICIO DE TRASLADO ASISTENCIAL BÁSICO COMPARATIVO AÑO 2023</a:t>
          </a:r>
          <a:endParaRPr sz="1400" b="0" strike="noStrike" spc="-1">
            <a:latin typeface="Times New Roman"/>
          </a:endParaRPr>
        </a:p>
      </cdr:txBody>
    </cdr:sp>
  </cdr:relSizeAnchor>
</c:userShapes>
</file>

<file path=xl/drawings/drawing96.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296" name="Chart 456">
          <a:extLst>
            <a:ext uri="{FF2B5EF4-FFF2-40B4-BE49-F238E27FC236}">
              <a16:creationId xmlns:a16="http://schemas.microsoft.com/office/drawing/2014/main" id="{00000000-0008-0000-3300-000028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26</xdr:col>
      <xdr:colOff>120960</xdr:colOff>
      <xdr:row>4</xdr:row>
      <xdr:rowOff>141480</xdr:rowOff>
    </xdr:to>
    <xdr:sp macro="" textlink="">
      <xdr:nvSpPr>
        <xdr:cNvPr id="298" name="Flecha izquierda 2">
          <a:hlinkClick xmlns:r="http://schemas.openxmlformats.org/officeDocument/2006/relationships" r:id="rId2"/>
          <a:extLst>
            <a:ext uri="{FF2B5EF4-FFF2-40B4-BE49-F238E27FC236}">
              <a16:creationId xmlns:a16="http://schemas.microsoft.com/office/drawing/2014/main" id="{00000000-0008-0000-3300-00002A010000}"/>
            </a:ext>
          </a:extLst>
        </xdr:cNvPr>
        <xdr:cNvSpPr/>
      </xdr:nvSpPr>
      <xdr:spPr>
        <a:xfrm>
          <a:off x="1246248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126000</xdr:colOff>
      <xdr:row>5</xdr:row>
      <xdr:rowOff>53280</xdr:rowOff>
    </xdr:to>
    <xdr:pic>
      <xdr:nvPicPr>
        <xdr:cNvPr id="299" name="Picture 278">
          <a:extLst>
            <a:ext uri="{FF2B5EF4-FFF2-40B4-BE49-F238E27FC236}">
              <a16:creationId xmlns:a16="http://schemas.microsoft.com/office/drawing/2014/main" id="{00000000-0008-0000-3300-00002B010000}"/>
            </a:ext>
          </a:extLst>
        </xdr:cNvPr>
        <xdr:cNvPicPr/>
      </xdr:nvPicPr>
      <xdr:blipFill>
        <a:blip xmlns:r="http://schemas.openxmlformats.org/officeDocument/2006/relationships" r:embed="rId3"/>
        <a:stretch/>
      </xdr:blipFill>
      <xdr:spPr>
        <a:xfrm>
          <a:off x="161280" y="76320"/>
          <a:ext cx="901440" cy="596160"/>
        </a:xfrm>
        <a:prstGeom prst="rect">
          <a:avLst/>
        </a:prstGeom>
        <a:ln w="0">
          <a:noFill/>
        </a:ln>
      </xdr:spPr>
    </xdr:pic>
    <xdr:clientData/>
  </xdr:twoCellAnchor>
</xdr:wsDr>
</file>

<file path=xl/drawings/drawing97.xml><?xml version="1.0" encoding="utf-8"?>
<c:userShapes xmlns:c="http://schemas.openxmlformats.org/drawingml/2006/chart">
  <cdr:relSizeAnchor xmlns:cdr="http://schemas.openxmlformats.org/drawingml/2006/chartDrawing">
    <cdr:from>
      <cdr:x>0.14074</cdr:x>
      <cdr:y>0.00944</cdr:y>
    </cdr:from>
    <cdr:to>
      <cdr:x>0.95511</cdr:x>
      <cdr:y>0.09858</cdr:y>
    </cdr:to>
    <cdr:sp macro="" textlink="">
      <cdr:nvSpPr>
        <cdr:cNvPr id="297" name="Rectangles 1"/>
        <cdr:cNvSpPr/>
      </cdr:nvSpPr>
      <cdr:spPr>
        <a:xfrm xmlns:a="http://schemas.openxmlformats.org/drawingml/2006/main">
          <a:off x="1134360" y="40320"/>
          <a:ext cx="6563880" cy="3808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ACTIVIDADES SERVICIO DE TRASLADO ASISTENCIAL MEDICALIZADO COMPARATIVO AÑO 2023</a:t>
          </a:r>
          <a:endParaRPr sz="1400" b="0" strike="noStrike" spc="-1">
            <a:latin typeface="Times New Roman"/>
          </a:endParaRPr>
        </a:p>
      </cdr:txBody>
    </cdr:sp>
  </cdr:relSizeAnchor>
</c:userShapes>
</file>

<file path=xl/drawings/drawing98.xml><?xml version="1.0" encoding="utf-8"?>
<xdr:wsDr xmlns:xdr="http://schemas.openxmlformats.org/drawingml/2006/spreadsheetDrawing" xmlns:a="http://schemas.openxmlformats.org/drawingml/2006/main">
  <xdr:twoCellAnchor editAs="oneCell">
    <xdr:from>
      <xdr:col>2</xdr:col>
      <xdr:colOff>133200</xdr:colOff>
      <xdr:row>11</xdr:row>
      <xdr:rowOff>28440</xdr:rowOff>
    </xdr:from>
    <xdr:to>
      <xdr:col>16</xdr:col>
      <xdr:colOff>190080</xdr:colOff>
      <xdr:row>26</xdr:row>
      <xdr:rowOff>138600</xdr:rowOff>
    </xdr:to>
    <xdr:graphicFrame macro="">
      <xdr:nvGraphicFramePr>
        <xdr:cNvPr id="300" name="Chart 456">
          <a:extLst>
            <a:ext uri="{FF2B5EF4-FFF2-40B4-BE49-F238E27FC236}">
              <a16:creationId xmlns:a16="http://schemas.microsoft.com/office/drawing/2014/main" id="{00000000-0008-0000-3400-00002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xdr:row>
      <xdr:rowOff>0</xdr:rowOff>
    </xdr:from>
    <xdr:to>
      <xdr:col>27</xdr:col>
      <xdr:colOff>120960</xdr:colOff>
      <xdr:row>4</xdr:row>
      <xdr:rowOff>141480</xdr:rowOff>
    </xdr:to>
    <xdr:sp macro="" textlink="">
      <xdr:nvSpPr>
        <xdr:cNvPr id="302" name="Flecha izquierda 2">
          <a:hlinkClick xmlns:r="http://schemas.openxmlformats.org/officeDocument/2006/relationships" r:id="rId2"/>
          <a:extLst>
            <a:ext uri="{FF2B5EF4-FFF2-40B4-BE49-F238E27FC236}">
              <a16:creationId xmlns:a16="http://schemas.microsoft.com/office/drawing/2014/main" id="{00000000-0008-0000-3400-00002E010000}"/>
            </a:ext>
          </a:extLst>
        </xdr:cNvPr>
        <xdr:cNvSpPr/>
      </xdr:nvSpPr>
      <xdr:spPr>
        <a:xfrm>
          <a:off x="12845520" y="133200"/>
          <a:ext cx="1963080" cy="465480"/>
        </a:xfrm>
        <a:prstGeom prst="leftArrow">
          <a:avLst>
            <a:gd name="adj1" fmla="val 50000"/>
            <a:gd name="adj2" fmla="val 50000"/>
          </a:avLst>
        </a:prstGeom>
        <a:solidFill>
          <a:srgbClr val="604A7B"/>
        </a:solidFill>
        <a:ln w="9525">
          <a:solidFill>
            <a:srgbClr val="8064A2">
              <a:lumMod val="50000"/>
            </a:srgbClr>
          </a:solidFill>
          <a:round/>
        </a:ln>
        <a:effectLst>
          <a:outerShdw blurRad="39960" dist="20160" dir="5400000" rotWithShape="0">
            <a:srgbClr val="000000">
              <a:alpha val="38000"/>
            </a:srgbClr>
          </a:outerShdw>
        </a:effectLst>
      </xdr:spPr>
      <xdr:style>
        <a:lnRef idx="1">
          <a:schemeClr val="accent2"/>
        </a:lnRef>
        <a:fillRef idx="2">
          <a:schemeClr val="accent2"/>
        </a:fillRef>
        <a:effectRef idx="1">
          <a:schemeClr val="accent2"/>
        </a:effectRef>
        <a:fontRef idx="minor"/>
      </xdr:style>
    </xdr:sp>
    <xdr:clientData/>
  </xdr:twoCellAnchor>
  <xdr:twoCellAnchor editAs="oneCell">
    <xdr:from>
      <xdr:col>2</xdr:col>
      <xdr:colOff>0</xdr:colOff>
      <xdr:row>1</xdr:row>
      <xdr:rowOff>0</xdr:rowOff>
    </xdr:from>
    <xdr:to>
      <xdr:col>4</xdr:col>
      <xdr:colOff>246600</xdr:colOff>
      <xdr:row>5</xdr:row>
      <xdr:rowOff>36720</xdr:rowOff>
    </xdr:to>
    <xdr:pic>
      <xdr:nvPicPr>
        <xdr:cNvPr id="303" name="Picture 278">
          <a:extLst>
            <a:ext uri="{FF2B5EF4-FFF2-40B4-BE49-F238E27FC236}">
              <a16:creationId xmlns:a16="http://schemas.microsoft.com/office/drawing/2014/main" id="{00000000-0008-0000-3400-00002F010000}"/>
            </a:ext>
          </a:extLst>
        </xdr:cNvPr>
        <xdr:cNvPicPr/>
      </xdr:nvPicPr>
      <xdr:blipFill>
        <a:blip xmlns:r="http://schemas.openxmlformats.org/officeDocument/2006/relationships" r:embed="rId3"/>
        <a:stretch/>
      </xdr:blipFill>
      <xdr:spPr>
        <a:xfrm>
          <a:off x="161280" y="76320"/>
          <a:ext cx="901440" cy="579600"/>
        </a:xfrm>
        <a:prstGeom prst="rect">
          <a:avLst/>
        </a:prstGeom>
        <a:ln w="0">
          <a:noFill/>
        </a:ln>
      </xdr:spPr>
    </xdr:pic>
    <xdr:clientData/>
  </xdr:twoCellAnchor>
</xdr:wsDr>
</file>

<file path=xl/drawings/drawing99.xml><?xml version="1.0" encoding="utf-8"?>
<c:userShapes xmlns:c="http://schemas.openxmlformats.org/drawingml/2006/chart">
  <cdr:relSizeAnchor xmlns:cdr="http://schemas.openxmlformats.org/drawingml/2006/chartDrawing">
    <cdr:from>
      <cdr:x>0.11119</cdr:x>
      <cdr:y>0.03148</cdr:y>
    </cdr:from>
    <cdr:to>
      <cdr:x>0.95107</cdr:x>
      <cdr:y>0.12067</cdr:y>
    </cdr:to>
    <cdr:sp macro="" textlink="">
      <cdr:nvSpPr>
        <cdr:cNvPr id="301" name="Rectangles 1"/>
        <cdr:cNvSpPr/>
      </cdr:nvSpPr>
      <cdr:spPr>
        <a:xfrm xmlns:a="http://schemas.openxmlformats.org/drawingml/2006/main">
          <a:off x="870480" y="135720"/>
          <a:ext cx="6575400" cy="384480"/>
        </a:xfrm>
        <a:prstGeom xmlns:a="http://schemas.openxmlformats.org/drawingml/2006/main" prst="rect">
          <a:avLst/>
        </a:prstGeom>
        <a:noFill xmlns:a="http://schemas.openxmlformats.org/drawingml/2006/main"/>
        <a:ln xmlns:a="http://schemas.openxmlformats.org/drawingml/2006/main" w="0">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cdr:style>
      <cdr:txBody>
        <a:bodyPr xmlns:a="http://schemas.openxmlformats.org/drawingml/2006/main" lIns="90000" tIns="45000" rIns="90000" bIns="45000" anchor="t">
          <a:noAutofit/>
        </a:bodyPr>
        <a:lstStyle xmlns:a="http://schemas.openxmlformats.org/drawingml/2006/main"/>
        <a:p xmlns:a="http://schemas.openxmlformats.org/drawingml/2006/main">
          <a:pPr algn="ctr">
            <a:lnSpc>
              <a:spcPct val="100000"/>
            </a:lnSpc>
          </a:pPr>
          <a:r>
            <a:rPr lang="es-ES" sz="1400" b="1" strike="noStrike" spc="-1">
              <a:solidFill>
                <a:srgbClr val="000000"/>
              </a:solidFill>
              <a:latin typeface="Times New Roman"/>
            </a:rPr>
            <a:t>TASA DE SATISFACCIÓN GLOBAL DE LOS USUARIOS COMPARATIVO AÑO 2023</a:t>
          </a:r>
          <a:endParaRPr sz="1400" b="0" strike="noStrike" spc="-1">
            <a:latin typeface="Times New Roman"/>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5\Users\lauradanielapinzon\Desktop\BE6AAC8E\A%20MAYO%20DE%20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sheetDataSet>
  </externalBook>
</externalLink>
</file>

<file path=xl/theme/theme1.xml><?xml version="1.0" encoding="utf-8"?>
<a:theme xmlns:a="http://schemas.openxmlformats.org/drawingml/2006/main" name="Tema de Office">
  <a:themeElements>
    <a:clrScheme name="Offic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a:gradFill>
        <a:gradFill>
          <a:gsLst>
            <a:gs pos="0">
              <a:schemeClr val="phClr">
                <a:shade val="51000"/>
              </a:schemeClr>
            </a:gs>
            <a:gs pos="80000">
              <a:schemeClr val="phClr">
                <a:shade val="93000"/>
              </a:schemeClr>
            </a:gs>
            <a:gs pos="100000">
              <a:schemeClr val="phClr">
                <a:shade val="94000"/>
              </a:schemeClr>
            </a:gs>
          </a:gsLst>
          <a:lin ang="16200000" scaled="0"/>
          <a:tileRect/>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a:gradFill>
        <a:gradFill>
          <a:gsLst>
            <a:gs pos="0">
              <a:schemeClr val="phClr">
                <a:tint val="80000"/>
              </a:schemeClr>
            </a:gs>
            <a:gs pos="100000">
              <a:schemeClr val="phClr">
                <a:shade val="3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2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9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I160"/>
  <sheetViews>
    <sheetView showGridLines="0" tabSelected="1" zoomScale="90" zoomScaleNormal="90" workbookViewId="0">
      <pane xSplit="5" ySplit="7" topLeftCell="BD67" activePane="bottomRight" state="frozen"/>
      <selection pane="topRight" activeCell="AT1" sqref="AT1"/>
      <selection pane="bottomLeft" activeCell="A98" sqref="A98"/>
      <selection pane="bottomRight" activeCell="BF35" sqref="BF35"/>
    </sheetView>
  </sheetViews>
  <sheetFormatPr baseColWidth="10" defaultColWidth="11.42578125" defaultRowHeight="11.25"/>
  <cols>
    <col min="1" max="1" width="14.5703125" style="3" customWidth="1"/>
    <col min="2" max="2" width="29.85546875" style="3" customWidth="1"/>
    <col min="3" max="3" width="14.28515625" style="4" customWidth="1"/>
    <col min="4" max="4" width="32.28515625" style="5" customWidth="1"/>
    <col min="5" max="5" width="26" style="5" customWidth="1"/>
    <col min="6" max="6" width="9.42578125" style="3" customWidth="1"/>
    <col min="7" max="7" width="17" style="6" customWidth="1"/>
    <col min="8" max="16" width="15.7109375" style="7" customWidth="1"/>
    <col min="17" max="18" width="15.7109375" style="8" customWidth="1"/>
    <col min="19" max="43" width="15.7109375" style="7" customWidth="1"/>
    <col min="44" max="45" width="15.7109375" style="9" customWidth="1"/>
    <col min="46" max="58" width="15.7109375" style="7" customWidth="1"/>
    <col min="59" max="16384" width="11.42578125" style="3"/>
  </cols>
  <sheetData>
    <row r="1" spans="1:58" ht="20.25">
      <c r="B1" s="10"/>
      <c r="C1" s="11" t="s">
        <v>0</v>
      </c>
      <c r="E1" s="12"/>
      <c r="F1" s="13"/>
      <c r="G1" s="14"/>
      <c r="H1" s="15"/>
      <c r="I1" s="15"/>
      <c r="J1" s="15"/>
      <c r="K1" s="15"/>
      <c r="L1" s="15"/>
      <c r="M1" s="15"/>
      <c r="N1" s="15"/>
      <c r="O1" s="15"/>
      <c r="P1" s="15"/>
      <c r="Q1" s="16"/>
      <c r="R1" s="16"/>
      <c r="S1" s="15"/>
      <c r="T1" s="15"/>
      <c r="U1" s="15"/>
      <c r="V1" s="15"/>
      <c r="W1" s="15"/>
      <c r="X1" s="15"/>
      <c r="Y1" s="15"/>
      <c r="Z1" s="15"/>
      <c r="AA1" s="15"/>
      <c r="AB1" s="15"/>
      <c r="AF1" s="15"/>
      <c r="AG1" s="15"/>
      <c r="AH1" s="15"/>
      <c r="AI1" s="15"/>
      <c r="AJ1" s="15"/>
      <c r="AK1" s="15"/>
      <c r="AL1" s="15"/>
      <c r="AM1" s="15"/>
      <c r="AN1" s="15"/>
      <c r="AO1" s="15"/>
      <c r="AP1" s="15"/>
      <c r="AQ1" s="15"/>
      <c r="AR1" s="17"/>
      <c r="AS1" s="17"/>
      <c r="AT1" s="15"/>
      <c r="AU1" s="15"/>
      <c r="AV1" s="15"/>
      <c r="AW1" s="15"/>
      <c r="AX1" s="15"/>
      <c r="AY1" s="15"/>
      <c r="AZ1" s="15"/>
    </row>
    <row r="2" spans="1:58" ht="20.25">
      <c r="B2" s="18"/>
      <c r="C2" s="19" t="s">
        <v>1</v>
      </c>
      <c r="G2" s="20"/>
      <c r="H2" s="21"/>
      <c r="I2" s="21"/>
      <c r="J2" s="21"/>
      <c r="K2" s="21"/>
      <c r="L2" s="21"/>
      <c r="M2" s="21"/>
      <c r="N2" s="21"/>
      <c r="O2" s="21"/>
      <c r="P2" s="21"/>
      <c r="Q2" s="22"/>
      <c r="R2" s="22"/>
      <c r="S2" s="21"/>
      <c r="T2" s="21"/>
      <c r="U2" s="21"/>
      <c r="V2" s="21"/>
      <c r="W2" s="21"/>
      <c r="X2" s="21"/>
      <c r="Y2" s="21"/>
      <c r="Z2" s="21"/>
      <c r="AA2" s="21"/>
      <c r="AB2" s="21"/>
      <c r="AF2" s="21"/>
      <c r="AG2" s="21"/>
      <c r="AH2" s="21"/>
      <c r="AI2" s="21"/>
      <c r="AJ2" s="21"/>
      <c r="AK2" s="21"/>
      <c r="AL2" s="21"/>
      <c r="AM2" s="21"/>
      <c r="AN2" s="21"/>
      <c r="AO2" s="21"/>
      <c r="AP2" s="21"/>
      <c r="AQ2" s="21"/>
      <c r="AR2" s="17"/>
      <c r="AS2" s="17"/>
      <c r="AT2" s="21"/>
      <c r="AU2" s="21"/>
      <c r="AV2" s="21"/>
      <c r="AW2" s="21"/>
      <c r="AX2" s="21"/>
      <c r="AY2" s="21"/>
      <c r="AZ2" s="21"/>
    </row>
    <row r="3" spans="1:58" ht="20.25">
      <c r="B3" s="10"/>
      <c r="C3" s="23" t="s">
        <v>2</v>
      </c>
      <c r="F3" s="24"/>
      <c r="G3" s="14"/>
      <c r="H3" s="13"/>
      <c r="I3" s="13"/>
      <c r="J3" s="13"/>
      <c r="K3" s="13"/>
      <c r="L3" s="13"/>
      <c r="M3" s="13"/>
      <c r="N3" s="13"/>
      <c r="O3" s="13"/>
      <c r="P3" s="25"/>
      <c r="Q3" s="22"/>
      <c r="R3" s="22"/>
      <c r="S3" s="25"/>
      <c r="T3" s="13"/>
      <c r="U3" s="13"/>
      <c r="V3" s="25"/>
      <c r="W3" s="13"/>
      <c r="X3" s="13"/>
      <c r="Y3" s="25"/>
      <c r="Z3" s="13"/>
      <c r="AA3" s="13"/>
      <c r="AB3" s="25"/>
      <c r="AC3" s="3"/>
      <c r="AD3" s="3"/>
      <c r="AE3" s="3"/>
      <c r="AF3" s="13"/>
      <c r="AG3" s="13"/>
      <c r="AH3" s="25"/>
      <c r="AI3" s="13"/>
      <c r="AJ3" s="13"/>
      <c r="AK3" s="25"/>
      <c r="AL3" s="13"/>
      <c r="AM3" s="13"/>
      <c r="AN3" s="25"/>
      <c r="AO3" s="25"/>
      <c r="AP3" s="25"/>
      <c r="AQ3" s="25"/>
      <c r="AR3" s="26"/>
      <c r="AS3" s="26"/>
      <c r="AT3" s="25"/>
      <c r="AU3" s="13"/>
      <c r="AV3" s="13"/>
      <c r="AW3" s="25"/>
      <c r="AX3" s="13"/>
      <c r="AY3" s="13"/>
      <c r="AZ3" s="25"/>
      <c r="BA3" s="3"/>
      <c r="BB3" s="3"/>
      <c r="BC3" s="3"/>
      <c r="BD3" s="3"/>
      <c r="BE3" s="3"/>
      <c r="BF3" s="3"/>
    </row>
    <row r="4" spans="1:58">
      <c r="A4" s="24"/>
      <c r="B4" s="10"/>
      <c r="C4" s="10"/>
      <c r="D4" s="12"/>
      <c r="G4" s="14"/>
      <c r="H4" s="13"/>
      <c r="I4" s="13"/>
      <c r="J4" s="13"/>
      <c r="K4" s="13"/>
      <c r="L4" s="13"/>
      <c r="M4" s="13"/>
      <c r="N4" s="13"/>
      <c r="O4" s="13"/>
      <c r="P4" s="25"/>
      <c r="Q4" s="22"/>
      <c r="R4" s="22"/>
      <c r="S4" s="25"/>
      <c r="T4" s="13"/>
      <c r="U4" s="13"/>
      <c r="V4" s="25"/>
      <c r="W4" s="13"/>
      <c r="X4" s="13"/>
      <c r="Y4" s="25"/>
      <c r="Z4" s="13"/>
      <c r="AA4" s="13"/>
      <c r="AB4" s="25"/>
      <c r="AC4" s="3"/>
      <c r="AD4" s="3"/>
      <c r="AE4" s="3"/>
      <c r="AF4" s="13"/>
      <c r="AG4" s="13"/>
      <c r="AH4" s="25"/>
      <c r="AI4" s="13"/>
      <c r="AJ4" s="13"/>
      <c r="AK4" s="25"/>
      <c r="AL4" s="13"/>
      <c r="AM4" s="13"/>
      <c r="AN4" s="25"/>
      <c r="AO4" s="25"/>
      <c r="AP4" s="25"/>
      <c r="AQ4" s="25"/>
      <c r="AR4" s="26"/>
      <c r="AS4" s="26"/>
      <c r="AT4" s="25"/>
      <c r="AU4" s="13"/>
      <c r="AV4" s="13"/>
      <c r="AW4" s="25"/>
      <c r="AX4" s="13"/>
      <c r="AY4" s="13"/>
      <c r="AZ4" s="25"/>
      <c r="BA4" s="3"/>
      <c r="BB4" s="3"/>
      <c r="BC4" s="3"/>
      <c r="BD4" s="3"/>
      <c r="BE4" s="3"/>
      <c r="BF4" s="3"/>
    </row>
    <row r="5" spans="1:58">
      <c r="A5" s="24"/>
      <c r="B5" s="10"/>
      <c r="C5" s="10"/>
      <c r="D5" s="12"/>
      <c r="G5" s="14"/>
      <c r="H5" s="13"/>
      <c r="I5" s="13"/>
      <c r="J5" s="13"/>
      <c r="K5" s="13"/>
      <c r="L5" s="13"/>
      <c r="M5" s="13"/>
      <c r="N5" s="13"/>
      <c r="O5" s="13"/>
      <c r="P5" s="25"/>
      <c r="Q5" s="22"/>
      <c r="R5" s="22"/>
      <c r="S5" s="25"/>
      <c r="T5" s="13"/>
      <c r="U5" s="13"/>
      <c r="V5" s="25"/>
      <c r="W5" s="13"/>
      <c r="X5" s="13"/>
      <c r="Y5" s="25"/>
      <c r="Z5" s="13"/>
      <c r="AA5" s="13"/>
      <c r="AB5" s="25"/>
      <c r="AC5" s="3"/>
      <c r="AD5" s="3"/>
      <c r="AE5" s="3"/>
      <c r="AF5" s="13"/>
      <c r="AG5" s="13"/>
      <c r="AH5" s="25"/>
      <c r="AI5" s="13"/>
      <c r="AJ5" s="13"/>
      <c r="AK5" s="25"/>
      <c r="AL5" s="13"/>
      <c r="AM5" s="13"/>
      <c r="AN5" s="25"/>
      <c r="AO5" s="25"/>
      <c r="AP5" s="25"/>
      <c r="AQ5" s="25"/>
      <c r="AR5" s="26"/>
      <c r="AS5" s="26"/>
      <c r="AT5" s="25"/>
      <c r="AU5" s="13"/>
      <c r="AV5" s="13"/>
      <c r="AW5" s="25"/>
      <c r="AX5" s="13"/>
      <c r="AY5" s="13"/>
      <c r="AZ5" s="25"/>
      <c r="BA5" s="3"/>
      <c r="BB5" s="3"/>
      <c r="BC5" s="3"/>
      <c r="BD5" s="3"/>
      <c r="BE5" s="3"/>
      <c r="BF5" s="3"/>
    </row>
    <row r="6" spans="1:58" s="24" customFormat="1" ht="15.75" customHeight="1" thickBot="1">
      <c r="C6" s="27"/>
      <c r="D6" s="28"/>
      <c r="E6" s="28"/>
      <c r="G6" s="6"/>
      <c r="H6" s="598" t="s">
        <v>3</v>
      </c>
      <c r="I6" s="598"/>
      <c r="J6" s="598"/>
      <c r="K6" s="598" t="s">
        <v>4</v>
      </c>
      <c r="L6" s="598"/>
      <c r="M6" s="598"/>
      <c r="N6" s="598" t="s">
        <v>5</v>
      </c>
      <c r="O6" s="598"/>
      <c r="P6" s="598"/>
      <c r="Q6" s="596" t="s">
        <v>6</v>
      </c>
      <c r="R6" s="596"/>
      <c r="S6" s="596"/>
      <c r="T6" s="598" t="s">
        <v>7</v>
      </c>
      <c r="U6" s="598"/>
      <c r="V6" s="598"/>
      <c r="W6" s="598" t="s">
        <v>8</v>
      </c>
      <c r="X6" s="598"/>
      <c r="Y6" s="598"/>
      <c r="Z6" s="598" t="s">
        <v>9</v>
      </c>
      <c r="AA6" s="598"/>
      <c r="AB6" s="598"/>
      <c r="AC6" s="596" t="s">
        <v>10</v>
      </c>
      <c r="AD6" s="596"/>
      <c r="AE6" s="596"/>
      <c r="AF6" s="598" t="s">
        <v>11</v>
      </c>
      <c r="AG6" s="598"/>
      <c r="AH6" s="598"/>
      <c r="AI6" s="598" t="s">
        <v>12</v>
      </c>
      <c r="AJ6" s="598"/>
      <c r="AK6" s="598"/>
      <c r="AL6" s="598" t="s">
        <v>13</v>
      </c>
      <c r="AM6" s="598"/>
      <c r="AN6" s="598"/>
      <c r="AO6" s="596" t="s">
        <v>14</v>
      </c>
      <c r="AP6" s="596"/>
      <c r="AQ6" s="596"/>
      <c r="AR6" s="598" t="s">
        <v>15</v>
      </c>
      <c r="AS6" s="598"/>
      <c r="AT6" s="598"/>
      <c r="AU6" s="598" t="s">
        <v>16</v>
      </c>
      <c r="AV6" s="598"/>
      <c r="AW6" s="598"/>
      <c r="AX6" s="598" t="s">
        <v>17</v>
      </c>
      <c r="AY6" s="598"/>
      <c r="AZ6" s="598"/>
      <c r="BA6" s="596" t="s">
        <v>18</v>
      </c>
      <c r="BB6" s="596"/>
      <c r="BC6" s="596"/>
      <c r="BD6" s="597" t="s">
        <v>19</v>
      </c>
      <c r="BE6" s="597"/>
      <c r="BF6" s="597"/>
    </row>
    <row r="7" spans="1:58" s="27" customFormat="1" ht="33.75" customHeight="1" thickBot="1">
      <c r="A7" s="29" t="s">
        <v>20</v>
      </c>
      <c r="B7" s="30" t="s">
        <v>21</v>
      </c>
      <c r="C7" s="30" t="s">
        <v>22</v>
      </c>
      <c r="D7" s="30" t="s">
        <v>23</v>
      </c>
      <c r="E7" s="30" t="s">
        <v>24</v>
      </c>
      <c r="F7" s="31" t="s">
        <v>25</v>
      </c>
      <c r="G7" s="32" t="s">
        <v>26</v>
      </c>
      <c r="H7" s="33" t="s">
        <v>27</v>
      </c>
      <c r="I7" s="34" t="s">
        <v>28</v>
      </c>
      <c r="J7" s="35" t="s">
        <v>29</v>
      </c>
      <c r="K7" s="36" t="s">
        <v>27</v>
      </c>
      <c r="L7" s="34" t="s">
        <v>28</v>
      </c>
      <c r="M7" s="35" t="s">
        <v>29</v>
      </c>
      <c r="N7" s="36" t="s">
        <v>27</v>
      </c>
      <c r="O7" s="34" t="s">
        <v>28</v>
      </c>
      <c r="P7" s="35" t="s">
        <v>29</v>
      </c>
      <c r="Q7" s="37" t="s">
        <v>27</v>
      </c>
      <c r="R7" s="37" t="s">
        <v>28</v>
      </c>
      <c r="S7" s="2" t="s">
        <v>29</v>
      </c>
      <c r="T7" s="36" t="s">
        <v>27</v>
      </c>
      <c r="U7" s="34" t="s">
        <v>28</v>
      </c>
      <c r="V7" s="35" t="s">
        <v>29</v>
      </c>
      <c r="W7" s="36" t="s">
        <v>27</v>
      </c>
      <c r="X7" s="34" t="s">
        <v>28</v>
      </c>
      <c r="Y7" s="35" t="s">
        <v>29</v>
      </c>
      <c r="Z7" s="36" t="s">
        <v>27</v>
      </c>
      <c r="AA7" s="34" t="s">
        <v>28</v>
      </c>
      <c r="AB7" s="35" t="s">
        <v>29</v>
      </c>
      <c r="AC7" s="2" t="s">
        <v>27</v>
      </c>
      <c r="AD7" s="2" t="s">
        <v>28</v>
      </c>
      <c r="AE7" s="2" t="s">
        <v>29</v>
      </c>
      <c r="AF7" s="36" t="s">
        <v>27</v>
      </c>
      <c r="AG7" s="34" t="s">
        <v>28</v>
      </c>
      <c r="AH7" s="35" t="s">
        <v>29</v>
      </c>
      <c r="AI7" s="36" t="s">
        <v>27</v>
      </c>
      <c r="AJ7" s="34" t="s">
        <v>28</v>
      </c>
      <c r="AK7" s="35" t="s">
        <v>29</v>
      </c>
      <c r="AL7" s="36" t="s">
        <v>27</v>
      </c>
      <c r="AM7" s="34" t="s">
        <v>28</v>
      </c>
      <c r="AN7" s="35" t="s">
        <v>29</v>
      </c>
      <c r="AO7" s="2" t="s">
        <v>27</v>
      </c>
      <c r="AP7" s="2" t="s">
        <v>28</v>
      </c>
      <c r="AQ7" s="2" t="s">
        <v>29</v>
      </c>
      <c r="AR7" s="36" t="s">
        <v>27</v>
      </c>
      <c r="AS7" s="34" t="s">
        <v>28</v>
      </c>
      <c r="AT7" s="35" t="s">
        <v>29</v>
      </c>
      <c r="AU7" s="36" t="s">
        <v>27</v>
      </c>
      <c r="AV7" s="34" t="s">
        <v>28</v>
      </c>
      <c r="AW7" s="35" t="s">
        <v>29</v>
      </c>
      <c r="AX7" s="36" t="s">
        <v>27</v>
      </c>
      <c r="AY7" s="34" t="s">
        <v>28</v>
      </c>
      <c r="AZ7" s="35" t="s">
        <v>29</v>
      </c>
      <c r="BA7" s="2" t="s">
        <v>27</v>
      </c>
      <c r="BB7" s="2" t="s">
        <v>28</v>
      </c>
      <c r="BC7" s="2" t="s">
        <v>29</v>
      </c>
      <c r="BD7" s="1" t="s">
        <v>27</v>
      </c>
      <c r="BE7" s="1" t="s">
        <v>28</v>
      </c>
      <c r="BF7" s="1" t="s">
        <v>29</v>
      </c>
    </row>
    <row r="8" spans="1:58" ht="57" thickBot="1">
      <c r="A8" s="38" t="s">
        <v>30</v>
      </c>
      <c r="B8" s="39" t="s">
        <v>31</v>
      </c>
      <c r="C8" s="40"/>
      <c r="D8" s="41" t="s">
        <v>32</v>
      </c>
      <c r="E8" s="41" t="s">
        <v>33</v>
      </c>
      <c r="F8" s="42" t="s">
        <v>34</v>
      </c>
      <c r="G8" s="43" t="s">
        <v>35</v>
      </c>
      <c r="H8" s="44">
        <v>7268</v>
      </c>
      <c r="I8" s="45">
        <v>2970</v>
      </c>
      <c r="J8" s="46">
        <f t="shared" ref="J8:J19" si="0">+H8/I8</f>
        <v>2.4471380471380471</v>
      </c>
      <c r="K8" s="47">
        <v>13524</v>
      </c>
      <c r="L8" s="45">
        <v>4105</v>
      </c>
      <c r="M8" s="46">
        <f t="shared" ref="M8:M19" si="1">+K8/L8</f>
        <v>3.2945188794153473</v>
      </c>
      <c r="N8" s="47">
        <v>16954</v>
      </c>
      <c r="O8" s="45">
        <v>4038</v>
      </c>
      <c r="P8" s="46">
        <f t="shared" ref="P8:P19" si="2">+N8/O8</f>
        <v>4.1986131748390294</v>
      </c>
      <c r="Q8" s="48">
        <f t="shared" ref="Q8:Q39" si="3">+H8+K8+N8</f>
        <v>37746</v>
      </c>
      <c r="R8" s="48">
        <f t="shared" ref="R8:R39" si="4">+I8+L8+O8</f>
        <v>11113</v>
      </c>
      <c r="S8" s="49">
        <f t="shared" ref="S8:S31" si="5">+Q8/R8</f>
        <v>3.3965625843606588</v>
      </c>
      <c r="T8" s="47">
        <v>8407</v>
      </c>
      <c r="U8" s="45">
        <v>3601</v>
      </c>
      <c r="V8" s="46">
        <f t="shared" ref="V8:V19" si="6">+T8/U8</f>
        <v>2.3346292696473201</v>
      </c>
      <c r="W8" s="47">
        <v>12304</v>
      </c>
      <c r="X8" s="45">
        <v>3180</v>
      </c>
      <c r="Y8" s="46">
        <f t="shared" ref="Y8:Y19" si="7">+W8/X8</f>
        <v>3.8691823899371069</v>
      </c>
      <c r="Z8" s="47">
        <v>12975</v>
      </c>
      <c r="AA8" s="45">
        <v>2968</v>
      </c>
      <c r="AB8" s="50">
        <f t="shared" ref="AB8:AB19" si="8">+Z8/AA8</f>
        <v>4.3716307277628035</v>
      </c>
      <c r="AC8" s="49">
        <f t="shared" ref="AC8:AC39" si="9">+T8+W8+Z8</f>
        <v>33686</v>
      </c>
      <c r="AD8" s="49">
        <f t="shared" ref="AD8:AD39" si="10">+U8+X8+AA8</f>
        <v>9749</v>
      </c>
      <c r="AE8" s="49">
        <f t="shared" ref="AE8:AE31" si="11">+AC8/AD8</f>
        <v>3.4553287516668378</v>
      </c>
      <c r="AF8" s="47">
        <v>21127</v>
      </c>
      <c r="AG8" s="45">
        <v>2986</v>
      </c>
      <c r="AH8" s="46">
        <f t="shared" ref="AH8:AH19" si="12">+AF8/AG8</f>
        <v>7.0753516409912924</v>
      </c>
      <c r="AI8" s="47">
        <v>16839</v>
      </c>
      <c r="AJ8" s="45">
        <v>3864</v>
      </c>
      <c r="AK8" s="46">
        <f t="shared" ref="AK8:AK19" si="13">+AI8/AJ8</f>
        <v>4.3579192546583849</v>
      </c>
      <c r="AL8" s="47">
        <v>23207</v>
      </c>
      <c r="AM8" s="45">
        <v>4969</v>
      </c>
      <c r="AN8" s="46">
        <f t="shared" ref="AN8:AN19" si="14">+AL8/AM8</f>
        <v>4.6703562084926542</v>
      </c>
      <c r="AO8" s="49">
        <f t="shared" ref="AO8:AO39" si="15">+AF8+AI8+AL8</f>
        <v>61173</v>
      </c>
      <c r="AP8" s="49">
        <f t="shared" ref="AP8:AP39" si="16">+AG8+AJ8+AM8</f>
        <v>11819</v>
      </c>
      <c r="AQ8" s="49">
        <f t="shared" ref="AQ8:AQ31" si="17">+AO8/AP8</f>
        <v>5.1758185971740414</v>
      </c>
      <c r="AR8" s="47">
        <v>12045</v>
      </c>
      <c r="AS8" s="45">
        <v>5214</v>
      </c>
      <c r="AT8" s="46">
        <f t="shared" ref="AT8:AT19" si="18">+AR8/AS8</f>
        <v>2.3101265822784809</v>
      </c>
      <c r="AU8" s="47">
        <v>9636</v>
      </c>
      <c r="AV8" s="45">
        <v>4327</v>
      </c>
      <c r="AW8" s="46">
        <f t="shared" ref="AW8:AW19" si="19">+AU8/AV8</f>
        <v>2.2269470764964177</v>
      </c>
      <c r="AX8" s="47">
        <v>6939</v>
      </c>
      <c r="AY8" s="45">
        <v>3847</v>
      </c>
      <c r="AZ8" s="46">
        <f t="shared" ref="AZ8:AZ19" si="20">+AX8/AY8</f>
        <v>1.8037431765011698</v>
      </c>
      <c r="BA8" s="49">
        <f t="shared" ref="BA8:BA33" si="21">+AR8+AU8+AX8</f>
        <v>28620</v>
      </c>
      <c r="BB8" s="49">
        <f t="shared" ref="BB8:BB33" si="22">+AS8+AV8+AY8</f>
        <v>13388</v>
      </c>
      <c r="BC8" s="49">
        <f t="shared" ref="BC8:BC31" si="23">+BA8/BB8</f>
        <v>2.1377352853301463</v>
      </c>
      <c r="BD8" s="51">
        <f t="shared" ref="BD8:BD16" si="24">+Q8+AC8+AO8+BA8</f>
        <v>161225</v>
      </c>
      <c r="BE8" s="51">
        <f t="shared" ref="BE8:BE16" si="25">+R8+AD8+AP8+BB8</f>
        <v>46069</v>
      </c>
      <c r="BF8" s="51">
        <f t="shared" ref="BF8:BF31" si="26">+BD8/BE8</f>
        <v>3.499641841585448</v>
      </c>
    </row>
    <row r="9" spans="1:58" ht="57" thickBot="1">
      <c r="A9" s="38" t="s">
        <v>30</v>
      </c>
      <c r="B9" s="39" t="s">
        <v>36</v>
      </c>
      <c r="C9" s="40"/>
      <c r="D9" s="52" t="s">
        <v>37</v>
      </c>
      <c r="E9" s="52" t="s">
        <v>38</v>
      </c>
      <c r="F9" s="42" t="s">
        <v>34</v>
      </c>
      <c r="G9" s="43" t="s">
        <v>39</v>
      </c>
      <c r="H9" s="53">
        <v>7121</v>
      </c>
      <c r="I9" s="54">
        <v>2935</v>
      </c>
      <c r="J9" s="46">
        <f t="shared" si="0"/>
        <v>2.4262350936967634</v>
      </c>
      <c r="K9" s="55">
        <v>7125</v>
      </c>
      <c r="L9" s="54">
        <v>2264</v>
      </c>
      <c r="M9" s="46">
        <f t="shared" si="1"/>
        <v>3.1470848056537104</v>
      </c>
      <c r="N9" s="55">
        <v>4485</v>
      </c>
      <c r="O9" s="54">
        <v>1966</v>
      </c>
      <c r="P9" s="46">
        <f t="shared" si="2"/>
        <v>2.2812817904374363</v>
      </c>
      <c r="Q9" s="48">
        <f t="shared" si="3"/>
        <v>18731</v>
      </c>
      <c r="R9" s="48">
        <f t="shared" si="4"/>
        <v>7165</v>
      </c>
      <c r="S9" s="49">
        <f t="shared" si="5"/>
        <v>2.6142358688066993</v>
      </c>
      <c r="T9" s="47">
        <v>2879</v>
      </c>
      <c r="U9" s="45">
        <v>1735</v>
      </c>
      <c r="V9" s="46">
        <f t="shared" si="6"/>
        <v>1.6593659942363113</v>
      </c>
      <c r="W9" s="47">
        <v>2229</v>
      </c>
      <c r="X9" s="45">
        <v>1320</v>
      </c>
      <c r="Y9" s="46">
        <f t="shared" si="7"/>
        <v>1.6886363636363637</v>
      </c>
      <c r="Z9" s="47">
        <v>1806</v>
      </c>
      <c r="AA9" s="45">
        <v>1028</v>
      </c>
      <c r="AB9" s="50">
        <f t="shared" si="8"/>
        <v>1.7568093385214008</v>
      </c>
      <c r="AC9" s="49">
        <f t="shared" si="9"/>
        <v>6914</v>
      </c>
      <c r="AD9" s="49">
        <f t="shared" si="10"/>
        <v>4083</v>
      </c>
      <c r="AE9" s="49">
        <f t="shared" si="11"/>
        <v>1.6933627234876316</v>
      </c>
      <c r="AF9" s="47">
        <v>915</v>
      </c>
      <c r="AG9" s="45">
        <v>472</v>
      </c>
      <c r="AH9" s="46">
        <f t="shared" si="12"/>
        <v>1.9385593220338984</v>
      </c>
      <c r="AI9" s="47">
        <v>2916</v>
      </c>
      <c r="AJ9" s="45">
        <v>986</v>
      </c>
      <c r="AK9" s="46">
        <f t="shared" si="13"/>
        <v>2.9574036511156185</v>
      </c>
      <c r="AL9" s="47">
        <v>3654</v>
      </c>
      <c r="AM9" s="45">
        <v>2064</v>
      </c>
      <c r="AN9" s="46">
        <f t="shared" si="14"/>
        <v>1.7703488372093024</v>
      </c>
      <c r="AO9" s="49">
        <f t="shared" si="15"/>
        <v>7485</v>
      </c>
      <c r="AP9" s="49">
        <f t="shared" si="16"/>
        <v>3522</v>
      </c>
      <c r="AQ9" s="49">
        <f t="shared" si="17"/>
        <v>2.1252129471890973</v>
      </c>
      <c r="AR9" s="47">
        <v>2501</v>
      </c>
      <c r="AS9" s="45">
        <v>1680</v>
      </c>
      <c r="AT9" s="46">
        <f t="shared" si="18"/>
        <v>1.4886904761904762</v>
      </c>
      <c r="AU9" s="47">
        <v>1459</v>
      </c>
      <c r="AV9" s="45">
        <v>1108</v>
      </c>
      <c r="AW9" s="46">
        <f t="shared" si="19"/>
        <v>1.3167870036101084</v>
      </c>
      <c r="AX9" s="47">
        <v>1038</v>
      </c>
      <c r="AY9" s="45">
        <v>1088</v>
      </c>
      <c r="AZ9" s="46">
        <f t="shared" si="20"/>
        <v>0.95404411764705888</v>
      </c>
      <c r="BA9" s="49">
        <f t="shared" si="21"/>
        <v>4998</v>
      </c>
      <c r="BB9" s="49">
        <f t="shared" si="22"/>
        <v>3876</v>
      </c>
      <c r="BC9" s="49">
        <f t="shared" si="23"/>
        <v>1.2894736842105263</v>
      </c>
      <c r="BD9" s="51">
        <f t="shared" si="24"/>
        <v>38128</v>
      </c>
      <c r="BE9" s="51">
        <f t="shared" si="25"/>
        <v>18646</v>
      </c>
      <c r="BF9" s="51">
        <f t="shared" si="26"/>
        <v>2.0448353534270085</v>
      </c>
    </row>
    <row r="10" spans="1:58" ht="57" thickBot="1">
      <c r="A10" s="56" t="s">
        <v>30</v>
      </c>
      <c r="B10" s="57" t="s">
        <v>40</v>
      </c>
      <c r="C10" s="58"/>
      <c r="D10" s="52" t="s">
        <v>41</v>
      </c>
      <c r="E10" s="52" t="s">
        <v>42</v>
      </c>
      <c r="F10" s="59" t="s">
        <v>34</v>
      </c>
      <c r="G10" s="60" t="s">
        <v>43</v>
      </c>
      <c r="H10" s="61">
        <v>2076</v>
      </c>
      <c r="I10" s="62">
        <v>526</v>
      </c>
      <c r="J10" s="46">
        <f t="shared" si="0"/>
        <v>3.9467680608365021</v>
      </c>
      <c r="K10" s="63">
        <v>4729</v>
      </c>
      <c r="L10" s="62">
        <v>712</v>
      </c>
      <c r="M10" s="46">
        <f t="shared" si="1"/>
        <v>6.6418539325842696</v>
      </c>
      <c r="N10" s="63">
        <v>7776</v>
      </c>
      <c r="O10" s="62">
        <v>634</v>
      </c>
      <c r="P10" s="46">
        <f t="shared" si="2"/>
        <v>12.264984227129338</v>
      </c>
      <c r="Q10" s="48">
        <f t="shared" si="3"/>
        <v>14581</v>
      </c>
      <c r="R10" s="48">
        <f t="shared" si="4"/>
        <v>1872</v>
      </c>
      <c r="S10" s="49">
        <f t="shared" si="5"/>
        <v>7.7889957264957266</v>
      </c>
      <c r="T10" s="63">
        <v>9159</v>
      </c>
      <c r="U10" s="62">
        <v>554</v>
      </c>
      <c r="V10" s="46">
        <f t="shared" si="6"/>
        <v>16.532490974729242</v>
      </c>
      <c r="W10" s="47">
        <v>4223</v>
      </c>
      <c r="X10" s="45">
        <v>489</v>
      </c>
      <c r="Y10" s="46">
        <f t="shared" si="7"/>
        <v>8.6359918200408998</v>
      </c>
      <c r="Z10" s="47">
        <v>6431</v>
      </c>
      <c r="AA10" s="45">
        <v>566</v>
      </c>
      <c r="AB10" s="50">
        <f t="shared" si="8"/>
        <v>11.362190812720849</v>
      </c>
      <c r="AC10" s="49">
        <f t="shared" si="9"/>
        <v>19813</v>
      </c>
      <c r="AD10" s="49">
        <f t="shared" si="10"/>
        <v>1609</v>
      </c>
      <c r="AE10" s="49">
        <f t="shared" si="11"/>
        <v>12.313859540087011</v>
      </c>
      <c r="AF10" s="47">
        <v>4996</v>
      </c>
      <c r="AG10" s="45">
        <v>656</v>
      </c>
      <c r="AH10" s="46">
        <f t="shared" si="12"/>
        <v>7.6158536585365857</v>
      </c>
      <c r="AI10" s="47">
        <v>5897</v>
      </c>
      <c r="AJ10" s="45">
        <v>552</v>
      </c>
      <c r="AK10" s="46">
        <f t="shared" si="13"/>
        <v>10.682971014492754</v>
      </c>
      <c r="AL10" s="47">
        <v>5508</v>
      </c>
      <c r="AM10" s="45">
        <v>582</v>
      </c>
      <c r="AN10" s="46">
        <f t="shared" si="14"/>
        <v>9.463917525773196</v>
      </c>
      <c r="AO10" s="49">
        <f t="shared" si="15"/>
        <v>16401</v>
      </c>
      <c r="AP10" s="49">
        <f t="shared" si="16"/>
        <v>1790</v>
      </c>
      <c r="AQ10" s="49">
        <f t="shared" si="17"/>
        <v>9.1625698324022338</v>
      </c>
      <c r="AR10" s="47">
        <v>13439</v>
      </c>
      <c r="AS10" s="45">
        <v>770</v>
      </c>
      <c r="AT10" s="46">
        <f t="shared" si="18"/>
        <v>17.453246753246752</v>
      </c>
      <c r="AU10" s="47">
        <v>1278</v>
      </c>
      <c r="AV10" s="45">
        <v>651</v>
      </c>
      <c r="AW10" s="46">
        <f t="shared" si="19"/>
        <v>1.9631336405529953</v>
      </c>
      <c r="AX10" s="47">
        <v>9395</v>
      </c>
      <c r="AY10" s="45">
        <v>553</v>
      </c>
      <c r="AZ10" s="46">
        <f t="shared" si="20"/>
        <v>16.989150090415912</v>
      </c>
      <c r="BA10" s="49">
        <f t="shared" si="21"/>
        <v>24112</v>
      </c>
      <c r="BB10" s="49">
        <f t="shared" si="22"/>
        <v>1974</v>
      </c>
      <c r="BC10" s="49">
        <f t="shared" si="23"/>
        <v>12.214792299898683</v>
      </c>
      <c r="BD10" s="51">
        <f t="shared" si="24"/>
        <v>74907</v>
      </c>
      <c r="BE10" s="51">
        <f t="shared" si="25"/>
        <v>7245</v>
      </c>
      <c r="BF10" s="51">
        <f t="shared" si="26"/>
        <v>10.339130434782609</v>
      </c>
    </row>
    <row r="11" spans="1:58" ht="45.75" thickBot="1">
      <c r="A11" s="56" t="s">
        <v>30</v>
      </c>
      <c r="B11" s="57" t="s">
        <v>44</v>
      </c>
      <c r="C11" s="58"/>
      <c r="D11" s="52" t="s">
        <v>45</v>
      </c>
      <c r="E11" s="52" t="s">
        <v>46</v>
      </c>
      <c r="F11" s="59" t="s">
        <v>34</v>
      </c>
      <c r="G11" s="60" t="s">
        <v>43</v>
      </c>
      <c r="H11" s="61">
        <v>1841</v>
      </c>
      <c r="I11" s="62">
        <v>504</v>
      </c>
      <c r="J11" s="46">
        <f t="shared" si="0"/>
        <v>3.6527777777777777</v>
      </c>
      <c r="K11" s="63">
        <v>2630</v>
      </c>
      <c r="L11" s="62">
        <v>448</v>
      </c>
      <c r="M11" s="46">
        <f t="shared" si="1"/>
        <v>5.8705357142857144</v>
      </c>
      <c r="N11" s="63">
        <v>3199</v>
      </c>
      <c r="O11" s="62">
        <v>289</v>
      </c>
      <c r="P11" s="46">
        <f t="shared" si="2"/>
        <v>11.069204152249135</v>
      </c>
      <c r="Q11" s="48">
        <f t="shared" si="3"/>
        <v>7670</v>
      </c>
      <c r="R11" s="48">
        <f t="shared" si="4"/>
        <v>1241</v>
      </c>
      <c r="S11" s="49">
        <f t="shared" si="5"/>
        <v>6.1804995970991135</v>
      </c>
      <c r="T11" s="47">
        <v>3363</v>
      </c>
      <c r="U11" s="45">
        <v>220</v>
      </c>
      <c r="V11" s="46">
        <f t="shared" si="6"/>
        <v>15.286363636363637</v>
      </c>
      <c r="W11" s="47">
        <v>1436</v>
      </c>
      <c r="X11" s="45">
        <v>212</v>
      </c>
      <c r="Y11" s="46">
        <f t="shared" si="7"/>
        <v>6.7735849056603774</v>
      </c>
      <c r="Z11" s="47">
        <v>2033</v>
      </c>
      <c r="AA11" s="45">
        <v>223</v>
      </c>
      <c r="AB11" s="50">
        <f t="shared" si="8"/>
        <v>9.1165919282511219</v>
      </c>
      <c r="AC11" s="49">
        <f t="shared" si="9"/>
        <v>6832</v>
      </c>
      <c r="AD11" s="49">
        <f t="shared" si="10"/>
        <v>655</v>
      </c>
      <c r="AE11" s="49">
        <f t="shared" si="11"/>
        <v>10.430534351145038</v>
      </c>
      <c r="AF11" s="47">
        <v>1413</v>
      </c>
      <c r="AG11" s="45">
        <v>233</v>
      </c>
      <c r="AH11" s="46">
        <f t="shared" si="12"/>
        <v>6.0643776824034337</v>
      </c>
      <c r="AI11" s="47">
        <v>3262</v>
      </c>
      <c r="AJ11" s="45">
        <v>303</v>
      </c>
      <c r="AK11" s="46">
        <f t="shared" si="13"/>
        <v>10.765676567656765</v>
      </c>
      <c r="AL11" s="47">
        <v>1993</v>
      </c>
      <c r="AM11" s="45">
        <v>241</v>
      </c>
      <c r="AN11" s="46">
        <f t="shared" si="14"/>
        <v>8.2697095435684655</v>
      </c>
      <c r="AO11" s="49">
        <f t="shared" si="15"/>
        <v>6668</v>
      </c>
      <c r="AP11" s="49">
        <f t="shared" si="16"/>
        <v>777</v>
      </c>
      <c r="AQ11" s="49">
        <f t="shared" si="17"/>
        <v>8.5817245817245809</v>
      </c>
      <c r="AR11" s="47">
        <v>4871</v>
      </c>
      <c r="AS11" s="45">
        <v>318</v>
      </c>
      <c r="AT11" s="46">
        <f t="shared" si="18"/>
        <v>15.317610062893081</v>
      </c>
      <c r="AU11" s="47">
        <v>5478</v>
      </c>
      <c r="AV11" s="45">
        <v>292</v>
      </c>
      <c r="AW11" s="46">
        <f t="shared" si="19"/>
        <v>18.760273972602739</v>
      </c>
      <c r="AX11" s="47">
        <v>3384</v>
      </c>
      <c r="AY11" s="45">
        <v>204</v>
      </c>
      <c r="AZ11" s="46">
        <f t="shared" si="20"/>
        <v>16.588235294117649</v>
      </c>
      <c r="BA11" s="49">
        <f t="shared" si="21"/>
        <v>13733</v>
      </c>
      <c r="BB11" s="49">
        <f t="shared" si="22"/>
        <v>814</v>
      </c>
      <c r="BC11" s="49">
        <f t="shared" si="23"/>
        <v>16.871007371007369</v>
      </c>
      <c r="BD11" s="51">
        <f t="shared" si="24"/>
        <v>34903</v>
      </c>
      <c r="BE11" s="51">
        <f t="shared" si="25"/>
        <v>3487</v>
      </c>
      <c r="BF11" s="51">
        <f t="shared" si="26"/>
        <v>10.009463722397477</v>
      </c>
    </row>
    <row r="12" spans="1:58" ht="57" customHeight="1" thickBot="1">
      <c r="A12" s="56" t="s">
        <v>30</v>
      </c>
      <c r="B12" s="57" t="s">
        <v>47</v>
      </c>
      <c r="C12" s="58"/>
      <c r="D12" s="52" t="s">
        <v>48</v>
      </c>
      <c r="E12" s="52" t="s">
        <v>49</v>
      </c>
      <c r="F12" s="59" t="s">
        <v>34</v>
      </c>
      <c r="G12" s="60" t="s">
        <v>50</v>
      </c>
      <c r="H12" s="61">
        <v>974</v>
      </c>
      <c r="I12" s="62">
        <v>169</v>
      </c>
      <c r="J12" s="46">
        <f t="shared" si="0"/>
        <v>5.7633136094674553</v>
      </c>
      <c r="K12" s="63">
        <v>1549</v>
      </c>
      <c r="L12" s="62">
        <v>146</v>
      </c>
      <c r="M12" s="46">
        <f t="shared" si="1"/>
        <v>10.609589041095891</v>
      </c>
      <c r="N12" s="63">
        <v>3199</v>
      </c>
      <c r="O12" s="62">
        <v>289</v>
      </c>
      <c r="P12" s="46">
        <f t="shared" si="2"/>
        <v>11.069204152249135</v>
      </c>
      <c r="Q12" s="48">
        <f t="shared" si="3"/>
        <v>5722</v>
      </c>
      <c r="R12" s="48">
        <f t="shared" si="4"/>
        <v>604</v>
      </c>
      <c r="S12" s="49">
        <f t="shared" si="5"/>
        <v>9.4735099337748352</v>
      </c>
      <c r="T12" s="63">
        <v>3053</v>
      </c>
      <c r="U12" s="62">
        <v>148</v>
      </c>
      <c r="V12" s="46">
        <f t="shared" si="6"/>
        <v>20.628378378378379</v>
      </c>
      <c r="W12" s="47">
        <v>3499</v>
      </c>
      <c r="X12" s="45">
        <v>340</v>
      </c>
      <c r="Y12" s="46">
        <f t="shared" si="7"/>
        <v>10.291176470588235</v>
      </c>
      <c r="Z12" s="47">
        <v>1008</v>
      </c>
      <c r="AA12" s="45">
        <v>125</v>
      </c>
      <c r="AB12" s="50">
        <f t="shared" si="8"/>
        <v>8.0640000000000001</v>
      </c>
      <c r="AC12" s="49">
        <f t="shared" si="9"/>
        <v>7560</v>
      </c>
      <c r="AD12" s="49">
        <f t="shared" si="10"/>
        <v>613</v>
      </c>
      <c r="AE12" s="49">
        <f t="shared" si="11"/>
        <v>12.33278955954323</v>
      </c>
      <c r="AF12" s="47">
        <v>4629</v>
      </c>
      <c r="AG12" s="45">
        <v>331</v>
      </c>
      <c r="AH12" s="46">
        <f t="shared" si="12"/>
        <v>13.984894259818731</v>
      </c>
      <c r="AI12" s="47">
        <v>4</v>
      </c>
      <c r="AJ12" s="45">
        <v>2</v>
      </c>
      <c r="AK12" s="46">
        <f t="shared" si="13"/>
        <v>2</v>
      </c>
      <c r="AL12" s="47">
        <v>491</v>
      </c>
      <c r="AM12" s="45">
        <v>75</v>
      </c>
      <c r="AN12" s="46">
        <f t="shared" si="14"/>
        <v>6.5466666666666669</v>
      </c>
      <c r="AO12" s="49">
        <f t="shared" si="15"/>
        <v>5124</v>
      </c>
      <c r="AP12" s="49">
        <f t="shared" si="16"/>
        <v>408</v>
      </c>
      <c r="AQ12" s="49">
        <f t="shared" si="17"/>
        <v>12.558823529411764</v>
      </c>
      <c r="AR12" s="47">
        <v>1352</v>
      </c>
      <c r="AS12" s="45">
        <v>265</v>
      </c>
      <c r="AT12" s="46">
        <f t="shared" si="18"/>
        <v>5.1018867924528299</v>
      </c>
      <c r="AU12" s="47">
        <v>2514</v>
      </c>
      <c r="AV12" s="45">
        <v>275</v>
      </c>
      <c r="AW12" s="46">
        <f t="shared" si="19"/>
        <v>9.1418181818181825</v>
      </c>
      <c r="AX12" s="47">
        <v>1397</v>
      </c>
      <c r="AY12" s="45">
        <v>161</v>
      </c>
      <c r="AZ12" s="46">
        <f t="shared" si="20"/>
        <v>8.6770186335403725</v>
      </c>
      <c r="BA12" s="49">
        <f t="shared" si="21"/>
        <v>5263</v>
      </c>
      <c r="BB12" s="49">
        <f t="shared" si="22"/>
        <v>701</v>
      </c>
      <c r="BC12" s="49">
        <f t="shared" si="23"/>
        <v>7.5078459343794579</v>
      </c>
      <c r="BD12" s="51">
        <f t="shared" si="24"/>
        <v>23669</v>
      </c>
      <c r="BE12" s="51">
        <f t="shared" si="25"/>
        <v>2326</v>
      </c>
      <c r="BF12" s="51">
        <f t="shared" si="26"/>
        <v>10.175838349097162</v>
      </c>
    </row>
    <row r="13" spans="1:58" ht="57" customHeight="1" thickBot="1">
      <c r="A13" s="56" t="s">
        <v>30</v>
      </c>
      <c r="B13" s="57" t="s">
        <v>51</v>
      </c>
      <c r="C13" s="58"/>
      <c r="D13" s="52" t="s">
        <v>52</v>
      </c>
      <c r="E13" s="52" t="s">
        <v>53</v>
      </c>
      <c r="F13" s="59" t="s">
        <v>34</v>
      </c>
      <c r="G13" s="60" t="s">
        <v>50</v>
      </c>
      <c r="H13" s="61">
        <v>965</v>
      </c>
      <c r="I13" s="62">
        <v>168</v>
      </c>
      <c r="J13" s="46">
        <f t="shared" si="0"/>
        <v>5.7440476190476186</v>
      </c>
      <c r="K13" s="63">
        <v>1477</v>
      </c>
      <c r="L13" s="62">
        <v>133</v>
      </c>
      <c r="M13" s="46">
        <f t="shared" si="1"/>
        <v>11.105263157894736</v>
      </c>
      <c r="N13" s="63">
        <v>2987</v>
      </c>
      <c r="O13" s="62">
        <v>122</v>
      </c>
      <c r="P13" s="46">
        <f t="shared" si="2"/>
        <v>24.483606557377048</v>
      </c>
      <c r="Q13" s="48">
        <f t="shared" si="3"/>
        <v>5429</v>
      </c>
      <c r="R13" s="48">
        <f t="shared" si="4"/>
        <v>423</v>
      </c>
      <c r="S13" s="49">
        <f t="shared" si="5"/>
        <v>12.83451536643026</v>
      </c>
      <c r="T13" s="47">
        <v>2615</v>
      </c>
      <c r="U13" s="45">
        <v>122</v>
      </c>
      <c r="V13" s="46">
        <f t="shared" si="6"/>
        <v>21.434426229508198</v>
      </c>
      <c r="W13" s="47">
        <v>3200</v>
      </c>
      <c r="X13" s="45">
        <v>299</v>
      </c>
      <c r="Y13" s="46">
        <f t="shared" si="7"/>
        <v>10.702341137123746</v>
      </c>
      <c r="Z13" s="47">
        <v>872</v>
      </c>
      <c r="AA13" s="45">
        <v>101</v>
      </c>
      <c r="AB13" s="50">
        <f t="shared" si="8"/>
        <v>8.6336633663366342</v>
      </c>
      <c r="AC13" s="49">
        <f t="shared" si="9"/>
        <v>6687</v>
      </c>
      <c r="AD13" s="49">
        <f t="shared" si="10"/>
        <v>522</v>
      </c>
      <c r="AE13" s="49">
        <f t="shared" si="11"/>
        <v>12.810344827586206</v>
      </c>
      <c r="AF13" s="47">
        <v>2642</v>
      </c>
      <c r="AG13" s="45">
        <v>201</v>
      </c>
      <c r="AH13" s="46">
        <f t="shared" si="12"/>
        <v>13.144278606965175</v>
      </c>
      <c r="AI13" s="47">
        <v>4</v>
      </c>
      <c r="AJ13" s="45">
        <v>2</v>
      </c>
      <c r="AK13" s="46">
        <f t="shared" si="13"/>
        <v>2</v>
      </c>
      <c r="AL13" s="47">
        <v>325</v>
      </c>
      <c r="AM13" s="45">
        <v>48</v>
      </c>
      <c r="AN13" s="46">
        <f t="shared" si="14"/>
        <v>6.770833333333333</v>
      </c>
      <c r="AO13" s="49">
        <f t="shared" si="15"/>
        <v>2971</v>
      </c>
      <c r="AP13" s="49">
        <f t="shared" si="16"/>
        <v>251</v>
      </c>
      <c r="AQ13" s="49">
        <f t="shared" si="17"/>
        <v>11.836653386454183</v>
      </c>
      <c r="AR13" s="47">
        <v>837</v>
      </c>
      <c r="AS13" s="45">
        <v>172</v>
      </c>
      <c r="AT13" s="46">
        <f t="shared" si="18"/>
        <v>4.8662790697674421</v>
      </c>
      <c r="AU13" s="47">
        <v>1510</v>
      </c>
      <c r="AV13" s="45">
        <v>163</v>
      </c>
      <c r="AW13" s="46">
        <f t="shared" si="19"/>
        <v>9.2638036809815958</v>
      </c>
      <c r="AX13" s="47">
        <v>844</v>
      </c>
      <c r="AY13" s="45">
        <v>101</v>
      </c>
      <c r="AZ13" s="46">
        <f t="shared" si="20"/>
        <v>8.3564356435643568</v>
      </c>
      <c r="BA13" s="49">
        <f t="shared" si="21"/>
        <v>3191</v>
      </c>
      <c r="BB13" s="49">
        <f t="shared" si="22"/>
        <v>436</v>
      </c>
      <c r="BC13" s="49">
        <f t="shared" si="23"/>
        <v>7.318807339449541</v>
      </c>
      <c r="BD13" s="51">
        <f t="shared" si="24"/>
        <v>18278</v>
      </c>
      <c r="BE13" s="51">
        <f t="shared" si="25"/>
        <v>1632</v>
      </c>
      <c r="BF13" s="51">
        <f t="shared" si="26"/>
        <v>11.199754901960784</v>
      </c>
    </row>
    <row r="14" spans="1:58" ht="72.75" customHeight="1" thickBot="1">
      <c r="A14" s="56" t="s">
        <v>30</v>
      </c>
      <c r="B14" s="57" t="s">
        <v>54</v>
      </c>
      <c r="C14" s="58"/>
      <c r="D14" s="52" t="s">
        <v>55</v>
      </c>
      <c r="E14" s="52" t="s">
        <v>56</v>
      </c>
      <c r="F14" s="59" t="s">
        <v>34</v>
      </c>
      <c r="G14" s="60" t="s">
        <v>50</v>
      </c>
      <c r="H14" s="61">
        <v>2309</v>
      </c>
      <c r="I14" s="62">
        <v>529</v>
      </c>
      <c r="J14" s="64">
        <f t="shared" si="0"/>
        <v>4.3648393194706996</v>
      </c>
      <c r="K14" s="63">
        <v>1607</v>
      </c>
      <c r="L14" s="62">
        <v>495</v>
      </c>
      <c r="M14" s="64">
        <f t="shared" si="1"/>
        <v>3.2464646464646463</v>
      </c>
      <c r="N14" s="63">
        <v>4023</v>
      </c>
      <c r="O14" s="62">
        <v>541</v>
      </c>
      <c r="P14" s="64">
        <f t="shared" si="2"/>
        <v>7.4362292051756009</v>
      </c>
      <c r="Q14" s="48">
        <f t="shared" si="3"/>
        <v>7939</v>
      </c>
      <c r="R14" s="48">
        <f t="shared" si="4"/>
        <v>1565</v>
      </c>
      <c r="S14" s="49">
        <f t="shared" si="5"/>
        <v>5.0728434504792332</v>
      </c>
      <c r="T14" s="63">
        <v>5882</v>
      </c>
      <c r="U14" s="62">
        <v>478</v>
      </c>
      <c r="V14" s="64">
        <f t="shared" si="6"/>
        <v>12.305439330543933</v>
      </c>
      <c r="W14" s="63">
        <v>3032</v>
      </c>
      <c r="X14" s="62">
        <v>519</v>
      </c>
      <c r="Y14" s="64">
        <f t="shared" si="7"/>
        <v>5.8420038535645471</v>
      </c>
      <c r="Z14" s="63">
        <v>1995</v>
      </c>
      <c r="AA14" s="62">
        <v>438</v>
      </c>
      <c r="AB14" s="65">
        <f t="shared" si="8"/>
        <v>4.5547945205479454</v>
      </c>
      <c r="AC14" s="49">
        <f t="shared" si="9"/>
        <v>10909</v>
      </c>
      <c r="AD14" s="49">
        <f t="shared" si="10"/>
        <v>1435</v>
      </c>
      <c r="AE14" s="49">
        <f t="shared" si="11"/>
        <v>7.6020905923344948</v>
      </c>
      <c r="AF14" s="63">
        <v>1915</v>
      </c>
      <c r="AG14" s="62">
        <v>530</v>
      </c>
      <c r="AH14" s="64">
        <f t="shared" si="12"/>
        <v>3.6132075471698113</v>
      </c>
      <c r="AI14" s="63">
        <v>3278</v>
      </c>
      <c r="AJ14" s="62">
        <v>427</v>
      </c>
      <c r="AK14" s="64">
        <f t="shared" si="13"/>
        <v>7.6768149882903982</v>
      </c>
      <c r="AL14" s="63">
        <v>4486</v>
      </c>
      <c r="AM14" s="62">
        <v>514</v>
      </c>
      <c r="AN14" s="64">
        <f t="shared" si="14"/>
        <v>8.7276264591439681</v>
      </c>
      <c r="AO14" s="49">
        <f t="shared" si="15"/>
        <v>9679</v>
      </c>
      <c r="AP14" s="49">
        <f t="shared" si="16"/>
        <v>1471</v>
      </c>
      <c r="AQ14" s="49">
        <f t="shared" si="17"/>
        <v>6.5798776342624068</v>
      </c>
      <c r="AR14" s="63">
        <v>7393</v>
      </c>
      <c r="AS14" s="62">
        <v>478</v>
      </c>
      <c r="AT14" s="64">
        <f t="shared" si="18"/>
        <v>15.46652719665272</v>
      </c>
      <c r="AU14" s="63">
        <v>7263</v>
      </c>
      <c r="AV14" s="62">
        <v>532</v>
      </c>
      <c r="AW14" s="64">
        <f t="shared" si="19"/>
        <v>13.652255639097744</v>
      </c>
      <c r="AX14" s="63">
        <v>4754</v>
      </c>
      <c r="AY14" s="62">
        <v>492</v>
      </c>
      <c r="AZ14" s="64">
        <f t="shared" si="20"/>
        <v>9.6626016260162597</v>
      </c>
      <c r="BA14" s="49">
        <f t="shared" si="21"/>
        <v>19410</v>
      </c>
      <c r="BB14" s="49">
        <f t="shared" si="22"/>
        <v>1502</v>
      </c>
      <c r="BC14" s="49">
        <f t="shared" si="23"/>
        <v>12.922769640479361</v>
      </c>
      <c r="BD14" s="51">
        <f t="shared" si="24"/>
        <v>47937</v>
      </c>
      <c r="BE14" s="51">
        <f t="shared" si="25"/>
        <v>5973</v>
      </c>
      <c r="BF14" s="51">
        <f t="shared" si="26"/>
        <v>8.025615268709192</v>
      </c>
    </row>
    <row r="15" spans="1:58" ht="72.75" customHeight="1" thickBot="1">
      <c r="A15" s="56" t="s">
        <v>30</v>
      </c>
      <c r="B15" s="57" t="s">
        <v>57</v>
      </c>
      <c r="C15" s="58"/>
      <c r="D15" s="52" t="s">
        <v>58</v>
      </c>
      <c r="E15" s="52" t="s">
        <v>59</v>
      </c>
      <c r="F15" s="59" t="s">
        <v>34</v>
      </c>
      <c r="G15" s="60" t="s">
        <v>50</v>
      </c>
      <c r="H15" s="61">
        <v>2212</v>
      </c>
      <c r="I15" s="62">
        <v>518</v>
      </c>
      <c r="J15" s="64">
        <f t="shared" si="0"/>
        <v>4.2702702702702702</v>
      </c>
      <c r="K15" s="63">
        <v>873</v>
      </c>
      <c r="L15" s="62">
        <v>352</v>
      </c>
      <c r="M15" s="64">
        <f t="shared" si="1"/>
        <v>2.4801136363636362</v>
      </c>
      <c r="N15" s="63">
        <v>1673</v>
      </c>
      <c r="O15" s="62">
        <v>287</v>
      </c>
      <c r="P15" s="64">
        <f t="shared" si="2"/>
        <v>5.8292682926829267</v>
      </c>
      <c r="Q15" s="48">
        <f t="shared" si="3"/>
        <v>4758</v>
      </c>
      <c r="R15" s="48">
        <f t="shared" si="4"/>
        <v>1157</v>
      </c>
      <c r="S15" s="49">
        <f t="shared" si="5"/>
        <v>4.1123595505617976</v>
      </c>
      <c r="T15" s="63">
        <v>1498</v>
      </c>
      <c r="U15" s="62">
        <v>157</v>
      </c>
      <c r="V15" s="64">
        <f t="shared" si="6"/>
        <v>9.5414012738853504</v>
      </c>
      <c r="W15" s="63">
        <v>893</v>
      </c>
      <c r="X15" s="62">
        <v>276</v>
      </c>
      <c r="Y15" s="64">
        <f t="shared" si="7"/>
        <v>3.2355072463768115</v>
      </c>
      <c r="Z15" s="63">
        <v>377</v>
      </c>
      <c r="AA15" s="62">
        <v>206</v>
      </c>
      <c r="AB15" s="65">
        <f t="shared" si="8"/>
        <v>1.8300970873786409</v>
      </c>
      <c r="AC15" s="49">
        <f t="shared" si="9"/>
        <v>2768</v>
      </c>
      <c r="AD15" s="49">
        <f t="shared" si="10"/>
        <v>639</v>
      </c>
      <c r="AE15" s="49">
        <f t="shared" si="11"/>
        <v>4.3317683881064166</v>
      </c>
      <c r="AF15" s="63">
        <v>371</v>
      </c>
      <c r="AG15" s="62">
        <v>199</v>
      </c>
      <c r="AH15" s="64">
        <f t="shared" si="12"/>
        <v>1.864321608040201</v>
      </c>
      <c r="AI15" s="63">
        <v>860</v>
      </c>
      <c r="AJ15" s="62">
        <v>134</v>
      </c>
      <c r="AK15" s="64">
        <f t="shared" si="13"/>
        <v>6.4179104477611943</v>
      </c>
      <c r="AL15" s="63">
        <v>1067</v>
      </c>
      <c r="AM15" s="62">
        <v>199</v>
      </c>
      <c r="AN15" s="64">
        <f t="shared" si="14"/>
        <v>5.3618090452261304</v>
      </c>
      <c r="AO15" s="49">
        <f t="shared" si="15"/>
        <v>2298</v>
      </c>
      <c r="AP15" s="49">
        <f t="shared" si="16"/>
        <v>532</v>
      </c>
      <c r="AQ15" s="49">
        <f t="shared" si="17"/>
        <v>4.3195488721804507</v>
      </c>
      <c r="AR15" s="63">
        <v>605</v>
      </c>
      <c r="AS15" s="62">
        <v>131</v>
      </c>
      <c r="AT15" s="64">
        <f t="shared" si="18"/>
        <v>4.6183206106870225</v>
      </c>
      <c r="AU15" s="63">
        <v>442</v>
      </c>
      <c r="AV15" s="62">
        <v>115</v>
      </c>
      <c r="AW15" s="64">
        <f t="shared" si="19"/>
        <v>3.8434782608695652</v>
      </c>
      <c r="AX15" s="63">
        <v>254</v>
      </c>
      <c r="AY15" s="62">
        <v>125</v>
      </c>
      <c r="AZ15" s="64">
        <f t="shared" si="20"/>
        <v>2.032</v>
      </c>
      <c r="BA15" s="49">
        <f t="shared" si="21"/>
        <v>1301</v>
      </c>
      <c r="BB15" s="49">
        <f t="shared" si="22"/>
        <v>371</v>
      </c>
      <c r="BC15" s="49">
        <f t="shared" si="23"/>
        <v>3.5067385444743935</v>
      </c>
      <c r="BD15" s="51">
        <f t="shared" si="24"/>
        <v>11125</v>
      </c>
      <c r="BE15" s="51">
        <f t="shared" si="25"/>
        <v>2699</v>
      </c>
      <c r="BF15" s="51">
        <f t="shared" si="26"/>
        <v>4.1218969988884773</v>
      </c>
    </row>
    <row r="16" spans="1:58" ht="72.75" customHeight="1" thickBot="1">
      <c r="A16" s="56" t="s">
        <v>30</v>
      </c>
      <c r="B16" s="57" t="s">
        <v>60</v>
      </c>
      <c r="C16" s="58"/>
      <c r="D16" s="52" t="s">
        <v>61</v>
      </c>
      <c r="E16" s="52" t="s">
        <v>62</v>
      </c>
      <c r="F16" s="59" t="s">
        <v>34</v>
      </c>
      <c r="G16" s="60" t="s">
        <v>35</v>
      </c>
      <c r="H16" s="61">
        <v>63</v>
      </c>
      <c r="I16" s="62">
        <v>18</v>
      </c>
      <c r="J16" s="64">
        <f t="shared" si="0"/>
        <v>3.5</v>
      </c>
      <c r="K16" s="63">
        <v>4241</v>
      </c>
      <c r="L16" s="62">
        <v>1257</v>
      </c>
      <c r="M16" s="64">
        <f t="shared" si="1"/>
        <v>3.3739061256961018</v>
      </c>
      <c r="N16" s="63">
        <v>4692</v>
      </c>
      <c r="O16" s="62">
        <v>1323</v>
      </c>
      <c r="P16" s="64">
        <f t="shared" si="2"/>
        <v>3.5464852607709751</v>
      </c>
      <c r="Q16" s="48">
        <f t="shared" si="3"/>
        <v>8996</v>
      </c>
      <c r="R16" s="48">
        <f t="shared" si="4"/>
        <v>2598</v>
      </c>
      <c r="S16" s="49">
        <f t="shared" si="5"/>
        <v>3.4626635873749039</v>
      </c>
      <c r="T16" s="63">
        <v>4219</v>
      </c>
      <c r="U16" s="62">
        <v>1140</v>
      </c>
      <c r="V16" s="64">
        <f t="shared" si="6"/>
        <v>3.700877192982456</v>
      </c>
      <c r="W16" s="63">
        <v>3809</v>
      </c>
      <c r="X16" s="62">
        <v>1174</v>
      </c>
      <c r="Y16" s="64">
        <f t="shared" si="7"/>
        <v>3.2444633730834753</v>
      </c>
      <c r="Z16" s="63">
        <v>3563</v>
      </c>
      <c r="AA16" s="62">
        <v>792</v>
      </c>
      <c r="AB16" s="65">
        <f t="shared" si="8"/>
        <v>4.4987373737373737</v>
      </c>
      <c r="AC16" s="49">
        <f t="shared" si="9"/>
        <v>11591</v>
      </c>
      <c r="AD16" s="49">
        <f t="shared" si="10"/>
        <v>3106</v>
      </c>
      <c r="AE16" s="49">
        <f t="shared" si="11"/>
        <v>3.731809401159047</v>
      </c>
      <c r="AF16" s="63">
        <v>4809</v>
      </c>
      <c r="AG16" s="62">
        <v>1067</v>
      </c>
      <c r="AH16" s="64">
        <f t="shared" si="12"/>
        <v>4.5070290534208057</v>
      </c>
      <c r="AI16" s="63">
        <v>5813</v>
      </c>
      <c r="AJ16" s="62">
        <v>1000</v>
      </c>
      <c r="AK16" s="64">
        <f t="shared" si="13"/>
        <v>5.8129999999999997</v>
      </c>
      <c r="AL16" s="63">
        <v>5945</v>
      </c>
      <c r="AM16" s="62">
        <v>1065</v>
      </c>
      <c r="AN16" s="64">
        <f t="shared" si="14"/>
        <v>5.5821596244131459</v>
      </c>
      <c r="AO16" s="49">
        <f t="shared" si="15"/>
        <v>16567</v>
      </c>
      <c r="AP16" s="49">
        <f t="shared" si="16"/>
        <v>3132</v>
      </c>
      <c r="AQ16" s="49">
        <f t="shared" si="17"/>
        <v>5.289591315453384</v>
      </c>
      <c r="AR16" s="63">
        <v>14037</v>
      </c>
      <c r="AS16" s="62">
        <v>1251</v>
      </c>
      <c r="AT16" s="64">
        <f t="shared" si="18"/>
        <v>11.220623501199041</v>
      </c>
      <c r="AU16" s="63">
        <v>13308</v>
      </c>
      <c r="AV16" s="62">
        <v>1392</v>
      </c>
      <c r="AW16" s="64">
        <f t="shared" si="19"/>
        <v>9.5603448275862064</v>
      </c>
      <c r="AX16" s="63">
        <v>11736</v>
      </c>
      <c r="AY16" s="62">
        <v>1480</v>
      </c>
      <c r="AZ16" s="64">
        <f t="shared" si="20"/>
        <v>7.92972972972973</v>
      </c>
      <c r="BA16" s="49">
        <f t="shared" si="21"/>
        <v>39081</v>
      </c>
      <c r="BB16" s="49">
        <f t="shared" si="22"/>
        <v>4123</v>
      </c>
      <c r="BC16" s="49">
        <f t="shared" si="23"/>
        <v>9.4787775891341255</v>
      </c>
      <c r="BD16" s="51">
        <f t="shared" si="24"/>
        <v>76235</v>
      </c>
      <c r="BE16" s="51">
        <f t="shared" si="25"/>
        <v>12959</v>
      </c>
      <c r="BF16" s="51">
        <f t="shared" si="26"/>
        <v>5.8827841654448649</v>
      </c>
    </row>
    <row r="17" spans="1:58" ht="72.75" customHeight="1" thickBot="1">
      <c r="A17" s="66" t="s">
        <v>30</v>
      </c>
      <c r="B17" s="57" t="s">
        <v>63</v>
      </c>
      <c r="C17" s="58"/>
      <c r="D17" s="52" t="s">
        <v>64</v>
      </c>
      <c r="E17" s="52" t="s">
        <v>65</v>
      </c>
      <c r="F17" s="59" t="s">
        <v>34</v>
      </c>
      <c r="G17" s="60" t="s">
        <v>35</v>
      </c>
      <c r="H17" s="61">
        <v>2876</v>
      </c>
      <c r="I17" s="62">
        <v>1145</v>
      </c>
      <c r="J17" s="64">
        <f t="shared" si="0"/>
        <v>2.5117903930131003</v>
      </c>
      <c r="K17" s="63">
        <v>2247</v>
      </c>
      <c r="L17" s="62">
        <v>793</v>
      </c>
      <c r="M17" s="64">
        <f t="shared" si="1"/>
        <v>2.8335435056746534</v>
      </c>
      <c r="N17" s="63">
        <v>1329</v>
      </c>
      <c r="O17" s="62">
        <v>617</v>
      </c>
      <c r="P17" s="64">
        <f t="shared" si="2"/>
        <v>2.1539708265802271</v>
      </c>
      <c r="Q17" s="48">
        <f t="shared" si="3"/>
        <v>6452</v>
      </c>
      <c r="R17" s="48">
        <f t="shared" si="4"/>
        <v>2555</v>
      </c>
      <c r="S17" s="49">
        <f t="shared" si="5"/>
        <v>2.5252446183953032</v>
      </c>
      <c r="T17" s="63">
        <v>1053</v>
      </c>
      <c r="U17" s="62">
        <v>530</v>
      </c>
      <c r="V17" s="64">
        <f t="shared" si="6"/>
        <v>1.9867924528301886</v>
      </c>
      <c r="W17" s="63">
        <v>887</v>
      </c>
      <c r="X17" s="62">
        <v>590</v>
      </c>
      <c r="Y17" s="64">
        <f t="shared" si="7"/>
        <v>1.5033898305084745</v>
      </c>
      <c r="Z17" s="63">
        <v>691</v>
      </c>
      <c r="AA17" s="62">
        <v>399</v>
      </c>
      <c r="AB17" s="65">
        <f t="shared" si="8"/>
        <v>1.7318295739348371</v>
      </c>
      <c r="AC17" s="49">
        <f t="shared" si="9"/>
        <v>2631</v>
      </c>
      <c r="AD17" s="49">
        <f t="shared" si="10"/>
        <v>1519</v>
      </c>
      <c r="AE17" s="49">
        <f t="shared" si="11"/>
        <v>1.7320605661619486</v>
      </c>
      <c r="AF17" s="63">
        <v>538</v>
      </c>
      <c r="AG17" s="62">
        <v>284</v>
      </c>
      <c r="AH17" s="64">
        <f t="shared" si="12"/>
        <v>1.8943661971830985</v>
      </c>
      <c r="AI17" s="63">
        <v>520</v>
      </c>
      <c r="AJ17" s="62">
        <v>195</v>
      </c>
      <c r="AK17" s="64">
        <f t="shared" si="13"/>
        <v>2.6666666666666665</v>
      </c>
      <c r="AL17" s="63">
        <v>1070</v>
      </c>
      <c r="AM17" s="62">
        <v>521</v>
      </c>
      <c r="AN17" s="64">
        <f t="shared" si="14"/>
        <v>2.0537428023032631</v>
      </c>
      <c r="AO17" s="49">
        <f t="shared" si="15"/>
        <v>2128</v>
      </c>
      <c r="AP17" s="49">
        <f t="shared" si="16"/>
        <v>1000</v>
      </c>
      <c r="AQ17" s="49">
        <f t="shared" si="17"/>
        <v>2.1280000000000001</v>
      </c>
      <c r="AR17" s="63">
        <v>985</v>
      </c>
      <c r="AS17" s="62">
        <v>433</v>
      </c>
      <c r="AT17" s="64">
        <f t="shared" si="18"/>
        <v>2.274826789838337</v>
      </c>
      <c r="AU17" s="63">
        <v>696</v>
      </c>
      <c r="AV17" s="62">
        <v>309</v>
      </c>
      <c r="AW17" s="64">
        <f t="shared" si="19"/>
        <v>2.2524271844660193</v>
      </c>
      <c r="AX17" s="63">
        <v>650</v>
      </c>
      <c r="AY17" s="62">
        <v>364</v>
      </c>
      <c r="AZ17" s="64">
        <f t="shared" si="20"/>
        <v>1.7857142857142858</v>
      </c>
      <c r="BA17" s="49">
        <f t="shared" si="21"/>
        <v>2331</v>
      </c>
      <c r="BB17" s="49">
        <f t="shared" si="22"/>
        <v>1106</v>
      </c>
      <c r="BC17" s="49">
        <f t="shared" si="23"/>
        <v>2.1075949367088609</v>
      </c>
      <c r="BD17" s="51">
        <f t="shared" ref="BD17:BD48" si="27">+Q17+AC17+AO17+BA17</f>
        <v>13542</v>
      </c>
      <c r="BE17" s="67">
        <f>BB17+AD17</f>
        <v>2625</v>
      </c>
      <c r="BF17" s="51">
        <f t="shared" si="26"/>
        <v>5.1588571428571433</v>
      </c>
    </row>
    <row r="18" spans="1:58" ht="65.25" customHeight="1" thickBot="1">
      <c r="A18" s="66" t="s">
        <v>30</v>
      </c>
      <c r="B18" s="57" t="s">
        <v>66</v>
      </c>
      <c r="C18" s="58"/>
      <c r="D18" s="52" t="s">
        <v>67</v>
      </c>
      <c r="E18" s="52" t="s">
        <v>68</v>
      </c>
      <c r="F18" s="59" t="s">
        <v>34</v>
      </c>
      <c r="G18" s="60" t="s">
        <v>35</v>
      </c>
      <c r="H18" s="61">
        <v>1108</v>
      </c>
      <c r="I18" s="62">
        <v>509</v>
      </c>
      <c r="J18" s="64">
        <f t="shared" si="0"/>
        <v>2.1768172888015718</v>
      </c>
      <c r="K18" s="63">
        <v>1585</v>
      </c>
      <c r="L18" s="62">
        <v>547</v>
      </c>
      <c r="M18" s="64">
        <f t="shared" si="1"/>
        <v>2.8976234003656307</v>
      </c>
      <c r="N18" s="63">
        <v>3361</v>
      </c>
      <c r="O18" s="62">
        <v>697</v>
      </c>
      <c r="P18" s="64">
        <f t="shared" si="2"/>
        <v>4.8220946915351508</v>
      </c>
      <c r="Q18" s="48">
        <f t="shared" si="3"/>
        <v>6054</v>
      </c>
      <c r="R18" s="48">
        <f t="shared" si="4"/>
        <v>1753</v>
      </c>
      <c r="S18" s="49">
        <f t="shared" si="5"/>
        <v>3.4535082715345125</v>
      </c>
      <c r="T18" s="63">
        <v>4616</v>
      </c>
      <c r="U18" s="62">
        <v>569</v>
      </c>
      <c r="V18" s="64">
        <f t="shared" si="6"/>
        <v>8.1124780316344456</v>
      </c>
      <c r="W18" s="63">
        <v>3408</v>
      </c>
      <c r="X18" s="62">
        <v>628</v>
      </c>
      <c r="Y18" s="64">
        <f t="shared" si="7"/>
        <v>5.4267515923566876</v>
      </c>
      <c r="Z18" s="63">
        <v>2216</v>
      </c>
      <c r="AA18" s="62">
        <v>524</v>
      </c>
      <c r="AB18" s="65">
        <f t="shared" si="8"/>
        <v>4.229007633587786</v>
      </c>
      <c r="AC18" s="49">
        <f t="shared" si="9"/>
        <v>10240</v>
      </c>
      <c r="AD18" s="49">
        <f t="shared" si="10"/>
        <v>1721</v>
      </c>
      <c r="AE18" s="49">
        <f t="shared" si="11"/>
        <v>5.9500290528762347</v>
      </c>
      <c r="AF18" s="63">
        <v>2282</v>
      </c>
      <c r="AG18" s="62">
        <v>524</v>
      </c>
      <c r="AH18" s="64">
        <f t="shared" si="12"/>
        <v>4.3549618320610683</v>
      </c>
      <c r="AI18" s="63">
        <v>3634</v>
      </c>
      <c r="AJ18" s="62">
        <v>488</v>
      </c>
      <c r="AK18" s="64">
        <f t="shared" si="13"/>
        <v>7.4467213114754101</v>
      </c>
      <c r="AL18" s="63">
        <v>3979</v>
      </c>
      <c r="AM18" s="62">
        <v>548</v>
      </c>
      <c r="AN18" s="64">
        <f t="shared" si="14"/>
        <v>7.2609489051094886</v>
      </c>
      <c r="AO18" s="49">
        <f t="shared" si="15"/>
        <v>9895</v>
      </c>
      <c r="AP18" s="49">
        <f t="shared" si="16"/>
        <v>1560</v>
      </c>
      <c r="AQ18" s="49">
        <f t="shared" si="17"/>
        <v>6.3429487179487181</v>
      </c>
      <c r="AR18" s="63">
        <v>7565</v>
      </c>
      <c r="AS18" s="62">
        <v>658</v>
      </c>
      <c r="AT18" s="64">
        <f t="shared" si="18"/>
        <v>11.496960486322189</v>
      </c>
      <c r="AU18" s="63">
        <v>7772</v>
      </c>
      <c r="AV18" s="62">
        <v>599</v>
      </c>
      <c r="AW18" s="64">
        <f t="shared" si="19"/>
        <v>12.974958263772955</v>
      </c>
      <c r="AX18" s="63">
        <v>9800</v>
      </c>
      <c r="AY18" s="62">
        <v>560</v>
      </c>
      <c r="AZ18" s="64">
        <f t="shared" si="20"/>
        <v>17.5</v>
      </c>
      <c r="BA18" s="49">
        <f t="shared" si="21"/>
        <v>25137</v>
      </c>
      <c r="BB18" s="49">
        <f t="shared" si="22"/>
        <v>1817</v>
      </c>
      <c r="BC18" s="49">
        <f t="shared" si="23"/>
        <v>13.834342322509631</v>
      </c>
      <c r="BD18" s="51">
        <f t="shared" si="27"/>
        <v>51326</v>
      </c>
      <c r="BE18" s="51">
        <f t="shared" ref="BE18:BE49" si="28">+R18+AD18+AP18+BB18</f>
        <v>6851</v>
      </c>
      <c r="BF18" s="51">
        <f t="shared" si="26"/>
        <v>7.4917530287549265</v>
      </c>
    </row>
    <row r="19" spans="1:58" ht="65.25" customHeight="1" thickBot="1">
      <c r="A19" s="66" t="s">
        <v>30</v>
      </c>
      <c r="B19" s="57" t="s">
        <v>69</v>
      </c>
      <c r="C19" s="58"/>
      <c r="D19" s="52" t="s">
        <v>70</v>
      </c>
      <c r="E19" s="52" t="s">
        <v>71</v>
      </c>
      <c r="F19" s="59" t="s">
        <v>34</v>
      </c>
      <c r="G19" s="60" t="s">
        <v>35</v>
      </c>
      <c r="H19" s="61">
        <v>903</v>
      </c>
      <c r="I19" s="62">
        <v>472</v>
      </c>
      <c r="J19" s="64">
        <f t="shared" si="0"/>
        <v>1.9131355932203389</v>
      </c>
      <c r="K19" s="63">
        <v>831</v>
      </c>
      <c r="L19" s="62">
        <v>367</v>
      </c>
      <c r="M19" s="64">
        <f t="shared" si="1"/>
        <v>2.2643051771117166</v>
      </c>
      <c r="N19" s="62">
        <v>1513</v>
      </c>
      <c r="O19" s="62">
        <v>349</v>
      </c>
      <c r="P19" s="64">
        <f t="shared" si="2"/>
        <v>4.3352435530085964</v>
      </c>
      <c r="Q19" s="48">
        <f t="shared" si="3"/>
        <v>3247</v>
      </c>
      <c r="R19" s="48">
        <f t="shared" si="4"/>
        <v>1188</v>
      </c>
      <c r="S19" s="49">
        <f t="shared" si="5"/>
        <v>2.7331649831649831</v>
      </c>
      <c r="T19" s="63">
        <v>1636</v>
      </c>
      <c r="U19" s="62">
        <v>216</v>
      </c>
      <c r="V19" s="64">
        <f t="shared" si="6"/>
        <v>7.5740740740740744</v>
      </c>
      <c r="W19" s="63">
        <v>621</v>
      </c>
      <c r="X19" s="62">
        <v>267</v>
      </c>
      <c r="Y19" s="64">
        <f t="shared" si="7"/>
        <v>2.3258426966292136</v>
      </c>
      <c r="Z19" s="63">
        <v>351</v>
      </c>
      <c r="AA19" s="62">
        <v>145</v>
      </c>
      <c r="AB19" s="65">
        <f t="shared" si="8"/>
        <v>2.420689655172414</v>
      </c>
      <c r="AC19" s="49">
        <f t="shared" si="9"/>
        <v>2608</v>
      </c>
      <c r="AD19" s="49">
        <f t="shared" si="10"/>
        <v>628</v>
      </c>
      <c r="AE19" s="49">
        <f t="shared" si="11"/>
        <v>4.1528662420382165</v>
      </c>
      <c r="AF19" s="63">
        <v>312</v>
      </c>
      <c r="AG19" s="62">
        <v>133</v>
      </c>
      <c r="AH19" s="64">
        <f t="shared" si="12"/>
        <v>2.3458646616541352</v>
      </c>
      <c r="AI19" s="63">
        <v>541</v>
      </c>
      <c r="AJ19" s="62">
        <v>123</v>
      </c>
      <c r="AK19" s="64">
        <f t="shared" si="13"/>
        <v>4.3983739837398375</v>
      </c>
      <c r="AL19" s="63">
        <v>987</v>
      </c>
      <c r="AM19" s="62">
        <v>273</v>
      </c>
      <c r="AN19" s="64">
        <f t="shared" si="14"/>
        <v>3.6153846153846154</v>
      </c>
      <c r="AO19" s="49">
        <f t="shared" si="15"/>
        <v>1840</v>
      </c>
      <c r="AP19" s="49">
        <f t="shared" si="16"/>
        <v>529</v>
      </c>
      <c r="AQ19" s="49">
        <f t="shared" si="17"/>
        <v>3.4782608695652173</v>
      </c>
      <c r="AR19" s="63">
        <v>486</v>
      </c>
      <c r="AS19" s="62">
        <v>156</v>
      </c>
      <c r="AT19" s="64">
        <f t="shared" si="18"/>
        <v>3.1153846153846154</v>
      </c>
      <c r="AU19" s="63">
        <v>892</v>
      </c>
      <c r="AV19" s="62">
        <v>201</v>
      </c>
      <c r="AW19" s="64">
        <f t="shared" si="19"/>
        <v>4.4378109452736316</v>
      </c>
      <c r="AX19" s="63">
        <v>210</v>
      </c>
      <c r="AY19" s="62">
        <v>80</v>
      </c>
      <c r="AZ19" s="64">
        <f t="shared" si="20"/>
        <v>2.625</v>
      </c>
      <c r="BA19" s="49">
        <f t="shared" si="21"/>
        <v>1588</v>
      </c>
      <c r="BB19" s="49">
        <f t="shared" si="22"/>
        <v>437</v>
      </c>
      <c r="BC19" s="49">
        <f t="shared" si="23"/>
        <v>3.6338672768878717</v>
      </c>
      <c r="BD19" s="51">
        <f t="shared" si="27"/>
        <v>9283</v>
      </c>
      <c r="BE19" s="51">
        <f t="shared" si="28"/>
        <v>2782</v>
      </c>
      <c r="BF19" s="51">
        <f t="shared" si="26"/>
        <v>3.3368080517613228</v>
      </c>
    </row>
    <row r="20" spans="1:58" ht="72" customHeight="1" thickBot="1">
      <c r="A20" s="66" t="s">
        <v>30</v>
      </c>
      <c r="B20" s="57" t="s">
        <v>72</v>
      </c>
      <c r="C20" s="58"/>
      <c r="D20" s="52" t="s">
        <v>73</v>
      </c>
      <c r="E20" s="52" t="s">
        <v>74</v>
      </c>
      <c r="F20" s="59" t="s">
        <v>34</v>
      </c>
      <c r="G20" s="60" t="s">
        <v>75</v>
      </c>
      <c r="H20" s="61">
        <v>699</v>
      </c>
      <c r="I20" s="62">
        <v>178</v>
      </c>
      <c r="J20" s="64">
        <f>H20/I20</f>
        <v>3.9269662921348316</v>
      </c>
      <c r="K20" s="63">
        <v>1277</v>
      </c>
      <c r="L20" s="62">
        <v>216</v>
      </c>
      <c r="M20" s="64">
        <f>K20/L20</f>
        <v>5.9120370370370372</v>
      </c>
      <c r="N20" s="63">
        <v>3648</v>
      </c>
      <c r="O20" s="62">
        <v>256</v>
      </c>
      <c r="P20" s="64">
        <f>N20/O20</f>
        <v>14.25</v>
      </c>
      <c r="Q20" s="48">
        <f t="shared" si="3"/>
        <v>5624</v>
      </c>
      <c r="R20" s="48">
        <f t="shared" si="4"/>
        <v>650</v>
      </c>
      <c r="S20" s="49">
        <f t="shared" si="5"/>
        <v>8.6523076923076925</v>
      </c>
      <c r="T20" s="63">
        <v>4034</v>
      </c>
      <c r="U20" s="62">
        <v>220</v>
      </c>
      <c r="V20" s="64">
        <f>T20/U20</f>
        <v>18.336363636363636</v>
      </c>
      <c r="W20" s="63">
        <v>1677</v>
      </c>
      <c r="X20" s="62">
        <v>248</v>
      </c>
      <c r="Y20" s="64">
        <f>W20/X20</f>
        <v>6.762096774193548</v>
      </c>
      <c r="Z20" s="63">
        <v>948</v>
      </c>
      <c r="AA20" s="62">
        <v>221</v>
      </c>
      <c r="AB20" s="65">
        <f>Z20/AA20</f>
        <v>4.2895927601809953</v>
      </c>
      <c r="AC20" s="49">
        <f t="shared" si="9"/>
        <v>6659</v>
      </c>
      <c r="AD20" s="49">
        <f t="shared" si="10"/>
        <v>689</v>
      </c>
      <c r="AE20" s="49">
        <f t="shared" si="11"/>
        <v>9.6647314949201739</v>
      </c>
      <c r="AF20" s="63">
        <v>764</v>
      </c>
      <c r="AG20" s="62">
        <v>193</v>
      </c>
      <c r="AH20" s="64">
        <f>AF20/AG20</f>
        <v>3.9585492227979273</v>
      </c>
      <c r="AI20" s="63">
        <v>1010</v>
      </c>
      <c r="AJ20" s="62">
        <v>185</v>
      </c>
      <c r="AK20" s="64">
        <f>AI20/AJ20</f>
        <v>5.4594594594594597</v>
      </c>
      <c r="AL20" s="63">
        <v>2363</v>
      </c>
      <c r="AM20" s="62">
        <v>289</v>
      </c>
      <c r="AN20" s="64">
        <f>AL20/AM20</f>
        <v>8.1764705882352935</v>
      </c>
      <c r="AO20" s="49">
        <f t="shared" si="15"/>
        <v>4137</v>
      </c>
      <c r="AP20" s="49">
        <f t="shared" si="16"/>
        <v>667</v>
      </c>
      <c r="AQ20" s="49">
        <f t="shared" si="17"/>
        <v>6.2023988005996999</v>
      </c>
      <c r="AR20" s="63">
        <v>1871</v>
      </c>
      <c r="AS20" s="62">
        <v>177</v>
      </c>
      <c r="AT20" s="64">
        <f>AR20/AS20</f>
        <v>10.570621468926554</v>
      </c>
      <c r="AU20" s="63">
        <v>3009</v>
      </c>
      <c r="AV20" s="62">
        <v>241</v>
      </c>
      <c r="AW20" s="64">
        <f>AU20/AV20</f>
        <v>12.485477178423237</v>
      </c>
      <c r="AX20" s="63">
        <v>2247</v>
      </c>
      <c r="AY20" s="62">
        <v>234</v>
      </c>
      <c r="AZ20" s="64">
        <f>AX20/AY20</f>
        <v>9.6025641025641022</v>
      </c>
      <c r="BA20" s="49">
        <f t="shared" si="21"/>
        <v>7127</v>
      </c>
      <c r="BB20" s="49">
        <f t="shared" si="22"/>
        <v>652</v>
      </c>
      <c r="BC20" s="49">
        <f t="shared" si="23"/>
        <v>10.930981595092025</v>
      </c>
      <c r="BD20" s="51">
        <f t="shared" si="27"/>
        <v>23547</v>
      </c>
      <c r="BE20" s="51">
        <f t="shared" si="28"/>
        <v>2658</v>
      </c>
      <c r="BF20" s="51">
        <f t="shared" si="26"/>
        <v>8.8589164785553045</v>
      </c>
    </row>
    <row r="21" spans="1:58" ht="72" customHeight="1" thickBot="1">
      <c r="A21" s="66" t="s">
        <v>30</v>
      </c>
      <c r="B21" s="57" t="s">
        <v>76</v>
      </c>
      <c r="C21" s="58"/>
      <c r="D21" s="52" t="s">
        <v>77</v>
      </c>
      <c r="E21" s="52" t="s">
        <v>78</v>
      </c>
      <c r="F21" s="59" t="s">
        <v>34</v>
      </c>
      <c r="G21" s="60" t="s">
        <v>79</v>
      </c>
      <c r="H21" s="61">
        <v>575</v>
      </c>
      <c r="I21" s="62">
        <v>162</v>
      </c>
      <c r="J21" s="64">
        <f>H21/I21</f>
        <v>3.5493827160493829</v>
      </c>
      <c r="K21" s="63">
        <v>733</v>
      </c>
      <c r="L21" s="62">
        <v>153</v>
      </c>
      <c r="M21" s="64">
        <f>K21/L21</f>
        <v>4.7908496732026142</v>
      </c>
      <c r="N21" s="62">
        <v>1972</v>
      </c>
      <c r="O21" s="62">
        <v>145</v>
      </c>
      <c r="P21" s="64">
        <f>N21/O21</f>
        <v>13.6</v>
      </c>
      <c r="Q21" s="48">
        <f t="shared" si="3"/>
        <v>3280</v>
      </c>
      <c r="R21" s="48">
        <f t="shared" si="4"/>
        <v>460</v>
      </c>
      <c r="S21" s="49">
        <f t="shared" si="5"/>
        <v>7.1304347826086953</v>
      </c>
      <c r="T21" s="63">
        <v>1603</v>
      </c>
      <c r="U21" s="62">
        <v>98</v>
      </c>
      <c r="V21" s="64">
        <f>T21/U21</f>
        <v>16.357142857142858</v>
      </c>
      <c r="W21" s="63">
        <v>399</v>
      </c>
      <c r="X21" s="62">
        <v>106</v>
      </c>
      <c r="Y21" s="64">
        <f>W21/X21</f>
        <v>3.7641509433962264</v>
      </c>
      <c r="Z21" s="63">
        <v>207</v>
      </c>
      <c r="AA21" s="62">
        <v>101</v>
      </c>
      <c r="AB21" s="65">
        <f>Z21/AA21</f>
        <v>2.0495049504950495</v>
      </c>
      <c r="AC21" s="49">
        <f t="shared" si="9"/>
        <v>2209</v>
      </c>
      <c r="AD21" s="49">
        <f t="shared" si="10"/>
        <v>305</v>
      </c>
      <c r="AE21" s="49">
        <f t="shared" si="11"/>
        <v>7.2426229508196718</v>
      </c>
      <c r="AF21" s="63">
        <v>179</v>
      </c>
      <c r="AG21" s="62">
        <v>67</v>
      </c>
      <c r="AH21" s="64">
        <f>AF21/AG21</f>
        <v>2.6716417910447761</v>
      </c>
      <c r="AI21" s="63">
        <v>397</v>
      </c>
      <c r="AJ21" s="62">
        <v>82</v>
      </c>
      <c r="AK21" s="64">
        <f>AI21/AJ21</f>
        <v>4.8414634146341466</v>
      </c>
      <c r="AL21" s="63">
        <v>435</v>
      </c>
      <c r="AM21" s="62">
        <v>82</v>
      </c>
      <c r="AN21" s="64">
        <f>AL21/AM21</f>
        <v>5.3048780487804876</v>
      </c>
      <c r="AO21" s="49">
        <f t="shared" si="15"/>
        <v>1011</v>
      </c>
      <c r="AP21" s="49">
        <f t="shared" si="16"/>
        <v>231</v>
      </c>
      <c r="AQ21" s="49">
        <f t="shared" si="17"/>
        <v>4.3766233766233764</v>
      </c>
      <c r="AR21" s="63">
        <v>240</v>
      </c>
      <c r="AS21" s="62">
        <v>63</v>
      </c>
      <c r="AT21" s="64">
        <f>AR21/AS21</f>
        <v>3.8095238095238093</v>
      </c>
      <c r="AU21" s="63">
        <v>297</v>
      </c>
      <c r="AV21" s="62">
        <v>62</v>
      </c>
      <c r="AW21" s="64">
        <f>AU21/AV21</f>
        <v>4.790322580645161</v>
      </c>
      <c r="AX21" s="63">
        <v>113</v>
      </c>
      <c r="AY21" s="62">
        <v>75</v>
      </c>
      <c r="AZ21" s="64">
        <f>AX21/AY21</f>
        <v>1.5066666666666666</v>
      </c>
      <c r="BA21" s="49">
        <f t="shared" si="21"/>
        <v>650</v>
      </c>
      <c r="BB21" s="49">
        <f t="shared" si="22"/>
        <v>200</v>
      </c>
      <c r="BC21" s="49">
        <f t="shared" si="23"/>
        <v>3.25</v>
      </c>
      <c r="BD21" s="51">
        <f t="shared" si="27"/>
        <v>7150</v>
      </c>
      <c r="BE21" s="51">
        <f t="shared" si="28"/>
        <v>1196</v>
      </c>
      <c r="BF21" s="51">
        <f t="shared" si="26"/>
        <v>5.9782608695652177</v>
      </c>
    </row>
    <row r="22" spans="1:58" ht="44.25" customHeight="1" thickBot="1">
      <c r="A22" s="66" t="s">
        <v>30</v>
      </c>
      <c r="B22" s="57" t="s">
        <v>80</v>
      </c>
      <c r="C22" s="58"/>
      <c r="D22" s="52" t="s">
        <v>81</v>
      </c>
      <c r="E22" s="52" t="s">
        <v>82</v>
      </c>
      <c r="F22" s="59" t="s">
        <v>83</v>
      </c>
      <c r="G22" s="68">
        <v>0.05</v>
      </c>
      <c r="H22" s="61">
        <v>0</v>
      </c>
      <c r="I22" s="62">
        <v>257</v>
      </c>
      <c r="J22" s="64">
        <f>+H22/I22*100</f>
        <v>0</v>
      </c>
      <c r="K22" s="63">
        <v>5</v>
      </c>
      <c r="L22" s="62">
        <v>263</v>
      </c>
      <c r="M22" s="64">
        <f>+K22/L22*100</f>
        <v>1.9011406844106464</v>
      </c>
      <c r="N22" s="62">
        <v>11</v>
      </c>
      <c r="O22" s="62">
        <v>71</v>
      </c>
      <c r="P22" s="64">
        <f>+N22/O22*100</f>
        <v>15.492957746478872</v>
      </c>
      <c r="Q22" s="48">
        <f t="shared" si="3"/>
        <v>16</v>
      </c>
      <c r="R22" s="48">
        <f t="shared" si="4"/>
        <v>591</v>
      </c>
      <c r="S22" s="49">
        <f t="shared" si="5"/>
        <v>2.7072758037225041E-2</v>
      </c>
      <c r="T22" s="63">
        <v>13</v>
      </c>
      <c r="U22" s="62">
        <v>140</v>
      </c>
      <c r="V22" s="64">
        <f>+T22/U22*100</f>
        <v>9.2857142857142865</v>
      </c>
      <c r="W22" s="63">
        <v>12</v>
      </c>
      <c r="X22" s="62">
        <v>271</v>
      </c>
      <c r="Y22" s="64">
        <f>+W22/X22*100</f>
        <v>4.428044280442804</v>
      </c>
      <c r="Z22" s="63">
        <v>11</v>
      </c>
      <c r="AA22" s="62">
        <v>185</v>
      </c>
      <c r="AB22" s="65">
        <f>+Z22/AA22*100</f>
        <v>5.9459459459459465</v>
      </c>
      <c r="AC22" s="49">
        <f t="shared" si="9"/>
        <v>36</v>
      </c>
      <c r="AD22" s="49">
        <f t="shared" si="10"/>
        <v>596</v>
      </c>
      <c r="AE22" s="49">
        <f t="shared" si="11"/>
        <v>6.0402684563758392E-2</v>
      </c>
      <c r="AF22" s="63">
        <v>2</v>
      </c>
      <c r="AG22" s="62">
        <v>203</v>
      </c>
      <c r="AH22" s="64">
        <f>+AF22/AG22*100</f>
        <v>0.98522167487684731</v>
      </c>
      <c r="AI22" s="63">
        <v>3</v>
      </c>
      <c r="AJ22" s="62">
        <v>217</v>
      </c>
      <c r="AK22" s="64">
        <f>+AI22/AJ22*100</f>
        <v>1.3824884792626728</v>
      </c>
      <c r="AL22" s="63">
        <v>2</v>
      </c>
      <c r="AM22" s="62">
        <v>200</v>
      </c>
      <c r="AN22" s="64">
        <f>+AL22/AM22*100</f>
        <v>1</v>
      </c>
      <c r="AO22" s="49">
        <f t="shared" si="15"/>
        <v>7</v>
      </c>
      <c r="AP22" s="49">
        <f t="shared" si="16"/>
        <v>620</v>
      </c>
      <c r="AQ22" s="49">
        <f t="shared" si="17"/>
        <v>1.1290322580645161E-2</v>
      </c>
      <c r="AR22" s="63">
        <v>3</v>
      </c>
      <c r="AS22" s="62">
        <v>226</v>
      </c>
      <c r="AT22" s="64">
        <f>+AR22/AS22*100</f>
        <v>1.3274336283185841</v>
      </c>
      <c r="AU22" s="63">
        <v>1</v>
      </c>
      <c r="AV22" s="62">
        <v>210</v>
      </c>
      <c r="AW22" s="64">
        <f>+AU22/AV22*100</f>
        <v>0.47619047619047622</v>
      </c>
      <c r="AX22" s="63">
        <v>3</v>
      </c>
      <c r="AY22" s="62">
        <v>220</v>
      </c>
      <c r="AZ22" s="64">
        <f>+AX22/AY22*100</f>
        <v>1.3636363636363635</v>
      </c>
      <c r="BA22" s="49">
        <f t="shared" si="21"/>
        <v>7</v>
      </c>
      <c r="BB22" s="49">
        <f t="shared" si="22"/>
        <v>656</v>
      </c>
      <c r="BC22" s="49">
        <f t="shared" si="23"/>
        <v>1.0670731707317074E-2</v>
      </c>
      <c r="BD22" s="51">
        <f t="shared" si="27"/>
        <v>66</v>
      </c>
      <c r="BE22" s="51">
        <f t="shared" si="28"/>
        <v>2463</v>
      </c>
      <c r="BF22" s="51">
        <f t="shared" si="26"/>
        <v>2.679658952496955E-2</v>
      </c>
    </row>
    <row r="23" spans="1:58" ht="59.25" customHeight="1" thickBot="1">
      <c r="A23" s="66" t="s">
        <v>30</v>
      </c>
      <c r="B23" s="57" t="s">
        <v>84</v>
      </c>
      <c r="C23" s="58"/>
      <c r="D23" s="52" t="s">
        <v>85</v>
      </c>
      <c r="E23" s="69" t="s">
        <v>86</v>
      </c>
      <c r="F23" s="59" t="s">
        <v>87</v>
      </c>
      <c r="G23" s="60" t="s">
        <v>88</v>
      </c>
      <c r="H23" s="61">
        <v>146972</v>
      </c>
      <c r="I23" s="62">
        <v>2956</v>
      </c>
      <c r="J23" s="64">
        <f>+H23/I23</f>
        <v>49.719891745602162</v>
      </c>
      <c r="K23" s="63">
        <v>137046</v>
      </c>
      <c r="L23" s="62">
        <v>2786</v>
      </c>
      <c r="M23" s="64">
        <f>+K23/L23</f>
        <v>49.190954773869343</v>
      </c>
      <c r="N23" s="62">
        <v>131582</v>
      </c>
      <c r="O23" s="62">
        <v>3355</v>
      </c>
      <c r="P23" s="64">
        <f>+N23/O23</f>
        <v>39.21967213114754</v>
      </c>
      <c r="Q23" s="48">
        <f t="shared" si="3"/>
        <v>415600</v>
      </c>
      <c r="R23" s="48">
        <f t="shared" si="4"/>
        <v>9097</v>
      </c>
      <c r="S23" s="49">
        <f t="shared" si="5"/>
        <v>45.685390788171922</v>
      </c>
      <c r="T23" s="63">
        <v>184205</v>
      </c>
      <c r="U23" s="62">
        <v>3107</v>
      </c>
      <c r="V23" s="64">
        <f>+T23/U23</f>
        <v>59.2870936594786</v>
      </c>
      <c r="W23" s="63">
        <v>146061</v>
      </c>
      <c r="X23" s="62">
        <v>3489</v>
      </c>
      <c r="Y23" s="64">
        <f>+W23/X23</f>
        <v>41.863284608770421</v>
      </c>
      <c r="Z23" s="63">
        <v>79924</v>
      </c>
      <c r="AA23" s="62">
        <v>3258</v>
      </c>
      <c r="AB23" s="65">
        <f>+Z23/AA23</f>
        <v>24.531614487415592</v>
      </c>
      <c r="AC23" s="49">
        <f t="shared" si="9"/>
        <v>410190</v>
      </c>
      <c r="AD23" s="49">
        <f t="shared" si="10"/>
        <v>9854</v>
      </c>
      <c r="AE23" s="49">
        <f t="shared" si="11"/>
        <v>41.626750558148977</v>
      </c>
      <c r="AF23" s="63">
        <v>52046</v>
      </c>
      <c r="AG23" s="62">
        <v>3331</v>
      </c>
      <c r="AH23" s="64">
        <f>+AF23/AG23</f>
        <v>15.624737316121285</v>
      </c>
      <c r="AI23" s="63">
        <v>39259</v>
      </c>
      <c r="AJ23" s="62">
        <v>3381</v>
      </c>
      <c r="AK23" s="64">
        <f>+AI23/AJ23</f>
        <v>11.611653356994973</v>
      </c>
      <c r="AL23" s="63">
        <v>49056</v>
      </c>
      <c r="AM23" s="62">
        <v>3218</v>
      </c>
      <c r="AN23" s="64">
        <f>+AL23/AM23</f>
        <v>15.244251087632069</v>
      </c>
      <c r="AO23" s="49">
        <f t="shared" si="15"/>
        <v>140361</v>
      </c>
      <c r="AP23" s="49">
        <f t="shared" si="16"/>
        <v>9930</v>
      </c>
      <c r="AQ23" s="49">
        <f t="shared" si="17"/>
        <v>14.135045317220543</v>
      </c>
      <c r="AR23" s="63">
        <v>63453</v>
      </c>
      <c r="AS23" s="62">
        <v>3282</v>
      </c>
      <c r="AT23" s="64">
        <f>+AR23/AS23</f>
        <v>19.333638025594151</v>
      </c>
      <c r="AU23" s="63">
        <v>66613</v>
      </c>
      <c r="AV23" s="62">
        <v>3151</v>
      </c>
      <c r="AW23" s="64">
        <f>+AU23/AV23</f>
        <v>21.140272929228818</v>
      </c>
      <c r="AX23" s="63">
        <v>97837</v>
      </c>
      <c r="AY23" s="62">
        <v>3128</v>
      </c>
      <c r="AZ23" s="64">
        <f>+AX23/AY23</f>
        <v>31.277813299232736</v>
      </c>
      <c r="BA23" s="49">
        <f t="shared" si="21"/>
        <v>227903</v>
      </c>
      <c r="BB23" s="49">
        <f t="shared" si="22"/>
        <v>9561</v>
      </c>
      <c r="BC23" s="49">
        <f t="shared" si="23"/>
        <v>23.836732559355717</v>
      </c>
      <c r="BD23" s="51">
        <f t="shared" si="27"/>
        <v>1194054</v>
      </c>
      <c r="BE23" s="51">
        <f t="shared" si="28"/>
        <v>38442</v>
      </c>
      <c r="BF23" s="51">
        <f t="shared" si="26"/>
        <v>31.061183081005151</v>
      </c>
    </row>
    <row r="24" spans="1:58" ht="59.25" customHeight="1" thickBot="1">
      <c r="A24" s="66" t="s">
        <v>30</v>
      </c>
      <c r="B24" s="57" t="s">
        <v>89</v>
      </c>
      <c r="C24" s="58"/>
      <c r="D24" s="52" t="s">
        <v>90</v>
      </c>
      <c r="E24" s="52" t="s">
        <v>91</v>
      </c>
      <c r="F24" s="59" t="s">
        <v>83</v>
      </c>
      <c r="G24" s="68" t="s">
        <v>92</v>
      </c>
      <c r="H24" s="61">
        <v>17</v>
      </c>
      <c r="I24" s="62">
        <v>2956</v>
      </c>
      <c r="J24" s="64">
        <f>+H24/I24*100</f>
        <v>0.57510148849797016</v>
      </c>
      <c r="K24" s="63">
        <v>13</v>
      </c>
      <c r="L24" s="62">
        <v>2786</v>
      </c>
      <c r="M24" s="64">
        <f>+K24/L24*100</f>
        <v>0.46661880832735103</v>
      </c>
      <c r="N24" s="62">
        <v>24</v>
      </c>
      <c r="O24" s="62">
        <v>3355</v>
      </c>
      <c r="P24" s="64">
        <f>+N24/O24*100</f>
        <v>0.71535022354694489</v>
      </c>
      <c r="Q24" s="48">
        <f t="shared" si="3"/>
        <v>54</v>
      </c>
      <c r="R24" s="48">
        <f t="shared" si="4"/>
        <v>9097</v>
      </c>
      <c r="S24" s="49">
        <f t="shared" si="5"/>
        <v>5.9360228646806639E-3</v>
      </c>
      <c r="T24" s="63">
        <v>23</v>
      </c>
      <c r="U24" s="62">
        <v>3107</v>
      </c>
      <c r="V24" s="64">
        <f>+T24/U24*100</f>
        <v>0.74026392018023823</v>
      </c>
      <c r="W24" s="63">
        <v>16</v>
      </c>
      <c r="X24" s="62">
        <v>3489</v>
      </c>
      <c r="Y24" s="64">
        <f>+W24/X24*100</f>
        <v>0.45858412152479222</v>
      </c>
      <c r="Z24" s="63">
        <v>13</v>
      </c>
      <c r="AA24" s="62">
        <v>3258</v>
      </c>
      <c r="AB24" s="65">
        <f>+Z24/AA24*100</f>
        <v>0.3990178023327195</v>
      </c>
      <c r="AC24" s="49">
        <f t="shared" si="9"/>
        <v>52</v>
      </c>
      <c r="AD24" s="49">
        <f t="shared" si="10"/>
        <v>9854</v>
      </c>
      <c r="AE24" s="49">
        <f t="shared" si="11"/>
        <v>5.2770448548812663E-3</v>
      </c>
      <c r="AF24" s="63">
        <v>17</v>
      </c>
      <c r="AG24" s="62">
        <v>3331</v>
      </c>
      <c r="AH24" s="64">
        <f>+AF24/AG24*100</f>
        <v>0.5103572500750525</v>
      </c>
      <c r="AI24" s="63">
        <v>15</v>
      </c>
      <c r="AJ24" s="62">
        <v>3381</v>
      </c>
      <c r="AK24" s="64">
        <f>+AI24/AJ24*100</f>
        <v>0.44365572315882873</v>
      </c>
      <c r="AL24" s="63">
        <v>12</v>
      </c>
      <c r="AM24" s="62">
        <v>3218</v>
      </c>
      <c r="AN24" s="64">
        <f>+AL24/AM24*100</f>
        <v>0.37290242386575512</v>
      </c>
      <c r="AO24" s="49">
        <f t="shared" si="15"/>
        <v>44</v>
      </c>
      <c r="AP24" s="49">
        <f t="shared" si="16"/>
        <v>9930</v>
      </c>
      <c r="AQ24" s="49">
        <f t="shared" si="17"/>
        <v>4.4310171198388721E-3</v>
      </c>
      <c r="AR24" s="63">
        <v>16</v>
      </c>
      <c r="AS24" s="62">
        <v>3282</v>
      </c>
      <c r="AT24" s="64">
        <f>+AR24/AS24*100</f>
        <v>0.48750761730652042</v>
      </c>
      <c r="AU24" s="63">
        <v>12</v>
      </c>
      <c r="AV24" s="62">
        <v>3151</v>
      </c>
      <c r="AW24" s="64">
        <f>+AU24/AV24*100</f>
        <v>0.38083148206918438</v>
      </c>
      <c r="AX24" s="63">
        <v>10</v>
      </c>
      <c r="AY24" s="62">
        <v>3128</v>
      </c>
      <c r="AZ24" s="64">
        <f>+AX24/AY24*100</f>
        <v>0.31969309462915602</v>
      </c>
      <c r="BA24" s="49">
        <f t="shared" si="21"/>
        <v>38</v>
      </c>
      <c r="BB24" s="49">
        <f t="shared" si="22"/>
        <v>9561</v>
      </c>
      <c r="BC24" s="49">
        <f t="shared" si="23"/>
        <v>3.9744796569396506E-3</v>
      </c>
      <c r="BD24" s="51">
        <f t="shared" si="27"/>
        <v>188</v>
      </c>
      <c r="BE24" s="51">
        <f t="shared" si="28"/>
        <v>38442</v>
      </c>
      <c r="BF24" s="51">
        <f t="shared" si="26"/>
        <v>4.890484366057957E-3</v>
      </c>
    </row>
    <row r="25" spans="1:58" ht="59.25" customHeight="1" thickBot="1">
      <c r="A25" s="66" t="s">
        <v>30</v>
      </c>
      <c r="B25" s="57" t="s">
        <v>93</v>
      </c>
      <c r="C25" s="58"/>
      <c r="D25" s="52" t="s">
        <v>94</v>
      </c>
      <c r="E25" s="52" t="s">
        <v>95</v>
      </c>
      <c r="F25" s="59" t="s">
        <v>83</v>
      </c>
      <c r="G25" s="68">
        <v>0.05</v>
      </c>
      <c r="H25" s="61">
        <v>16</v>
      </c>
      <c r="I25" s="62">
        <v>2956</v>
      </c>
      <c r="J25" s="64">
        <f>+H25/I25*100</f>
        <v>0.54127198917456021</v>
      </c>
      <c r="K25" s="63">
        <v>7</v>
      </c>
      <c r="L25" s="62">
        <v>2786</v>
      </c>
      <c r="M25" s="64">
        <f>+K25/L25*100</f>
        <v>0.25125628140703515</v>
      </c>
      <c r="N25" s="62">
        <v>8</v>
      </c>
      <c r="O25" s="62">
        <v>3355</v>
      </c>
      <c r="P25" s="64">
        <f>+N25/O25*100</f>
        <v>0.23845007451564829</v>
      </c>
      <c r="Q25" s="48">
        <f t="shared" si="3"/>
        <v>31</v>
      </c>
      <c r="R25" s="48">
        <f t="shared" si="4"/>
        <v>9097</v>
      </c>
      <c r="S25" s="49">
        <f t="shared" si="5"/>
        <v>3.4077168297240849E-3</v>
      </c>
      <c r="T25" s="63">
        <v>5</v>
      </c>
      <c r="U25" s="62">
        <v>3107</v>
      </c>
      <c r="V25" s="64">
        <f>+T25/U25*100</f>
        <v>0.16092693916961698</v>
      </c>
      <c r="W25" s="63">
        <v>7</v>
      </c>
      <c r="X25" s="62">
        <v>3489</v>
      </c>
      <c r="Y25" s="64">
        <f>+W25/X25*100</f>
        <v>0.20063055316709658</v>
      </c>
      <c r="Z25" s="63">
        <v>6</v>
      </c>
      <c r="AA25" s="62">
        <v>3258</v>
      </c>
      <c r="AB25" s="65">
        <f>+Z25/AA25*100</f>
        <v>0.18416206261510129</v>
      </c>
      <c r="AC25" s="49">
        <f t="shared" si="9"/>
        <v>18</v>
      </c>
      <c r="AD25" s="49">
        <f t="shared" si="10"/>
        <v>9854</v>
      </c>
      <c r="AE25" s="49">
        <f t="shared" si="11"/>
        <v>1.8266693728435153E-3</v>
      </c>
      <c r="AF25" s="63">
        <v>17</v>
      </c>
      <c r="AG25" s="62">
        <v>3331</v>
      </c>
      <c r="AH25" s="64">
        <f>+AF25/AG25*100</f>
        <v>0.5103572500750525</v>
      </c>
      <c r="AI25" s="63">
        <v>4</v>
      </c>
      <c r="AJ25" s="62">
        <v>3381</v>
      </c>
      <c r="AK25" s="64">
        <f>+AI25/AJ25*100</f>
        <v>0.11830819284235432</v>
      </c>
      <c r="AL25" s="63">
        <v>3</v>
      </c>
      <c r="AM25" s="62">
        <v>3218</v>
      </c>
      <c r="AN25" s="64">
        <f>+AL25/AM25*100</f>
        <v>9.3225605966438779E-2</v>
      </c>
      <c r="AO25" s="49">
        <f t="shared" si="15"/>
        <v>24</v>
      </c>
      <c r="AP25" s="49">
        <f t="shared" si="16"/>
        <v>9930</v>
      </c>
      <c r="AQ25" s="49">
        <f t="shared" si="17"/>
        <v>2.4169184290030211E-3</v>
      </c>
      <c r="AR25" s="63">
        <v>16</v>
      </c>
      <c r="AS25" s="62">
        <v>3282</v>
      </c>
      <c r="AT25" s="64">
        <f>+AR25/AS25*100</f>
        <v>0.48750761730652042</v>
      </c>
      <c r="AU25" s="63">
        <v>3</v>
      </c>
      <c r="AV25" s="62">
        <v>3151</v>
      </c>
      <c r="AW25" s="64">
        <f>+AU25/AV25*100</f>
        <v>9.5207870517296095E-2</v>
      </c>
      <c r="AX25" s="63">
        <v>16</v>
      </c>
      <c r="AY25" s="62">
        <v>3128</v>
      </c>
      <c r="AZ25" s="64">
        <f>+AX25/AY25*100</f>
        <v>0.51150895140664965</v>
      </c>
      <c r="BA25" s="49">
        <f t="shared" si="21"/>
        <v>35</v>
      </c>
      <c r="BB25" s="49">
        <f t="shared" si="22"/>
        <v>9561</v>
      </c>
      <c r="BC25" s="49">
        <f t="shared" si="23"/>
        <v>3.6607049471812573E-3</v>
      </c>
      <c r="BD25" s="51">
        <f t="shared" si="27"/>
        <v>108</v>
      </c>
      <c r="BE25" s="51">
        <f t="shared" si="28"/>
        <v>38442</v>
      </c>
      <c r="BF25" s="51">
        <f t="shared" si="26"/>
        <v>2.809427189012018E-3</v>
      </c>
    </row>
    <row r="26" spans="1:58" ht="56.25" customHeight="1" thickBot="1">
      <c r="A26" s="66" t="s">
        <v>30</v>
      </c>
      <c r="B26" s="57" t="s">
        <v>96</v>
      </c>
      <c r="C26" s="58"/>
      <c r="D26" s="52" t="s">
        <v>97</v>
      </c>
      <c r="E26" s="52" t="s">
        <v>98</v>
      </c>
      <c r="F26" s="59" t="s">
        <v>34</v>
      </c>
      <c r="G26" s="60" t="s">
        <v>50</v>
      </c>
      <c r="H26" s="61">
        <v>5668</v>
      </c>
      <c r="I26" s="62">
        <v>4125</v>
      </c>
      <c r="J26" s="64">
        <f>+H26/I26</f>
        <v>1.374060606060606</v>
      </c>
      <c r="K26" s="63">
        <v>11477</v>
      </c>
      <c r="L26" s="62">
        <v>4085</v>
      </c>
      <c r="M26" s="64">
        <f>+K26/L26</f>
        <v>2.8095471236230112</v>
      </c>
      <c r="N26" s="62">
        <v>20561</v>
      </c>
      <c r="O26" s="62">
        <v>4910</v>
      </c>
      <c r="P26" s="64">
        <f>+N26/O26</f>
        <v>4.1875763747454178</v>
      </c>
      <c r="Q26" s="48">
        <f t="shared" si="3"/>
        <v>37706</v>
      </c>
      <c r="R26" s="48">
        <f t="shared" si="4"/>
        <v>13120</v>
      </c>
      <c r="S26" s="49">
        <f t="shared" si="5"/>
        <v>2.8739329268292684</v>
      </c>
      <c r="T26" s="63">
        <v>19253</v>
      </c>
      <c r="U26" s="62">
        <v>3980</v>
      </c>
      <c r="V26" s="64">
        <f>+T26/U26</f>
        <v>4.8374371859296481</v>
      </c>
      <c r="W26" s="63">
        <v>9644</v>
      </c>
      <c r="X26" s="62">
        <v>3699</v>
      </c>
      <c r="Y26" s="64">
        <f>+W26/X26</f>
        <v>2.6071911327385782</v>
      </c>
      <c r="Z26" s="63">
        <v>8719</v>
      </c>
      <c r="AA26" s="62">
        <v>3745</v>
      </c>
      <c r="AB26" s="65">
        <f>+Z26/AA26</f>
        <v>2.3281708945260347</v>
      </c>
      <c r="AC26" s="49">
        <f t="shared" si="9"/>
        <v>37616</v>
      </c>
      <c r="AD26" s="49">
        <f t="shared" si="10"/>
        <v>11424</v>
      </c>
      <c r="AE26" s="49">
        <f t="shared" si="11"/>
        <v>3.2927170868347337</v>
      </c>
      <c r="AF26" s="63">
        <v>8293</v>
      </c>
      <c r="AG26" s="62">
        <v>3824</v>
      </c>
      <c r="AH26" s="64">
        <f>+AF26/AG26</f>
        <v>2.168671548117155</v>
      </c>
      <c r="AI26" s="63">
        <v>27217</v>
      </c>
      <c r="AJ26" s="62">
        <v>4413</v>
      </c>
      <c r="AK26" s="64">
        <f>+AI26/AJ26</f>
        <v>6.1674597779288467</v>
      </c>
      <c r="AL26" s="63">
        <v>34629</v>
      </c>
      <c r="AM26" s="62">
        <v>4515</v>
      </c>
      <c r="AN26" s="64">
        <f>+AL26/AM26</f>
        <v>7.6697674418604649</v>
      </c>
      <c r="AO26" s="49">
        <f t="shared" si="15"/>
        <v>70139</v>
      </c>
      <c r="AP26" s="49">
        <f t="shared" si="16"/>
        <v>12752</v>
      </c>
      <c r="AQ26" s="49">
        <f t="shared" si="17"/>
        <v>5.5002352572145545</v>
      </c>
      <c r="AR26" s="63">
        <v>81506</v>
      </c>
      <c r="AS26" s="62">
        <v>5189</v>
      </c>
      <c r="AT26" s="64">
        <f>+AR26/AS26</f>
        <v>15.707458084409327</v>
      </c>
      <c r="AU26" s="63">
        <v>60005</v>
      </c>
      <c r="AV26" s="62">
        <v>4522</v>
      </c>
      <c r="AW26" s="64">
        <f>+AU26/AV26</f>
        <v>13.269570986289253</v>
      </c>
      <c r="AX26" s="63">
        <v>65515</v>
      </c>
      <c r="AY26" s="62">
        <v>4404</v>
      </c>
      <c r="AZ26" s="64">
        <f>+AX26/AY26</f>
        <v>14.876248864668483</v>
      </c>
      <c r="BA26" s="49">
        <f t="shared" si="21"/>
        <v>207026</v>
      </c>
      <c r="BB26" s="49">
        <f t="shared" si="22"/>
        <v>14115</v>
      </c>
      <c r="BC26" s="49">
        <f t="shared" si="23"/>
        <v>14.667091746369112</v>
      </c>
      <c r="BD26" s="51">
        <f t="shared" si="27"/>
        <v>352487</v>
      </c>
      <c r="BE26" s="51">
        <f t="shared" si="28"/>
        <v>51411</v>
      </c>
      <c r="BF26" s="51">
        <f t="shared" si="26"/>
        <v>6.8562564431736401</v>
      </c>
    </row>
    <row r="27" spans="1:58" ht="63" customHeight="1" thickBot="1">
      <c r="A27" s="66" t="s">
        <v>30</v>
      </c>
      <c r="B27" s="57" t="s">
        <v>99</v>
      </c>
      <c r="C27" s="58"/>
      <c r="D27" s="52" t="s">
        <v>100</v>
      </c>
      <c r="E27" s="52" t="s">
        <v>101</v>
      </c>
      <c r="F27" s="59" t="s">
        <v>34</v>
      </c>
      <c r="G27" s="60" t="s">
        <v>102</v>
      </c>
      <c r="H27" s="61">
        <v>144</v>
      </c>
      <c r="I27" s="62">
        <v>261</v>
      </c>
      <c r="J27" s="64">
        <f>+H27/I27</f>
        <v>0.55172413793103448</v>
      </c>
      <c r="K27" s="63">
        <v>102</v>
      </c>
      <c r="L27" s="62">
        <v>220</v>
      </c>
      <c r="M27" s="64">
        <f>+K27/L27</f>
        <v>0.46363636363636362</v>
      </c>
      <c r="N27" s="62">
        <v>152</v>
      </c>
      <c r="O27" s="62">
        <v>92</v>
      </c>
      <c r="P27" s="64">
        <f>+N27/O27</f>
        <v>1.6521739130434783</v>
      </c>
      <c r="Q27" s="48">
        <f t="shared" si="3"/>
        <v>398</v>
      </c>
      <c r="R27" s="48">
        <f t="shared" si="4"/>
        <v>573</v>
      </c>
      <c r="S27" s="49">
        <f t="shared" si="5"/>
        <v>0.69458987783595116</v>
      </c>
      <c r="T27" s="63">
        <v>140</v>
      </c>
      <c r="U27" s="62">
        <v>163</v>
      </c>
      <c r="V27" s="64">
        <f>+T27/U27</f>
        <v>0.85889570552147243</v>
      </c>
      <c r="W27" s="63">
        <v>130</v>
      </c>
      <c r="X27" s="62">
        <v>84</v>
      </c>
      <c r="Y27" s="64">
        <f>+W27/X27</f>
        <v>1.5476190476190477</v>
      </c>
      <c r="Z27" s="63">
        <v>138</v>
      </c>
      <c r="AA27" s="62">
        <v>56</v>
      </c>
      <c r="AB27" s="65">
        <f>+Z27/AA27</f>
        <v>2.4642857142857144</v>
      </c>
      <c r="AC27" s="49">
        <f t="shared" si="9"/>
        <v>408</v>
      </c>
      <c r="AD27" s="49">
        <f t="shared" si="10"/>
        <v>303</v>
      </c>
      <c r="AE27" s="49">
        <f t="shared" si="11"/>
        <v>1.3465346534653466</v>
      </c>
      <c r="AF27" s="63">
        <v>142</v>
      </c>
      <c r="AG27" s="62">
        <v>102</v>
      </c>
      <c r="AH27" s="64">
        <f>+AF27/AG27</f>
        <v>1.392156862745098</v>
      </c>
      <c r="AI27" s="63">
        <v>2468</v>
      </c>
      <c r="AJ27" s="62">
        <v>119</v>
      </c>
      <c r="AK27" s="64">
        <f>+AI27/AJ27</f>
        <v>20.739495798319329</v>
      </c>
      <c r="AL27" s="63">
        <v>1902</v>
      </c>
      <c r="AM27" s="62">
        <v>131</v>
      </c>
      <c r="AN27" s="64">
        <f>+AL27/AM27</f>
        <v>14.519083969465649</v>
      </c>
      <c r="AO27" s="49">
        <f t="shared" si="15"/>
        <v>4512</v>
      </c>
      <c r="AP27" s="49">
        <f t="shared" si="16"/>
        <v>352</v>
      </c>
      <c r="AQ27" s="49">
        <f t="shared" si="17"/>
        <v>12.818181818181818</v>
      </c>
      <c r="AR27" s="63">
        <v>972</v>
      </c>
      <c r="AS27" s="62">
        <v>84</v>
      </c>
      <c r="AT27" s="64">
        <f>+AR27/AS27</f>
        <v>11.571428571428571</v>
      </c>
      <c r="AU27" s="63">
        <v>1778</v>
      </c>
      <c r="AV27" s="62">
        <v>123</v>
      </c>
      <c r="AW27" s="64">
        <f>+AU27/AV27</f>
        <v>14.455284552845528</v>
      </c>
      <c r="AX27" s="63">
        <v>1690</v>
      </c>
      <c r="AY27" s="62">
        <v>123</v>
      </c>
      <c r="AZ27" s="64">
        <f>+AX27/AY27</f>
        <v>13.739837398373984</v>
      </c>
      <c r="BA27" s="49">
        <f t="shared" si="21"/>
        <v>4440</v>
      </c>
      <c r="BB27" s="49">
        <f t="shared" si="22"/>
        <v>330</v>
      </c>
      <c r="BC27" s="49">
        <f t="shared" si="23"/>
        <v>13.454545454545455</v>
      </c>
      <c r="BD27" s="51">
        <f t="shared" si="27"/>
        <v>9758</v>
      </c>
      <c r="BE27" s="51">
        <f t="shared" si="28"/>
        <v>1558</v>
      </c>
      <c r="BF27" s="51">
        <f t="shared" si="26"/>
        <v>6.2631578947368425</v>
      </c>
    </row>
    <row r="28" spans="1:58" ht="57.75" customHeight="1" thickBot="1">
      <c r="A28" s="66" t="s">
        <v>30</v>
      </c>
      <c r="B28" s="57" t="s">
        <v>103</v>
      </c>
      <c r="C28" s="58"/>
      <c r="D28" s="52" t="s">
        <v>104</v>
      </c>
      <c r="E28" s="52" t="s">
        <v>105</v>
      </c>
      <c r="F28" s="59" t="s">
        <v>83</v>
      </c>
      <c r="G28" s="60" t="s">
        <v>106</v>
      </c>
      <c r="H28" s="61">
        <v>7</v>
      </c>
      <c r="I28" s="62">
        <v>954</v>
      </c>
      <c r="J28" s="70">
        <f>H28/I28*100</f>
        <v>0.7337526205450734</v>
      </c>
      <c r="K28" s="63">
        <v>4</v>
      </c>
      <c r="L28" s="62">
        <v>924</v>
      </c>
      <c r="M28" s="70">
        <f>K28/L28*100</f>
        <v>0.4329004329004329</v>
      </c>
      <c r="N28" s="63">
        <v>7</v>
      </c>
      <c r="O28" s="62">
        <v>844</v>
      </c>
      <c r="P28" s="70">
        <f>N28/O28*100</f>
        <v>0.82938388625592419</v>
      </c>
      <c r="Q28" s="48">
        <f t="shared" si="3"/>
        <v>18</v>
      </c>
      <c r="R28" s="48">
        <f t="shared" si="4"/>
        <v>2722</v>
      </c>
      <c r="S28" s="49">
        <f t="shared" si="5"/>
        <v>6.6127847171197646E-3</v>
      </c>
      <c r="T28" s="63">
        <v>11</v>
      </c>
      <c r="U28" s="62">
        <v>1070</v>
      </c>
      <c r="V28" s="70">
        <f>T28/U28*100</f>
        <v>1.0280373831775702</v>
      </c>
      <c r="W28" s="63">
        <v>9</v>
      </c>
      <c r="X28" s="62">
        <v>1101</v>
      </c>
      <c r="Y28" s="70">
        <f>W28/X28*100</f>
        <v>0.81743869209809261</v>
      </c>
      <c r="Z28" s="63">
        <v>8</v>
      </c>
      <c r="AA28" s="62">
        <v>1125</v>
      </c>
      <c r="AB28" s="71">
        <f>Z28/AA28*100</f>
        <v>0.71111111111111114</v>
      </c>
      <c r="AC28" s="49">
        <f t="shared" si="9"/>
        <v>28</v>
      </c>
      <c r="AD28" s="49">
        <f t="shared" si="10"/>
        <v>3296</v>
      </c>
      <c r="AE28" s="49">
        <f t="shared" si="11"/>
        <v>8.4951456310679609E-3</v>
      </c>
      <c r="AF28" s="63">
        <v>10</v>
      </c>
      <c r="AG28" s="62">
        <v>1177</v>
      </c>
      <c r="AH28" s="70">
        <f>AF28/AG28*100</f>
        <v>0.84961767204757865</v>
      </c>
      <c r="AI28" s="63">
        <v>9</v>
      </c>
      <c r="AJ28" s="62">
        <v>1234</v>
      </c>
      <c r="AK28" s="70">
        <f>AI28/AJ28*100</f>
        <v>0.72933549432739064</v>
      </c>
      <c r="AL28" s="63">
        <v>11</v>
      </c>
      <c r="AM28" s="62">
        <v>1165</v>
      </c>
      <c r="AN28" s="70">
        <f>AL28/AM28*100</f>
        <v>0.94420600858369097</v>
      </c>
      <c r="AO28" s="49">
        <f t="shared" si="15"/>
        <v>30</v>
      </c>
      <c r="AP28" s="49">
        <f t="shared" si="16"/>
        <v>3576</v>
      </c>
      <c r="AQ28" s="49">
        <f t="shared" si="17"/>
        <v>8.389261744966443E-3</v>
      </c>
      <c r="AR28" s="63">
        <v>9</v>
      </c>
      <c r="AS28" s="62">
        <v>1245</v>
      </c>
      <c r="AT28" s="70">
        <f>AR28/AS28*100</f>
        <v>0.72289156626506024</v>
      </c>
      <c r="AU28" s="63">
        <v>11</v>
      </c>
      <c r="AV28" s="62">
        <v>1187</v>
      </c>
      <c r="AW28" s="70">
        <f>AU28/AV28*100</f>
        <v>0.92670598146588035</v>
      </c>
      <c r="AX28" s="63"/>
      <c r="AY28" s="62">
        <v>1150</v>
      </c>
      <c r="AZ28" s="70">
        <f>AX28/AY28*100</f>
        <v>0</v>
      </c>
      <c r="BA28" s="49">
        <f t="shared" si="21"/>
        <v>20</v>
      </c>
      <c r="BB28" s="49">
        <f t="shared" si="22"/>
        <v>3582</v>
      </c>
      <c r="BC28" s="49">
        <f t="shared" si="23"/>
        <v>5.5834729201563373E-3</v>
      </c>
      <c r="BD28" s="51">
        <f t="shared" si="27"/>
        <v>96</v>
      </c>
      <c r="BE28" s="51">
        <f t="shared" si="28"/>
        <v>13176</v>
      </c>
      <c r="BF28" s="51">
        <f t="shared" si="26"/>
        <v>7.2859744990892532E-3</v>
      </c>
    </row>
    <row r="29" spans="1:58" ht="50.25" customHeight="1" thickBot="1">
      <c r="A29" s="66" t="s">
        <v>30</v>
      </c>
      <c r="B29" s="57" t="s">
        <v>107</v>
      </c>
      <c r="C29" s="58"/>
      <c r="D29" s="52" t="s">
        <v>108</v>
      </c>
      <c r="E29" s="52" t="s">
        <v>109</v>
      </c>
      <c r="F29" s="59" t="s">
        <v>110</v>
      </c>
      <c r="G29" s="60" t="s">
        <v>111</v>
      </c>
      <c r="H29" s="61">
        <v>14</v>
      </c>
      <c r="I29" s="62">
        <v>968</v>
      </c>
      <c r="J29" s="64">
        <f>H29/I29*1000</f>
        <v>14.462809917355372</v>
      </c>
      <c r="K29" s="63">
        <v>5</v>
      </c>
      <c r="L29" s="62">
        <v>929</v>
      </c>
      <c r="M29" s="64">
        <f>K29/L29*1000</f>
        <v>5.3821313240043063</v>
      </c>
      <c r="N29" s="63">
        <v>12</v>
      </c>
      <c r="O29" s="62">
        <v>856</v>
      </c>
      <c r="P29" s="64">
        <f>N29/O29*1000</f>
        <v>14.018691588785046</v>
      </c>
      <c r="Q29" s="48">
        <f t="shared" si="3"/>
        <v>31</v>
      </c>
      <c r="R29" s="48">
        <f t="shared" si="4"/>
        <v>2753</v>
      </c>
      <c r="S29" s="49">
        <f t="shared" si="5"/>
        <v>1.1260443152924083E-2</v>
      </c>
      <c r="T29" s="63">
        <v>12</v>
      </c>
      <c r="U29" s="62">
        <v>1082</v>
      </c>
      <c r="V29" s="64">
        <f>T29/U29*1000</f>
        <v>11.090573012939002</v>
      </c>
      <c r="W29" s="63">
        <v>17</v>
      </c>
      <c r="X29" s="62">
        <v>1118</v>
      </c>
      <c r="Y29" s="64">
        <f>W29/X29*1000</f>
        <v>15.205724508050091</v>
      </c>
      <c r="Z29" s="63">
        <v>12</v>
      </c>
      <c r="AA29" s="62">
        <v>1145</v>
      </c>
      <c r="AB29" s="65">
        <f>Z29/AA29*1000</f>
        <v>10.480349344978166</v>
      </c>
      <c r="AC29" s="49">
        <f t="shared" si="9"/>
        <v>41</v>
      </c>
      <c r="AD29" s="49">
        <f t="shared" si="10"/>
        <v>3345</v>
      </c>
      <c r="AE29" s="49">
        <f t="shared" si="11"/>
        <v>1.2257100149476832E-2</v>
      </c>
      <c r="AF29" s="63">
        <v>11</v>
      </c>
      <c r="AG29" s="62">
        <v>1193</v>
      </c>
      <c r="AH29" s="64">
        <f>AF29/AG29*1000</f>
        <v>9.2204526404023461</v>
      </c>
      <c r="AI29" s="63">
        <v>11</v>
      </c>
      <c r="AJ29" s="62">
        <v>1255</v>
      </c>
      <c r="AK29" s="64">
        <f>AI29/AJ29*1000</f>
        <v>8.7649402390438258</v>
      </c>
      <c r="AL29" s="63">
        <v>9</v>
      </c>
      <c r="AM29" s="62">
        <v>1183</v>
      </c>
      <c r="AN29" s="64">
        <f>AL29/AM29*1000</f>
        <v>7.6077768385460693</v>
      </c>
      <c r="AO29" s="49">
        <f t="shared" si="15"/>
        <v>31</v>
      </c>
      <c r="AP29" s="49">
        <f t="shared" si="16"/>
        <v>3631</v>
      </c>
      <c r="AQ29" s="49">
        <f t="shared" si="17"/>
        <v>8.5375929496006604E-3</v>
      </c>
      <c r="AR29" s="63">
        <v>7</v>
      </c>
      <c r="AS29" s="62">
        <v>1264</v>
      </c>
      <c r="AT29" s="64">
        <f>AR29/AS29*1000</f>
        <v>5.537974683544304</v>
      </c>
      <c r="AU29" s="63">
        <v>20</v>
      </c>
      <c r="AV29" s="62">
        <v>1224</v>
      </c>
      <c r="AW29" s="64">
        <f>AU29/AV29*1000</f>
        <v>16.339869281045754</v>
      </c>
      <c r="AX29" s="63">
        <v>8</v>
      </c>
      <c r="AY29" s="62">
        <v>1173</v>
      </c>
      <c r="AZ29" s="64">
        <f>AX29/AY29*1000</f>
        <v>6.8201193520886614</v>
      </c>
      <c r="BA29" s="49">
        <f t="shared" si="21"/>
        <v>35</v>
      </c>
      <c r="BB29" s="49">
        <f t="shared" si="22"/>
        <v>3661</v>
      </c>
      <c r="BC29" s="49">
        <f t="shared" si="23"/>
        <v>9.5602294455066923E-3</v>
      </c>
      <c r="BD29" s="51">
        <f t="shared" si="27"/>
        <v>138</v>
      </c>
      <c r="BE29" s="51">
        <f t="shared" si="28"/>
        <v>13390</v>
      </c>
      <c r="BF29" s="51">
        <f t="shared" si="26"/>
        <v>1.0306198655713219E-2</v>
      </c>
    </row>
    <row r="30" spans="1:58" ht="53.25" customHeight="1" thickBot="1">
      <c r="A30" s="66" t="s">
        <v>30</v>
      </c>
      <c r="B30" s="57" t="s">
        <v>112</v>
      </c>
      <c r="C30" s="58"/>
      <c r="D30" s="52" t="s">
        <v>113</v>
      </c>
      <c r="E30" s="52" t="s">
        <v>109</v>
      </c>
      <c r="F30" s="59" t="s">
        <v>83</v>
      </c>
      <c r="G30" s="60" t="s">
        <v>114</v>
      </c>
      <c r="H30" s="61">
        <v>4</v>
      </c>
      <c r="I30" s="62">
        <v>968</v>
      </c>
      <c r="J30" s="64">
        <f>H30/I30*100</f>
        <v>0.41322314049586778</v>
      </c>
      <c r="K30" s="63">
        <v>5</v>
      </c>
      <c r="L30" s="62">
        <v>934</v>
      </c>
      <c r="M30" s="64">
        <f>K30/L30*100</f>
        <v>0.53533190578158452</v>
      </c>
      <c r="N30" s="62">
        <v>5</v>
      </c>
      <c r="O30" s="62">
        <v>856</v>
      </c>
      <c r="P30" s="64">
        <f>N30/O30*100</f>
        <v>0.58411214953271029</v>
      </c>
      <c r="Q30" s="48">
        <f t="shared" si="3"/>
        <v>14</v>
      </c>
      <c r="R30" s="48">
        <f t="shared" si="4"/>
        <v>2758</v>
      </c>
      <c r="S30" s="49">
        <f t="shared" si="5"/>
        <v>5.076142131979695E-3</v>
      </c>
      <c r="T30" s="63">
        <v>4</v>
      </c>
      <c r="U30" s="62">
        <v>1082</v>
      </c>
      <c r="V30" s="64">
        <f>T30/U30*100</f>
        <v>0.36968576709796674</v>
      </c>
      <c r="W30" s="63">
        <v>4</v>
      </c>
      <c r="X30" s="62">
        <v>1118</v>
      </c>
      <c r="Y30" s="64">
        <f>W30/X30*100</f>
        <v>0.35778175313059035</v>
      </c>
      <c r="Z30" s="63">
        <v>3</v>
      </c>
      <c r="AA30" s="62">
        <v>1066</v>
      </c>
      <c r="AB30" s="65">
        <f>Z30/AA30*100</f>
        <v>0.28142589118198874</v>
      </c>
      <c r="AC30" s="49">
        <f t="shared" si="9"/>
        <v>11</v>
      </c>
      <c r="AD30" s="49">
        <f t="shared" si="10"/>
        <v>3266</v>
      </c>
      <c r="AE30" s="49">
        <f t="shared" si="11"/>
        <v>3.3680342927127987E-3</v>
      </c>
      <c r="AF30" s="63">
        <v>5</v>
      </c>
      <c r="AG30" s="62">
        <v>1193</v>
      </c>
      <c r="AH30" s="64">
        <f>AF30/AG30*100</f>
        <v>0.41911148365465212</v>
      </c>
      <c r="AI30" s="63">
        <v>4</v>
      </c>
      <c r="AJ30" s="72">
        <v>1255</v>
      </c>
      <c r="AK30" s="64">
        <f>AI30/AJ30*100</f>
        <v>0.31872509960159362</v>
      </c>
      <c r="AL30" s="63">
        <v>5</v>
      </c>
      <c r="AM30" s="62">
        <v>1183</v>
      </c>
      <c r="AN30" s="64">
        <f>AL30/AM30*100</f>
        <v>0.42265426880811502</v>
      </c>
      <c r="AO30" s="49">
        <f t="shared" si="15"/>
        <v>14</v>
      </c>
      <c r="AP30" s="49">
        <f t="shared" si="16"/>
        <v>3631</v>
      </c>
      <c r="AQ30" s="49">
        <f t="shared" si="17"/>
        <v>3.8556871385293308E-3</v>
      </c>
      <c r="AR30" s="63">
        <v>2</v>
      </c>
      <c r="AS30" s="62">
        <v>1264</v>
      </c>
      <c r="AT30" s="64">
        <f>AR30/AS30*100</f>
        <v>0.15822784810126583</v>
      </c>
      <c r="AU30" s="63">
        <v>2</v>
      </c>
      <c r="AV30" s="62">
        <v>1224</v>
      </c>
      <c r="AW30" s="64">
        <f>AU30/AV30*100</f>
        <v>0.16339869281045752</v>
      </c>
      <c r="AX30" s="63">
        <v>3</v>
      </c>
      <c r="AY30" s="62">
        <v>1173</v>
      </c>
      <c r="AZ30" s="64">
        <f>AX30/AY30*100</f>
        <v>0.25575447570332482</v>
      </c>
      <c r="BA30" s="49">
        <f t="shared" si="21"/>
        <v>7</v>
      </c>
      <c r="BB30" s="49">
        <f t="shared" si="22"/>
        <v>3661</v>
      </c>
      <c r="BC30" s="49">
        <f t="shared" si="23"/>
        <v>1.9120458891013384E-3</v>
      </c>
      <c r="BD30" s="51">
        <f t="shared" si="27"/>
        <v>46</v>
      </c>
      <c r="BE30" s="51">
        <f t="shared" si="28"/>
        <v>13316</v>
      </c>
      <c r="BF30" s="51">
        <f t="shared" si="26"/>
        <v>3.4544908380895164E-3</v>
      </c>
    </row>
    <row r="31" spans="1:58" ht="42" customHeight="1" thickBot="1">
      <c r="A31" s="66" t="s">
        <v>30</v>
      </c>
      <c r="B31" s="57" t="s">
        <v>115</v>
      </c>
      <c r="C31" s="58"/>
      <c r="D31" s="52" t="s">
        <v>116</v>
      </c>
      <c r="E31" s="52" t="s">
        <v>117</v>
      </c>
      <c r="F31" s="59" t="s">
        <v>83</v>
      </c>
      <c r="G31" s="68">
        <v>1</v>
      </c>
      <c r="H31" s="61">
        <v>9</v>
      </c>
      <c r="I31" s="62">
        <v>9</v>
      </c>
      <c r="J31" s="64">
        <f>H31/I31*100</f>
        <v>100</v>
      </c>
      <c r="K31" s="63">
        <v>9</v>
      </c>
      <c r="L31" s="62">
        <v>9</v>
      </c>
      <c r="M31" s="64">
        <f>K31/L31*100</f>
        <v>100</v>
      </c>
      <c r="N31" s="62">
        <v>18</v>
      </c>
      <c r="O31" s="62">
        <v>18</v>
      </c>
      <c r="P31" s="64">
        <f>N31/O31*100</f>
        <v>100</v>
      </c>
      <c r="Q31" s="48">
        <f t="shared" si="3"/>
        <v>36</v>
      </c>
      <c r="R31" s="48">
        <f t="shared" si="4"/>
        <v>36</v>
      </c>
      <c r="S31" s="49">
        <f t="shared" si="5"/>
        <v>1</v>
      </c>
      <c r="T31" s="63">
        <v>8</v>
      </c>
      <c r="U31" s="62">
        <v>8</v>
      </c>
      <c r="V31" s="64">
        <f>T31/U31*100</f>
        <v>100</v>
      </c>
      <c r="W31" s="63">
        <v>18</v>
      </c>
      <c r="X31" s="62">
        <v>18</v>
      </c>
      <c r="Y31" s="64">
        <f>W31/X31*100</f>
        <v>100</v>
      </c>
      <c r="Z31" s="63">
        <v>13</v>
      </c>
      <c r="AA31" s="62">
        <v>13</v>
      </c>
      <c r="AB31" s="65">
        <f>Z31/AA31*100</f>
        <v>100</v>
      </c>
      <c r="AC31" s="49">
        <f t="shared" si="9"/>
        <v>39</v>
      </c>
      <c r="AD31" s="49">
        <f t="shared" si="10"/>
        <v>39</v>
      </c>
      <c r="AE31" s="49">
        <f t="shared" si="11"/>
        <v>1</v>
      </c>
      <c r="AF31" s="63">
        <v>13</v>
      </c>
      <c r="AG31" s="62">
        <v>13</v>
      </c>
      <c r="AH31" s="64">
        <f>AF31/AG31*100</f>
        <v>100</v>
      </c>
      <c r="AI31" s="63">
        <v>9</v>
      </c>
      <c r="AJ31" s="62">
        <v>9</v>
      </c>
      <c r="AK31" s="64">
        <f>AI31/AJ31*100</f>
        <v>100</v>
      </c>
      <c r="AL31" s="63">
        <v>12</v>
      </c>
      <c r="AM31" s="62">
        <v>12</v>
      </c>
      <c r="AN31" s="64">
        <f>AL31/AM31*100</f>
        <v>100</v>
      </c>
      <c r="AO31" s="49">
        <f t="shared" si="15"/>
        <v>34</v>
      </c>
      <c r="AP31" s="49">
        <f t="shared" si="16"/>
        <v>34</v>
      </c>
      <c r="AQ31" s="49">
        <f t="shared" si="17"/>
        <v>1</v>
      </c>
      <c r="AR31" s="63">
        <v>10</v>
      </c>
      <c r="AS31" s="62">
        <v>10</v>
      </c>
      <c r="AT31" s="64">
        <f>AR31/AS31*100</f>
        <v>100</v>
      </c>
      <c r="AU31" s="63">
        <v>8</v>
      </c>
      <c r="AV31" s="62">
        <v>8</v>
      </c>
      <c r="AW31" s="64">
        <f>AU31/AV31*100</f>
        <v>100</v>
      </c>
      <c r="AX31" s="63">
        <v>10</v>
      </c>
      <c r="AY31" s="62">
        <v>10</v>
      </c>
      <c r="AZ31" s="64">
        <f>AX31/AY31*100</f>
        <v>100</v>
      </c>
      <c r="BA31" s="49">
        <f t="shared" si="21"/>
        <v>28</v>
      </c>
      <c r="BB31" s="49">
        <f t="shared" si="22"/>
        <v>28</v>
      </c>
      <c r="BC31" s="49">
        <f t="shared" si="23"/>
        <v>1</v>
      </c>
      <c r="BD31" s="51">
        <f t="shared" si="27"/>
        <v>137</v>
      </c>
      <c r="BE31" s="51">
        <f t="shared" si="28"/>
        <v>137</v>
      </c>
      <c r="BF31" s="51">
        <f t="shared" si="26"/>
        <v>1</v>
      </c>
    </row>
    <row r="32" spans="1:58" ht="42" customHeight="1" thickBot="1">
      <c r="A32" s="66" t="s">
        <v>30</v>
      </c>
      <c r="B32" s="57" t="s">
        <v>118</v>
      </c>
      <c r="C32" s="58"/>
      <c r="D32" s="52" t="s">
        <v>119</v>
      </c>
      <c r="E32" s="52" t="s">
        <v>120</v>
      </c>
      <c r="F32" s="59" t="s">
        <v>121</v>
      </c>
      <c r="G32" s="60" t="s">
        <v>122</v>
      </c>
      <c r="H32" s="61">
        <v>1</v>
      </c>
      <c r="I32" s="62">
        <v>2133</v>
      </c>
      <c r="J32" s="64">
        <f t="shared" ref="J32:J38" si="29">+H32/I32*1000</f>
        <v>0.46882325363338023</v>
      </c>
      <c r="K32" s="62">
        <v>2</v>
      </c>
      <c r="L32" s="62">
        <v>1848</v>
      </c>
      <c r="M32" s="64">
        <f t="shared" ref="M32:M38" si="30">+K32/L32*1000</f>
        <v>1.0822510822510822</v>
      </c>
      <c r="N32" s="62">
        <v>3</v>
      </c>
      <c r="O32" s="62">
        <v>2256</v>
      </c>
      <c r="P32" s="64">
        <f t="shared" ref="P32:P38" si="31">+N32/O32*1000</f>
        <v>1.3297872340425532</v>
      </c>
      <c r="Q32" s="48">
        <f t="shared" si="3"/>
        <v>6</v>
      </c>
      <c r="R32" s="48">
        <f t="shared" si="4"/>
        <v>6237</v>
      </c>
      <c r="S32" s="49">
        <f t="shared" ref="S32:S38" si="32">+Q32/R32*1000</f>
        <v>0.96200096200096208</v>
      </c>
      <c r="T32" s="63">
        <v>1</v>
      </c>
      <c r="U32" s="62">
        <v>2508</v>
      </c>
      <c r="V32" s="64">
        <f t="shared" ref="V32:V38" si="33">+T32/U32*1000</f>
        <v>0.39872408293460926</v>
      </c>
      <c r="W32" s="63">
        <v>3</v>
      </c>
      <c r="X32" s="62">
        <v>2573</v>
      </c>
      <c r="Y32" s="64">
        <f t="shared" ref="Y32:Y38" si="34">+W32/X32*1000</f>
        <v>1.1659541391371939</v>
      </c>
      <c r="Z32" s="63">
        <v>0</v>
      </c>
      <c r="AA32" s="62">
        <v>2562</v>
      </c>
      <c r="AB32" s="65">
        <f t="shared" ref="AB32:AB38" si="35">+Z32/AA32*1000</f>
        <v>0</v>
      </c>
      <c r="AC32" s="49">
        <f t="shared" si="9"/>
        <v>4</v>
      </c>
      <c r="AD32" s="49">
        <f t="shared" si="10"/>
        <v>7643</v>
      </c>
      <c r="AE32" s="49">
        <f t="shared" ref="AE32:AE38" si="36">+AC32/AD32*1000</f>
        <v>0.52335470365039904</v>
      </c>
      <c r="AF32" s="63">
        <v>1</v>
      </c>
      <c r="AG32" s="62">
        <v>2472</v>
      </c>
      <c r="AH32" s="64">
        <f t="shared" ref="AH32:AH38" si="37">+AF32/AG32*1000</f>
        <v>0.4045307443365696</v>
      </c>
      <c r="AI32" s="63">
        <v>0</v>
      </c>
      <c r="AJ32" s="62">
        <v>2736</v>
      </c>
      <c r="AK32" s="64">
        <f t="shared" ref="AK32:AK38" si="38">+AI32/AJ32*1000</f>
        <v>0</v>
      </c>
      <c r="AL32" s="63">
        <v>2</v>
      </c>
      <c r="AM32" s="62">
        <v>2740</v>
      </c>
      <c r="AN32" s="64">
        <f t="shared" ref="AN32:AN38" si="39">+AL32/AM32*1000</f>
        <v>0.72992700729927007</v>
      </c>
      <c r="AO32" s="49">
        <f t="shared" si="15"/>
        <v>3</v>
      </c>
      <c r="AP32" s="49">
        <f t="shared" si="16"/>
        <v>7948</v>
      </c>
      <c r="AQ32" s="49">
        <f t="shared" ref="AQ32:AQ38" si="40">+AO32/AP32*1000</f>
        <v>0.37745344740815301</v>
      </c>
      <c r="AR32" s="63">
        <v>2</v>
      </c>
      <c r="AS32" s="62">
        <v>2574</v>
      </c>
      <c r="AT32" s="64">
        <f>+AR32/AS32*1000</f>
        <v>0.77700077700077697</v>
      </c>
      <c r="AU32" s="63">
        <v>2</v>
      </c>
      <c r="AV32" s="62">
        <v>2880</v>
      </c>
      <c r="AW32" s="64">
        <f t="shared" ref="AW32:AW38" si="41">+AU32/AV32*1000</f>
        <v>0.69444444444444442</v>
      </c>
      <c r="AX32" s="63">
        <v>2</v>
      </c>
      <c r="AY32" s="63">
        <v>2713</v>
      </c>
      <c r="AZ32" s="64">
        <f t="shared" ref="AZ32:AZ38" si="42">+AX32/AY32*1000</f>
        <v>0.73719130114264653</v>
      </c>
      <c r="BA32" s="49">
        <f t="shared" si="21"/>
        <v>6</v>
      </c>
      <c r="BB32" s="49">
        <f t="shared" si="22"/>
        <v>8167</v>
      </c>
      <c r="BC32" s="49">
        <f t="shared" ref="BC32:BC38" si="43">+BA32/BB32*1000</f>
        <v>0.73466389126974407</v>
      </c>
      <c r="BD32" s="51">
        <f t="shared" si="27"/>
        <v>19</v>
      </c>
      <c r="BE32" s="51">
        <f t="shared" si="28"/>
        <v>29995</v>
      </c>
      <c r="BF32" s="51">
        <f t="shared" ref="BF32:BF38" si="44">+BD32/BE32*1000</f>
        <v>0.63343890648441403</v>
      </c>
    </row>
    <row r="33" spans="1:58" ht="42" customHeight="1" thickBot="1">
      <c r="A33" s="66" t="s">
        <v>30</v>
      </c>
      <c r="B33" s="57" t="s">
        <v>123</v>
      </c>
      <c r="C33" s="58"/>
      <c r="D33" s="52" t="s">
        <v>124</v>
      </c>
      <c r="E33" s="52" t="s">
        <v>125</v>
      </c>
      <c r="F33" s="59" t="s">
        <v>121</v>
      </c>
      <c r="G33" s="60">
        <v>0</v>
      </c>
      <c r="H33" s="61">
        <v>0</v>
      </c>
      <c r="I33" s="62">
        <v>2956</v>
      </c>
      <c r="J33" s="64">
        <f t="shared" si="29"/>
        <v>0</v>
      </c>
      <c r="K33" s="63">
        <v>0</v>
      </c>
      <c r="L33" s="62">
        <v>2786</v>
      </c>
      <c r="M33" s="64">
        <f t="shared" si="30"/>
        <v>0</v>
      </c>
      <c r="N33" s="62">
        <v>0</v>
      </c>
      <c r="O33" s="62">
        <v>3355</v>
      </c>
      <c r="P33" s="64">
        <f t="shared" si="31"/>
        <v>0</v>
      </c>
      <c r="Q33" s="48">
        <f t="shared" si="3"/>
        <v>0</v>
      </c>
      <c r="R33" s="48">
        <f t="shared" si="4"/>
        <v>9097</v>
      </c>
      <c r="S33" s="49">
        <f t="shared" si="32"/>
        <v>0</v>
      </c>
      <c r="T33" s="63">
        <v>0</v>
      </c>
      <c r="U33" s="62">
        <v>3107</v>
      </c>
      <c r="V33" s="64">
        <f t="shared" si="33"/>
        <v>0</v>
      </c>
      <c r="W33" s="63">
        <v>0</v>
      </c>
      <c r="X33" s="62"/>
      <c r="Y33" s="64" t="e">
        <f t="shared" si="34"/>
        <v>#DIV/0!</v>
      </c>
      <c r="Z33" s="63">
        <v>0</v>
      </c>
      <c r="AA33" s="62">
        <v>3258</v>
      </c>
      <c r="AB33" s="65">
        <f t="shared" si="35"/>
        <v>0</v>
      </c>
      <c r="AC33" s="49">
        <f t="shared" si="9"/>
        <v>0</v>
      </c>
      <c r="AD33" s="49">
        <f t="shared" si="10"/>
        <v>6365</v>
      </c>
      <c r="AE33" s="49">
        <f t="shared" si="36"/>
        <v>0</v>
      </c>
      <c r="AF33" s="63">
        <v>0</v>
      </c>
      <c r="AG33" s="62">
        <v>3331</v>
      </c>
      <c r="AH33" s="64">
        <f t="shared" si="37"/>
        <v>0</v>
      </c>
      <c r="AI33" s="63">
        <v>0</v>
      </c>
      <c r="AJ33" s="72">
        <v>3381</v>
      </c>
      <c r="AK33" s="64">
        <f t="shared" si="38"/>
        <v>0</v>
      </c>
      <c r="AL33" s="63">
        <v>0</v>
      </c>
      <c r="AM33" s="62">
        <v>3218</v>
      </c>
      <c r="AN33" s="64">
        <f t="shared" si="39"/>
        <v>0</v>
      </c>
      <c r="AO33" s="49">
        <f t="shared" si="15"/>
        <v>0</v>
      </c>
      <c r="AP33" s="49">
        <f t="shared" si="16"/>
        <v>9930</v>
      </c>
      <c r="AQ33" s="49">
        <f t="shared" si="40"/>
        <v>0</v>
      </c>
      <c r="AR33" s="63">
        <v>0</v>
      </c>
      <c r="AS33" s="62">
        <v>3282</v>
      </c>
      <c r="AT33" s="64">
        <f>+AR33/AS33*1000</f>
        <v>0</v>
      </c>
      <c r="AU33" s="63">
        <v>1</v>
      </c>
      <c r="AV33" s="62">
        <v>3151</v>
      </c>
      <c r="AW33" s="64">
        <f t="shared" si="41"/>
        <v>0.31735956839098695</v>
      </c>
      <c r="AX33" s="63">
        <v>1</v>
      </c>
      <c r="AY33" s="62">
        <v>3128</v>
      </c>
      <c r="AZ33" s="64">
        <f t="shared" si="42"/>
        <v>0.31969309462915602</v>
      </c>
      <c r="BA33" s="49">
        <f t="shared" si="21"/>
        <v>2</v>
      </c>
      <c r="BB33" s="49">
        <f t="shared" si="22"/>
        <v>9561</v>
      </c>
      <c r="BC33" s="49">
        <f t="shared" si="43"/>
        <v>0.20918313983892897</v>
      </c>
      <c r="BD33" s="51">
        <f t="shared" si="27"/>
        <v>2</v>
      </c>
      <c r="BE33" s="51">
        <f t="shared" si="28"/>
        <v>34953</v>
      </c>
      <c r="BF33" s="51">
        <f t="shared" si="44"/>
        <v>5.7219695019025546E-2</v>
      </c>
    </row>
    <row r="34" spans="1:58" ht="42" customHeight="1" thickBot="1">
      <c r="A34" s="66" t="s">
        <v>30</v>
      </c>
      <c r="B34" s="57" t="s">
        <v>126</v>
      </c>
      <c r="C34" s="58"/>
      <c r="D34" s="52" t="s">
        <v>127</v>
      </c>
      <c r="E34" s="52" t="s">
        <v>125</v>
      </c>
      <c r="F34" s="59" t="s">
        <v>121</v>
      </c>
      <c r="G34" s="60">
        <v>0</v>
      </c>
      <c r="H34" s="61">
        <v>0</v>
      </c>
      <c r="I34" s="62">
        <v>0</v>
      </c>
      <c r="J34" s="64" t="e">
        <f t="shared" si="29"/>
        <v>#DIV/0!</v>
      </c>
      <c r="K34" s="63">
        <v>0</v>
      </c>
      <c r="L34" s="62">
        <v>11265</v>
      </c>
      <c r="M34" s="64">
        <f t="shared" si="30"/>
        <v>0</v>
      </c>
      <c r="N34" s="62">
        <v>0</v>
      </c>
      <c r="O34" s="62">
        <v>11267</v>
      </c>
      <c r="P34" s="64">
        <f t="shared" si="31"/>
        <v>0</v>
      </c>
      <c r="Q34" s="48">
        <f t="shared" si="3"/>
        <v>0</v>
      </c>
      <c r="R34" s="48">
        <f t="shared" si="4"/>
        <v>22532</v>
      </c>
      <c r="S34" s="49">
        <f t="shared" si="32"/>
        <v>0</v>
      </c>
      <c r="T34" s="63">
        <v>1</v>
      </c>
      <c r="U34" s="45">
        <v>10241</v>
      </c>
      <c r="V34" s="64">
        <f t="shared" si="33"/>
        <v>9.7646714188067571E-2</v>
      </c>
      <c r="W34" s="63">
        <v>0</v>
      </c>
      <c r="X34" s="62"/>
      <c r="Y34" s="64" t="e">
        <f t="shared" si="34"/>
        <v>#DIV/0!</v>
      </c>
      <c r="Z34" s="63">
        <v>0</v>
      </c>
      <c r="AA34" s="62">
        <v>9022</v>
      </c>
      <c r="AB34" s="65">
        <f t="shared" si="35"/>
        <v>0</v>
      </c>
      <c r="AC34" s="49">
        <f t="shared" si="9"/>
        <v>1</v>
      </c>
      <c r="AD34" s="49">
        <f t="shared" si="10"/>
        <v>19263</v>
      </c>
      <c r="AE34" s="49">
        <f t="shared" si="36"/>
        <v>5.1912993822353738E-2</v>
      </c>
      <c r="AF34" s="63">
        <v>0</v>
      </c>
      <c r="AG34" s="62">
        <v>6137</v>
      </c>
      <c r="AH34" s="64">
        <f t="shared" si="37"/>
        <v>0</v>
      </c>
      <c r="AI34" s="63">
        <v>0</v>
      </c>
      <c r="AJ34" s="62">
        <v>8342</v>
      </c>
      <c r="AK34" s="64">
        <f t="shared" si="38"/>
        <v>0</v>
      </c>
      <c r="AL34" s="63">
        <v>0</v>
      </c>
      <c r="AM34" s="62">
        <v>11470</v>
      </c>
      <c r="AN34" s="64">
        <f t="shared" si="39"/>
        <v>0</v>
      </c>
      <c r="AO34" s="49">
        <f t="shared" si="15"/>
        <v>0</v>
      </c>
      <c r="AP34" s="49">
        <f t="shared" si="16"/>
        <v>25949</v>
      </c>
      <c r="AQ34" s="49">
        <f t="shared" si="40"/>
        <v>0</v>
      </c>
      <c r="AR34" s="63">
        <v>1</v>
      </c>
      <c r="AS34" s="9">
        <v>11766</v>
      </c>
      <c r="AT34" s="64">
        <f>+AR34/AS36*1000</f>
        <v>0.1927153594141453</v>
      </c>
      <c r="AU34" s="63">
        <v>0</v>
      </c>
      <c r="AV34" s="62">
        <v>10267</v>
      </c>
      <c r="AW34" s="64">
        <f t="shared" si="41"/>
        <v>0</v>
      </c>
      <c r="AX34" s="63">
        <v>0</v>
      </c>
      <c r="AY34" s="62">
        <v>9364</v>
      </c>
      <c r="AZ34" s="64">
        <f t="shared" si="42"/>
        <v>0</v>
      </c>
      <c r="BA34" s="49">
        <f t="shared" ref="BA34:BA65" si="45">+AR34+AU34+AX34</f>
        <v>1</v>
      </c>
      <c r="BB34" s="49">
        <f>+AS36+AV34+AY34</f>
        <v>24820</v>
      </c>
      <c r="BC34" s="49">
        <f t="shared" si="43"/>
        <v>4.0290088638195005E-2</v>
      </c>
      <c r="BD34" s="51">
        <f t="shared" si="27"/>
        <v>2</v>
      </c>
      <c r="BE34" s="51">
        <f t="shared" si="28"/>
        <v>92564</v>
      </c>
      <c r="BF34" s="51">
        <f t="shared" si="44"/>
        <v>2.1606672140356942E-2</v>
      </c>
    </row>
    <row r="35" spans="1:58" ht="42" customHeight="1" thickBot="1">
      <c r="A35" s="66" t="s">
        <v>30</v>
      </c>
      <c r="B35" s="57" t="s">
        <v>128</v>
      </c>
      <c r="C35" s="58"/>
      <c r="D35" s="52" t="s">
        <v>129</v>
      </c>
      <c r="E35" s="52" t="s">
        <v>125</v>
      </c>
      <c r="F35" s="59" t="s">
        <v>121</v>
      </c>
      <c r="G35" s="60">
        <v>0</v>
      </c>
      <c r="H35" s="61">
        <v>0</v>
      </c>
      <c r="I35" s="62">
        <v>4741</v>
      </c>
      <c r="J35" s="64">
        <f t="shared" si="29"/>
        <v>0</v>
      </c>
      <c r="K35" s="63">
        <v>0</v>
      </c>
      <c r="L35" s="62">
        <v>4890</v>
      </c>
      <c r="M35" s="64">
        <f t="shared" si="30"/>
        <v>0</v>
      </c>
      <c r="N35" s="62">
        <v>0</v>
      </c>
      <c r="O35" s="62">
        <v>5353</v>
      </c>
      <c r="P35" s="64">
        <f t="shared" si="31"/>
        <v>0</v>
      </c>
      <c r="Q35" s="48">
        <f t="shared" si="3"/>
        <v>0</v>
      </c>
      <c r="R35" s="48">
        <f t="shared" si="4"/>
        <v>14984</v>
      </c>
      <c r="S35" s="49">
        <f t="shared" si="32"/>
        <v>0</v>
      </c>
      <c r="T35" s="63">
        <v>0</v>
      </c>
      <c r="U35" s="62">
        <v>5110</v>
      </c>
      <c r="V35" s="64">
        <f t="shared" si="33"/>
        <v>0</v>
      </c>
      <c r="W35" s="63">
        <v>0</v>
      </c>
      <c r="X35" s="62">
        <v>5059</v>
      </c>
      <c r="Y35" s="64">
        <f t="shared" si="34"/>
        <v>0</v>
      </c>
      <c r="Z35" s="63">
        <v>0</v>
      </c>
      <c r="AA35" s="62">
        <v>5031</v>
      </c>
      <c r="AB35" s="65">
        <f t="shared" si="35"/>
        <v>0</v>
      </c>
      <c r="AC35" s="49">
        <f t="shared" si="9"/>
        <v>0</v>
      </c>
      <c r="AD35" s="49">
        <f t="shared" si="10"/>
        <v>15200</v>
      </c>
      <c r="AE35" s="49">
        <f t="shared" si="36"/>
        <v>0</v>
      </c>
      <c r="AF35" s="63">
        <v>0</v>
      </c>
      <c r="AG35" s="62">
        <v>5785</v>
      </c>
      <c r="AH35" s="64">
        <f t="shared" si="37"/>
        <v>0</v>
      </c>
      <c r="AI35" s="63">
        <v>0</v>
      </c>
      <c r="AJ35" s="62">
        <v>5802</v>
      </c>
      <c r="AK35" s="64">
        <f t="shared" si="38"/>
        <v>0</v>
      </c>
      <c r="AL35" s="63">
        <v>0</v>
      </c>
      <c r="AM35" s="62">
        <v>6052</v>
      </c>
      <c r="AN35" s="64">
        <f t="shared" si="39"/>
        <v>0</v>
      </c>
      <c r="AO35" s="49">
        <f t="shared" si="15"/>
        <v>0</v>
      </c>
      <c r="AP35" s="49">
        <f t="shared" si="16"/>
        <v>17639</v>
      </c>
      <c r="AQ35" s="49">
        <f t="shared" si="40"/>
        <v>0</v>
      </c>
      <c r="AR35" s="63">
        <v>0</v>
      </c>
      <c r="AS35" s="62">
        <v>6138</v>
      </c>
      <c r="AT35" s="64">
        <f>+AR35/AS35*1000</f>
        <v>0</v>
      </c>
      <c r="AU35" s="63">
        <v>0</v>
      </c>
      <c r="AV35" s="62">
        <v>6190</v>
      </c>
      <c r="AW35" s="64">
        <f t="shared" si="41"/>
        <v>0</v>
      </c>
      <c r="AX35" s="63">
        <v>0</v>
      </c>
      <c r="AY35" s="62">
        <v>6694</v>
      </c>
      <c r="AZ35" s="64">
        <f t="shared" si="42"/>
        <v>0</v>
      </c>
      <c r="BA35" s="49">
        <f t="shared" si="45"/>
        <v>0</v>
      </c>
      <c r="BB35" s="49">
        <f>+AS35+AV35+AY35</f>
        <v>19022</v>
      </c>
      <c r="BC35" s="49">
        <f t="shared" si="43"/>
        <v>0</v>
      </c>
      <c r="BD35" s="51">
        <f t="shared" si="27"/>
        <v>0</v>
      </c>
      <c r="BE35" s="51">
        <f t="shared" si="28"/>
        <v>66845</v>
      </c>
      <c r="BF35" s="51">
        <f t="shared" si="44"/>
        <v>0</v>
      </c>
    </row>
    <row r="36" spans="1:58" ht="42" customHeight="1" thickBot="1">
      <c r="A36" s="66" t="s">
        <v>30</v>
      </c>
      <c r="B36" s="57" t="s">
        <v>130</v>
      </c>
      <c r="C36" s="58"/>
      <c r="D36" s="52" t="s">
        <v>131</v>
      </c>
      <c r="E36" s="52" t="s">
        <v>125</v>
      </c>
      <c r="F36" s="59" t="s">
        <v>121</v>
      </c>
      <c r="G36" s="60">
        <v>0</v>
      </c>
      <c r="H36" s="61">
        <v>0</v>
      </c>
      <c r="I36" s="62">
        <v>1969</v>
      </c>
      <c r="J36" s="64">
        <f t="shared" si="29"/>
        <v>0</v>
      </c>
      <c r="K36" s="63">
        <v>0</v>
      </c>
      <c r="L36" s="62">
        <v>1960</v>
      </c>
      <c r="M36" s="64">
        <f t="shared" si="30"/>
        <v>0</v>
      </c>
      <c r="N36" s="62">
        <v>0</v>
      </c>
      <c r="O36" s="62">
        <v>2384</v>
      </c>
      <c r="P36" s="64">
        <f t="shared" si="31"/>
        <v>0</v>
      </c>
      <c r="Q36" s="48">
        <f t="shared" si="3"/>
        <v>0</v>
      </c>
      <c r="R36" s="48">
        <f t="shared" si="4"/>
        <v>6313</v>
      </c>
      <c r="S36" s="49">
        <f t="shared" si="32"/>
        <v>0</v>
      </c>
      <c r="T36" s="63">
        <v>0</v>
      </c>
      <c r="U36" s="62">
        <v>2038</v>
      </c>
      <c r="V36" s="64">
        <f t="shared" si="33"/>
        <v>0</v>
      </c>
      <c r="W36" s="63">
        <v>0</v>
      </c>
      <c r="X36" s="62"/>
      <c r="Y36" s="64" t="e">
        <f t="shared" si="34"/>
        <v>#DIV/0!</v>
      </c>
      <c r="Z36" s="63">
        <v>0</v>
      </c>
      <c r="AA36" s="62"/>
      <c r="AB36" s="65" t="e">
        <f t="shared" si="35"/>
        <v>#DIV/0!</v>
      </c>
      <c r="AC36" s="49">
        <f t="shared" si="9"/>
        <v>0</v>
      </c>
      <c r="AD36" s="49">
        <f t="shared" si="10"/>
        <v>2038</v>
      </c>
      <c r="AE36" s="49">
        <f t="shared" si="36"/>
        <v>0</v>
      </c>
      <c r="AF36" s="63">
        <v>0</v>
      </c>
      <c r="AG36" s="62">
        <v>3331</v>
      </c>
      <c r="AH36" s="64">
        <f t="shared" si="37"/>
        <v>0</v>
      </c>
      <c r="AI36" s="63">
        <v>0</v>
      </c>
      <c r="AJ36" s="62">
        <v>4413</v>
      </c>
      <c r="AK36" s="64">
        <f t="shared" si="38"/>
        <v>0</v>
      </c>
      <c r="AL36" s="63">
        <v>0</v>
      </c>
      <c r="AM36" s="62">
        <v>4515</v>
      </c>
      <c r="AN36" s="64">
        <f t="shared" si="39"/>
        <v>0</v>
      </c>
      <c r="AO36" s="49">
        <f t="shared" si="15"/>
        <v>0</v>
      </c>
      <c r="AP36" s="49">
        <f t="shared" si="16"/>
        <v>12259</v>
      </c>
      <c r="AQ36" s="49">
        <f t="shared" si="40"/>
        <v>0</v>
      </c>
      <c r="AR36" s="63">
        <v>0</v>
      </c>
      <c r="AS36" s="62">
        <v>5189</v>
      </c>
      <c r="AT36" s="64" t="e">
        <f>+AR36/#REF!*1000</f>
        <v>#REF!</v>
      </c>
      <c r="AU36" s="63">
        <v>0</v>
      </c>
      <c r="AV36" s="62">
        <v>4522</v>
      </c>
      <c r="AW36" s="64">
        <f t="shared" si="41"/>
        <v>0</v>
      </c>
      <c r="AX36" s="63">
        <v>0</v>
      </c>
      <c r="AY36" s="62"/>
      <c r="AZ36" s="64" t="e">
        <f t="shared" si="42"/>
        <v>#DIV/0!</v>
      </c>
      <c r="BA36" s="49">
        <f t="shared" si="45"/>
        <v>0</v>
      </c>
      <c r="BB36" s="49" t="e">
        <f>+#REF!+AV36+AY36</f>
        <v>#REF!</v>
      </c>
      <c r="BC36" s="49" t="e">
        <f t="shared" si="43"/>
        <v>#REF!</v>
      </c>
      <c r="BD36" s="51">
        <f t="shared" si="27"/>
        <v>0</v>
      </c>
      <c r="BE36" s="51" t="e">
        <f t="shared" si="28"/>
        <v>#REF!</v>
      </c>
      <c r="BF36" s="51" t="e">
        <f t="shared" si="44"/>
        <v>#REF!</v>
      </c>
    </row>
    <row r="37" spans="1:58" ht="42" customHeight="1" thickBot="1">
      <c r="A37" s="66" t="s">
        <v>30</v>
      </c>
      <c r="B37" s="57" t="s">
        <v>132</v>
      </c>
      <c r="C37" s="58"/>
      <c r="D37" s="52" t="s">
        <v>133</v>
      </c>
      <c r="E37" s="52" t="s">
        <v>134</v>
      </c>
      <c r="F37" s="59" t="s">
        <v>121</v>
      </c>
      <c r="G37" s="68">
        <v>0</v>
      </c>
      <c r="H37" s="61">
        <v>1</v>
      </c>
      <c r="I37" s="62">
        <v>1</v>
      </c>
      <c r="J37" s="64">
        <f t="shared" si="29"/>
        <v>1000</v>
      </c>
      <c r="K37" s="63">
        <v>0</v>
      </c>
      <c r="L37" s="62">
        <v>2</v>
      </c>
      <c r="M37" s="64">
        <f t="shared" si="30"/>
        <v>0</v>
      </c>
      <c r="N37" s="62">
        <v>0</v>
      </c>
      <c r="O37" s="62">
        <v>8</v>
      </c>
      <c r="P37" s="64">
        <f t="shared" si="31"/>
        <v>0</v>
      </c>
      <c r="Q37" s="48">
        <f t="shared" si="3"/>
        <v>1</v>
      </c>
      <c r="R37" s="48">
        <f t="shared" si="4"/>
        <v>11</v>
      </c>
      <c r="S37" s="49">
        <f t="shared" si="32"/>
        <v>90.909090909090907</v>
      </c>
      <c r="T37" s="63">
        <v>0</v>
      </c>
      <c r="U37" s="62">
        <v>2</v>
      </c>
      <c r="V37" s="64">
        <f t="shared" si="33"/>
        <v>0</v>
      </c>
      <c r="W37" s="63">
        <v>0</v>
      </c>
      <c r="X37" s="62">
        <v>3</v>
      </c>
      <c r="Y37" s="64">
        <f t="shared" si="34"/>
        <v>0</v>
      </c>
      <c r="Z37" s="63">
        <v>0</v>
      </c>
      <c r="AA37" s="62">
        <v>0</v>
      </c>
      <c r="AB37" s="65" t="e">
        <f t="shared" si="35"/>
        <v>#DIV/0!</v>
      </c>
      <c r="AC37" s="49">
        <f t="shared" si="9"/>
        <v>0</v>
      </c>
      <c r="AD37" s="49">
        <f t="shared" si="10"/>
        <v>5</v>
      </c>
      <c r="AE37" s="49">
        <f t="shared" si="36"/>
        <v>0</v>
      </c>
      <c r="AF37" s="63">
        <v>1</v>
      </c>
      <c r="AG37" s="62">
        <v>1</v>
      </c>
      <c r="AH37" s="64">
        <f t="shared" si="37"/>
        <v>1000</v>
      </c>
      <c r="AI37" s="63">
        <v>0</v>
      </c>
      <c r="AJ37" s="62">
        <v>0</v>
      </c>
      <c r="AK37" s="64" t="e">
        <f t="shared" si="38"/>
        <v>#DIV/0!</v>
      </c>
      <c r="AL37" s="63">
        <v>0</v>
      </c>
      <c r="AM37" s="62">
        <v>2</v>
      </c>
      <c r="AN37" s="64">
        <f t="shared" si="39"/>
        <v>0</v>
      </c>
      <c r="AO37" s="49">
        <f t="shared" si="15"/>
        <v>1</v>
      </c>
      <c r="AP37" s="49">
        <f t="shared" si="16"/>
        <v>3</v>
      </c>
      <c r="AQ37" s="49">
        <f t="shared" si="40"/>
        <v>333.33333333333331</v>
      </c>
      <c r="AR37" s="63">
        <v>0</v>
      </c>
      <c r="AS37" s="62">
        <v>3</v>
      </c>
      <c r="AT37" s="64">
        <f>+AR37/AS37*1000</f>
        <v>0</v>
      </c>
      <c r="AU37" s="63">
        <v>1</v>
      </c>
      <c r="AV37" s="62">
        <v>3</v>
      </c>
      <c r="AW37" s="64">
        <f t="shared" si="41"/>
        <v>333.33333333333331</v>
      </c>
      <c r="AX37" s="63">
        <v>0</v>
      </c>
      <c r="AY37" s="62">
        <v>3</v>
      </c>
      <c r="AZ37" s="64">
        <f t="shared" si="42"/>
        <v>0</v>
      </c>
      <c r="BA37" s="49">
        <f t="shared" si="45"/>
        <v>1</v>
      </c>
      <c r="BB37" s="49">
        <f t="shared" ref="BB37:BB68" si="46">+AS37+AV37+AY37</f>
        <v>9</v>
      </c>
      <c r="BC37" s="49">
        <f t="shared" si="43"/>
        <v>111.1111111111111</v>
      </c>
      <c r="BD37" s="51">
        <f t="shared" si="27"/>
        <v>3</v>
      </c>
      <c r="BE37" s="51">
        <f t="shared" si="28"/>
        <v>28</v>
      </c>
      <c r="BF37" s="51">
        <f t="shared" si="44"/>
        <v>107.14285714285714</v>
      </c>
    </row>
    <row r="38" spans="1:58" ht="42" customHeight="1" thickBot="1">
      <c r="A38" s="66" t="s">
        <v>30</v>
      </c>
      <c r="B38" s="57" t="s">
        <v>135</v>
      </c>
      <c r="C38" s="58"/>
      <c r="D38" s="52" t="s">
        <v>136</v>
      </c>
      <c r="E38" s="52" t="s">
        <v>134</v>
      </c>
      <c r="F38" s="59" t="s">
        <v>121</v>
      </c>
      <c r="G38" s="68">
        <v>1</v>
      </c>
      <c r="H38" s="61">
        <v>0</v>
      </c>
      <c r="I38" s="62">
        <v>1</v>
      </c>
      <c r="J38" s="64">
        <f t="shared" si="29"/>
        <v>0</v>
      </c>
      <c r="K38" s="63">
        <v>2</v>
      </c>
      <c r="L38" s="62">
        <v>2</v>
      </c>
      <c r="M38" s="64">
        <f t="shared" si="30"/>
        <v>1000</v>
      </c>
      <c r="N38" s="62">
        <v>3</v>
      </c>
      <c r="O38" s="62">
        <v>3</v>
      </c>
      <c r="P38" s="64">
        <f t="shared" si="31"/>
        <v>1000</v>
      </c>
      <c r="Q38" s="48">
        <f t="shared" si="3"/>
        <v>5</v>
      </c>
      <c r="R38" s="48">
        <f t="shared" si="4"/>
        <v>6</v>
      </c>
      <c r="S38" s="49">
        <f t="shared" si="32"/>
        <v>833.33333333333337</v>
      </c>
      <c r="T38" s="63">
        <v>2</v>
      </c>
      <c r="U38" s="62">
        <v>2</v>
      </c>
      <c r="V38" s="64">
        <f t="shared" si="33"/>
        <v>1000</v>
      </c>
      <c r="W38" s="63">
        <v>3</v>
      </c>
      <c r="X38" s="62">
        <v>3</v>
      </c>
      <c r="Y38" s="64">
        <f t="shared" si="34"/>
        <v>1000</v>
      </c>
      <c r="Z38" s="63">
        <v>0</v>
      </c>
      <c r="AA38" s="62">
        <v>0</v>
      </c>
      <c r="AB38" s="65" t="e">
        <f t="shared" si="35"/>
        <v>#DIV/0!</v>
      </c>
      <c r="AC38" s="49">
        <f t="shared" si="9"/>
        <v>5</v>
      </c>
      <c r="AD38" s="49">
        <f t="shared" si="10"/>
        <v>5</v>
      </c>
      <c r="AE38" s="49">
        <f t="shared" si="36"/>
        <v>1000</v>
      </c>
      <c r="AF38" s="63">
        <v>0</v>
      </c>
      <c r="AG38" s="62">
        <v>1</v>
      </c>
      <c r="AH38" s="64">
        <f t="shared" si="37"/>
        <v>0</v>
      </c>
      <c r="AI38" s="63">
        <v>0</v>
      </c>
      <c r="AJ38" s="62">
        <v>0</v>
      </c>
      <c r="AK38" s="64" t="e">
        <f t="shared" si="38"/>
        <v>#DIV/0!</v>
      </c>
      <c r="AL38" s="63">
        <v>2</v>
      </c>
      <c r="AM38" s="62">
        <v>2</v>
      </c>
      <c r="AN38" s="64">
        <f t="shared" si="39"/>
        <v>1000</v>
      </c>
      <c r="AO38" s="49">
        <f t="shared" si="15"/>
        <v>2</v>
      </c>
      <c r="AP38" s="49">
        <f t="shared" si="16"/>
        <v>3</v>
      </c>
      <c r="AQ38" s="49">
        <f t="shared" si="40"/>
        <v>666.66666666666663</v>
      </c>
      <c r="AR38" s="63">
        <v>3</v>
      </c>
      <c r="AS38" s="62">
        <v>3</v>
      </c>
      <c r="AT38" s="64">
        <f>+AR38/AS38*1000</f>
        <v>1000</v>
      </c>
      <c r="AU38" s="63">
        <v>2</v>
      </c>
      <c r="AV38" s="62">
        <v>3</v>
      </c>
      <c r="AW38" s="64">
        <f t="shared" si="41"/>
        <v>666.66666666666663</v>
      </c>
      <c r="AX38" s="63">
        <v>3</v>
      </c>
      <c r="AY38" s="62">
        <v>3</v>
      </c>
      <c r="AZ38" s="64">
        <f t="shared" si="42"/>
        <v>1000</v>
      </c>
      <c r="BA38" s="49">
        <f t="shared" si="45"/>
        <v>8</v>
      </c>
      <c r="BB38" s="49">
        <f t="shared" si="46"/>
        <v>9</v>
      </c>
      <c r="BC38" s="49">
        <f t="shared" si="43"/>
        <v>888.8888888888888</v>
      </c>
      <c r="BD38" s="51">
        <f t="shared" si="27"/>
        <v>20</v>
      </c>
      <c r="BE38" s="51">
        <f t="shared" si="28"/>
        <v>23</v>
      </c>
      <c r="BF38" s="51">
        <f t="shared" si="44"/>
        <v>869.56521739130437</v>
      </c>
    </row>
    <row r="39" spans="1:58" ht="42" customHeight="1" thickBot="1">
      <c r="A39" s="66" t="s">
        <v>30</v>
      </c>
      <c r="B39" s="57" t="s">
        <v>137</v>
      </c>
      <c r="C39" s="58"/>
      <c r="D39" s="52" t="s">
        <v>138</v>
      </c>
      <c r="E39" s="52" t="s">
        <v>117</v>
      </c>
      <c r="F39" s="59" t="s">
        <v>83</v>
      </c>
      <c r="G39" s="60" t="s">
        <v>139</v>
      </c>
      <c r="H39" s="61">
        <v>0</v>
      </c>
      <c r="I39" s="62">
        <v>9</v>
      </c>
      <c r="J39" s="64">
        <f>+H39/I39*100</f>
        <v>0</v>
      </c>
      <c r="K39" s="63">
        <v>1</v>
      </c>
      <c r="L39" s="62">
        <v>10</v>
      </c>
      <c r="M39" s="64">
        <f>+K39/L39*100</f>
        <v>10</v>
      </c>
      <c r="N39" s="62">
        <v>2</v>
      </c>
      <c r="O39" s="62">
        <v>18</v>
      </c>
      <c r="P39" s="64">
        <f>+N39/O39*100</f>
        <v>11.111111111111111</v>
      </c>
      <c r="Q39" s="48">
        <f t="shared" si="3"/>
        <v>3</v>
      </c>
      <c r="R39" s="48">
        <f t="shared" si="4"/>
        <v>37</v>
      </c>
      <c r="S39" s="49">
        <f t="shared" ref="S39:S64" si="47">+Q39/R39</f>
        <v>8.1081081081081086E-2</v>
      </c>
      <c r="T39" s="63">
        <v>0</v>
      </c>
      <c r="U39" s="62">
        <v>8</v>
      </c>
      <c r="V39" s="64">
        <f>+T39/U39*100</f>
        <v>0</v>
      </c>
      <c r="W39" s="63">
        <v>0</v>
      </c>
      <c r="X39" s="62">
        <v>18</v>
      </c>
      <c r="Y39" s="64">
        <f>+W39/X39*100</f>
        <v>0</v>
      </c>
      <c r="Z39" s="63">
        <v>0</v>
      </c>
      <c r="AA39" s="62">
        <v>13</v>
      </c>
      <c r="AB39" s="65">
        <f>+Z39/AA39*100</f>
        <v>0</v>
      </c>
      <c r="AC39" s="49">
        <f t="shared" si="9"/>
        <v>0</v>
      </c>
      <c r="AD39" s="49">
        <f t="shared" si="10"/>
        <v>39</v>
      </c>
      <c r="AE39" s="49">
        <f t="shared" ref="AE39:AE64" si="48">+AC39/AD39</f>
        <v>0</v>
      </c>
      <c r="AF39" s="63">
        <v>0</v>
      </c>
      <c r="AG39" s="62">
        <v>13</v>
      </c>
      <c r="AH39" s="64">
        <f>+AF39/AG39*100</f>
        <v>0</v>
      </c>
      <c r="AI39" s="63">
        <v>0</v>
      </c>
      <c r="AJ39" s="62">
        <v>9</v>
      </c>
      <c r="AK39" s="64">
        <f>+AI39/AJ39*100</f>
        <v>0</v>
      </c>
      <c r="AL39" s="63">
        <v>0</v>
      </c>
      <c r="AM39" s="62">
        <v>12</v>
      </c>
      <c r="AN39" s="64">
        <f>+AL39/AM39*100</f>
        <v>0</v>
      </c>
      <c r="AO39" s="49">
        <f t="shared" si="15"/>
        <v>0</v>
      </c>
      <c r="AP39" s="49">
        <f t="shared" si="16"/>
        <v>34</v>
      </c>
      <c r="AQ39" s="49">
        <f t="shared" ref="AQ39:AQ64" si="49">+AO39/AP39</f>
        <v>0</v>
      </c>
      <c r="AR39" s="63">
        <v>0</v>
      </c>
      <c r="AS39" s="62">
        <v>10</v>
      </c>
      <c r="AT39" s="64">
        <f>+AR39/AS39*100</f>
        <v>0</v>
      </c>
      <c r="AU39" s="63">
        <v>1</v>
      </c>
      <c r="AV39" s="62">
        <v>8</v>
      </c>
      <c r="AW39" s="64">
        <f>+AU39/AV39*100</f>
        <v>12.5</v>
      </c>
      <c r="AX39" s="63">
        <v>1</v>
      </c>
      <c r="AY39" s="62">
        <v>10</v>
      </c>
      <c r="AZ39" s="64">
        <f>+AX39/AY39*100</f>
        <v>10</v>
      </c>
      <c r="BA39" s="49">
        <f t="shared" si="45"/>
        <v>2</v>
      </c>
      <c r="BB39" s="49">
        <f t="shared" si="46"/>
        <v>28</v>
      </c>
      <c r="BC39" s="49">
        <f t="shared" ref="BC39:BC64" si="50">+BA39/BB39</f>
        <v>7.1428571428571425E-2</v>
      </c>
      <c r="BD39" s="51">
        <f t="shared" si="27"/>
        <v>5</v>
      </c>
      <c r="BE39" s="51">
        <f t="shared" si="28"/>
        <v>138</v>
      </c>
      <c r="BF39" s="51">
        <f t="shared" ref="BF39:BF64" si="51">+BD39/BE39</f>
        <v>3.6231884057971016E-2</v>
      </c>
    </row>
    <row r="40" spans="1:58" ht="42" customHeight="1" thickBot="1">
      <c r="A40" s="66" t="s">
        <v>30</v>
      </c>
      <c r="B40" s="57" t="s">
        <v>140</v>
      </c>
      <c r="C40" s="58"/>
      <c r="D40" s="52" t="s">
        <v>141</v>
      </c>
      <c r="E40" s="52" t="s">
        <v>117</v>
      </c>
      <c r="F40" s="59" t="s">
        <v>83</v>
      </c>
      <c r="G40" s="60" t="s">
        <v>139</v>
      </c>
      <c r="H40" s="61">
        <v>0</v>
      </c>
      <c r="I40" s="62">
        <v>9</v>
      </c>
      <c r="J40" s="64">
        <f>+H40/I40*100</f>
        <v>0</v>
      </c>
      <c r="K40" s="63">
        <v>0</v>
      </c>
      <c r="L40" s="62">
        <v>10</v>
      </c>
      <c r="M40" s="64">
        <f>+K40/L40*100</f>
        <v>0</v>
      </c>
      <c r="N40" s="62">
        <v>1</v>
      </c>
      <c r="O40" s="62">
        <v>18</v>
      </c>
      <c r="P40" s="64">
        <f>+N40/O40*100</f>
        <v>5.5555555555555554</v>
      </c>
      <c r="Q40" s="48">
        <f t="shared" ref="Q40:Q71" si="52">+H40+K40+N40</f>
        <v>1</v>
      </c>
      <c r="R40" s="48">
        <f t="shared" ref="R40:R71" si="53">+I40+L40+O40</f>
        <v>37</v>
      </c>
      <c r="S40" s="49">
        <f t="shared" si="47"/>
        <v>2.7027027027027029E-2</v>
      </c>
      <c r="T40" s="63">
        <v>0</v>
      </c>
      <c r="U40" s="62">
        <v>8</v>
      </c>
      <c r="V40" s="64">
        <f>+T40/U40*100</f>
        <v>0</v>
      </c>
      <c r="W40" s="63">
        <v>0</v>
      </c>
      <c r="X40" s="62">
        <v>18</v>
      </c>
      <c r="Y40" s="64">
        <f>+W40/X40*100</f>
        <v>0</v>
      </c>
      <c r="Z40" s="63">
        <v>0</v>
      </c>
      <c r="AA40" s="62">
        <v>13</v>
      </c>
      <c r="AB40" s="65">
        <f>+Z40/AA40*100</f>
        <v>0</v>
      </c>
      <c r="AC40" s="49">
        <f t="shared" ref="AC40:AC71" si="54">+T40+W40+Z40</f>
        <v>0</v>
      </c>
      <c r="AD40" s="49">
        <f t="shared" ref="AD40:AD71" si="55">+U40+X40+AA40</f>
        <v>39</v>
      </c>
      <c r="AE40" s="49">
        <f t="shared" si="48"/>
        <v>0</v>
      </c>
      <c r="AF40" s="63">
        <v>0</v>
      </c>
      <c r="AG40" s="62">
        <v>13</v>
      </c>
      <c r="AH40" s="64">
        <f>+AF40/AG40*100</f>
        <v>0</v>
      </c>
      <c r="AI40" s="63">
        <v>0</v>
      </c>
      <c r="AJ40" s="62">
        <v>9</v>
      </c>
      <c r="AK40" s="64">
        <f>+AI40/AJ40*100</f>
        <v>0</v>
      </c>
      <c r="AL40" s="63">
        <v>0</v>
      </c>
      <c r="AM40" s="62">
        <v>12</v>
      </c>
      <c r="AN40" s="64">
        <f>+AL40/AM40*100</f>
        <v>0</v>
      </c>
      <c r="AO40" s="49">
        <f t="shared" ref="AO40:AO71" si="56">+AF40+AI40+AL40</f>
        <v>0</v>
      </c>
      <c r="AP40" s="49">
        <f t="shared" ref="AP40:AP71" si="57">+AG40+AJ40+AM40</f>
        <v>34</v>
      </c>
      <c r="AQ40" s="49">
        <f t="shared" si="49"/>
        <v>0</v>
      </c>
      <c r="AR40" s="63">
        <v>0</v>
      </c>
      <c r="AS40" s="62">
        <v>10</v>
      </c>
      <c r="AT40" s="64">
        <f>+AR40/AS40*100</f>
        <v>0</v>
      </c>
      <c r="AU40" s="63">
        <v>0</v>
      </c>
      <c r="AV40" s="62">
        <v>8</v>
      </c>
      <c r="AW40" s="64">
        <f>+AU40/AV40*100</f>
        <v>0</v>
      </c>
      <c r="AX40" s="63">
        <v>0</v>
      </c>
      <c r="AY40" s="62">
        <v>10</v>
      </c>
      <c r="AZ40" s="64">
        <f>+AX40/AY40*100</f>
        <v>0</v>
      </c>
      <c r="BA40" s="49">
        <f t="shared" si="45"/>
        <v>0</v>
      </c>
      <c r="BB40" s="49">
        <f t="shared" si="46"/>
        <v>28</v>
      </c>
      <c r="BC40" s="49">
        <f t="shared" si="50"/>
        <v>0</v>
      </c>
      <c r="BD40" s="51">
        <f t="shared" si="27"/>
        <v>1</v>
      </c>
      <c r="BE40" s="51">
        <f t="shared" si="28"/>
        <v>138</v>
      </c>
      <c r="BF40" s="51">
        <f t="shared" si="51"/>
        <v>7.246376811594203E-3</v>
      </c>
    </row>
    <row r="41" spans="1:58" ht="42" customHeight="1" thickBot="1">
      <c r="A41" s="66" t="s">
        <v>30</v>
      </c>
      <c r="B41" s="57" t="s">
        <v>142</v>
      </c>
      <c r="C41" s="58"/>
      <c r="D41" s="52" t="s">
        <v>143</v>
      </c>
      <c r="E41" s="52" t="s">
        <v>125</v>
      </c>
      <c r="F41" s="59" t="s">
        <v>83</v>
      </c>
      <c r="G41" s="68">
        <v>0.01</v>
      </c>
      <c r="H41" s="61">
        <v>1</v>
      </c>
      <c r="I41" s="62">
        <v>875</v>
      </c>
      <c r="J41" s="64">
        <f>+H41/I41*100</f>
        <v>0.1142857142857143</v>
      </c>
      <c r="K41" s="63">
        <v>2</v>
      </c>
      <c r="L41" s="62">
        <v>851</v>
      </c>
      <c r="M41" s="64">
        <f>+K41/L41*100</f>
        <v>0.23501762632197415</v>
      </c>
      <c r="N41" s="62">
        <v>3</v>
      </c>
      <c r="O41" s="62">
        <v>767</v>
      </c>
      <c r="P41" s="64">
        <f>+N41/O41*100</f>
        <v>0.39113428943937423</v>
      </c>
      <c r="Q41" s="48">
        <f t="shared" si="52"/>
        <v>6</v>
      </c>
      <c r="R41" s="48">
        <f t="shared" si="53"/>
        <v>2493</v>
      </c>
      <c r="S41" s="49">
        <f t="shared" si="47"/>
        <v>2.4067388688327317E-3</v>
      </c>
      <c r="T41" s="63">
        <v>1</v>
      </c>
      <c r="U41" s="62">
        <v>1008</v>
      </c>
      <c r="V41" s="64">
        <f>+T41/U41*100</f>
        <v>9.9206349206349201E-2</v>
      </c>
      <c r="W41" s="63">
        <v>5</v>
      </c>
      <c r="X41" s="62">
        <v>1023</v>
      </c>
      <c r="Y41" s="64">
        <f>+W41/X41*100</f>
        <v>0.48875855327468232</v>
      </c>
      <c r="Z41" s="63">
        <v>2</v>
      </c>
      <c r="AA41" s="62">
        <v>1066</v>
      </c>
      <c r="AB41" s="65">
        <f>+Z41/AA41*100</f>
        <v>0.18761726078799248</v>
      </c>
      <c r="AC41" s="49">
        <f t="shared" si="54"/>
        <v>8</v>
      </c>
      <c r="AD41" s="49">
        <f t="shared" si="55"/>
        <v>3097</v>
      </c>
      <c r="AE41" s="49">
        <f t="shared" si="48"/>
        <v>2.5831449790119469E-3</v>
      </c>
      <c r="AF41" s="63">
        <v>4</v>
      </c>
      <c r="AG41" s="62">
        <v>1109</v>
      </c>
      <c r="AH41" s="64">
        <f>+AF41/AG41*100</f>
        <v>0.36068530207394045</v>
      </c>
      <c r="AI41" s="63">
        <v>3</v>
      </c>
      <c r="AJ41" s="62">
        <v>1149</v>
      </c>
      <c r="AK41" s="64">
        <f>+AI41/AJ41*100</f>
        <v>0.26109660574412535</v>
      </c>
      <c r="AL41" s="63">
        <v>2</v>
      </c>
      <c r="AM41" s="62">
        <v>1087</v>
      </c>
      <c r="AN41" s="64">
        <f>+AL41/AM41*100</f>
        <v>0.18399264029438822</v>
      </c>
      <c r="AO41" s="49">
        <f t="shared" si="56"/>
        <v>9</v>
      </c>
      <c r="AP41" s="49">
        <f t="shared" si="57"/>
        <v>3345</v>
      </c>
      <c r="AQ41" s="49">
        <f t="shared" si="49"/>
        <v>2.6905829596412557E-3</v>
      </c>
      <c r="AR41" s="63">
        <v>3</v>
      </c>
      <c r="AS41" s="62">
        <v>1155</v>
      </c>
      <c r="AT41" s="64">
        <f>+AR41/AS41*100</f>
        <v>0.25974025974025972</v>
      </c>
      <c r="AU41" s="63">
        <v>7</v>
      </c>
      <c r="AV41" s="62">
        <v>1224</v>
      </c>
      <c r="AW41" s="64">
        <f>+AU41/AV41*100</f>
        <v>0.57189542483660127</v>
      </c>
      <c r="AX41" s="63">
        <v>7</v>
      </c>
      <c r="AY41" s="62">
        <v>1173</v>
      </c>
      <c r="AZ41" s="64">
        <f>+AX41/AY41*100</f>
        <v>0.5967604433077579</v>
      </c>
      <c r="BA41" s="49">
        <f t="shared" si="45"/>
        <v>17</v>
      </c>
      <c r="BB41" s="49">
        <f t="shared" si="46"/>
        <v>3552</v>
      </c>
      <c r="BC41" s="49">
        <f t="shared" si="50"/>
        <v>4.7860360360360357E-3</v>
      </c>
      <c r="BD41" s="51">
        <f t="shared" si="27"/>
        <v>40</v>
      </c>
      <c r="BE41" s="51">
        <f t="shared" si="28"/>
        <v>12487</v>
      </c>
      <c r="BF41" s="51">
        <f t="shared" si="51"/>
        <v>3.2033314647233121E-3</v>
      </c>
    </row>
    <row r="42" spans="1:58" ht="42" customHeight="1" thickBot="1">
      <c r="A42" s="66" t="s">
        <v>30</v>
      </c>
      <c r="B42" s="57" t="s">
        <v>144</v>
      </c>
      <c r="C42" s="58"/>
      <c r="D42" s="52" t="s">
        <v>145</v>
      </c>
      <c r="E42" s="52" t="s">
        <v>146</v>
      </c>
      <c r="F42" s="59" t="s">
        <v>83</v>
      </c>
      <c r="G42" s="68" t="s">
        <v>147</v>
      </c>
      <c r="H42" s="61">
        <v>43</v>
      </c>
      <c r="I42" s="62">
        <v>968</v>
      </c>
      <c r="J42" s="64">
        <f>H42/I42*100</f>
        <v>4.4421487603305785</v>
      </c>
      <c r="K42" s="63">
        <v>35</v>
      </c>
      <c r="L42" s="62">
        <v>929</v>
      </c>
      <c r="M42" s="64">
        <f>K42/L42*100</f>
        <v>3.767491926803014</v>
      </c>
      <c r="N42" s="63">
        <v>33</v>
      </c>
      <c r="O42" s="62">
        <v>856</v>
      </c>
      <c r="P42" s="64">
        <f>N42/O42*100</f>
        <v>3.8551401869158877</v>
      </c>
      <c r="Q42" s="48">
        <f t="shared" si="52"/>
        <v>111</v>
      </c>
      <c r="R42" s="48">
        <f t="shared" si="53"/>
        <v>2753</v>
      </c>
      <c r="S42" s="49">
        <f t="shared" si="47"/>
        <v>4.0319651289502358E-2</v>
      </c>
      <c r="T42" s="63">
        <v>40</v>
      </c>
      <c r="U42" s="62">
        <v>1082</v>
      </c>
      <c r="V42" s="64">
        <f>T42/U42*100</f>
        <v>3.6968576709796674</v>
      </c>
      <c r="W42" s="63">
        <v>49</v>
      </c>
      <c r="X42" s="62">
        <v>1118</v>
      </c>
      <c r="Y42" s="64">
        <f>W42/X42*100</f>
        <v>4.3828264758497317</v>
      </c>
      <c r="Z42" s="63">
        <v>60</v>
      </c>
      <c r="AA42" s="62">
        <v>1066</v>
      </c>
      <c r="AB42" s="65">
        <f>Z42/AA42*100</f>
        <v>5.6285178236397746</v>
      </c>
      <c r="AC42" s="49">
        <f t="shared" si="54"/>
        <v>149</v>
      </c>
      <c r="AD42" s="49">
        <f t="shared" si="55"/>
        <v>3266</v>
      </c>
      <c r="AE42" s="49">
        <f t="shared" si="48"/>
        <v>4.562155541947336E-2</v>
      </c>
      <c r="AF42" s="63">
        <v>51</v>
      </c>
      <c r="AG42" s="62">
        <v>1193</v>
      </c>
      <c r="AH42" s="64">
        <f>AF42/AG42*100</f>
        <v>4.2749371332774517</v>
      </c>
      <c r="AI42" s="63">
        <v>92</v>
      </c>
      <c r="AJ42" s="62">
        <v>1255</v>
      </c>
      <c r="AK42" s="64">
        <f>AI42/AJ42*100</f>
        <v>7.3306772908366531</v>
      </c>
      <c r="AL42" s="63">
        <v>75</v>
      </c>
      <c r="AM42" s="62">
        <v>1183</v>
      </c>
      <c r="AN42" s="64">
        <f>AL42/AM42*100</f>
        <v>6.3398140321217236</v>
      </c>
      <c r="AO42" s="49">
        <f t="shared" si="56"/>
        <v>218</v>
      </c>
      <c r="AP42" s="49">
        <f t="shared" si="57"/>
        <v>3631</v>
      </c>
      <c r="AQ42" s="49">
        <f t="shared" si="49"/>
        <v>6.003855687138529E-2</v>
      </c>
      <c r="AR42" s="63">
        <v>82</v>
      </c>
      <c r="AS42" s="62">
        <v>1264</v>
      </c>
      <c r="AT42" s="64">
        <f>AR42/AS42*100</f>
        <v>6.4873417721518987</v>
      </c>
      <c r="AU42" s="63">
        <v>56</v>
      </c>
      <c r="AV42" s="62">
        <v>1224</v>
      </c>
      <c r="AW42" s="64">
        <f>AU42/AV42*100</f>
        <v>4.5751633986928102</v>
      </c>
      <c r="AX42" s="63">
        <v>78</v>
      </c>
      <c r="AY42" s="62">
        <v>1173</v>
      </c>
      <c r="AZ42" s="64">
        <f>AX42/AY42*100</f>
        <v>6.6496163682864458</v>
      </c>
      <c r="BA42" s="49">
        <f t="shared" si="45"/>
        <v>216</v>
      </c>
      <c r="BB42" s="49">
        <f t="shared" si="46"/>
        <v>3661</v>
      </c>
      <c r="BC42" s="49">
        <f t="shared" si="50"/>
        <v>5.9000273149412731E-2</v>
      </c>
      <c r="BD42" s="51">
        <f t="shared" si="27"/>
        <v>694</v>
      </c>
      <c r="BE42" s="51">
        <f t="shared" si="28"/>
        <v>13311</v>
      </c>
      <c r="BF42" s="51">
        <f t="shared" si="51"/>
        <v>5.2137330027796559E-2</v>
      </c>
    </row>
    <row r="43" spans="1:58" ht="42" customHeight="1" thickBot="1">
      <c r="A43" s="66" t="s">
        <v>30</v>
      </c>
      <c r="B43" s="57" t="s">
        <v>148</v>
      </c>
      <c r="C43" s="58"/>
      <c r="D43" s="52" t="s">
        <v>149</v>
      </c>
      <c r="E43" s="52" t="s">
        <v>150</v>
      </c>
      <c r="F43" s="59">
        <v>8</v>
      </c>
      <c r="G43" s="68" t="s">
        <v>114</v>
      </c>
      <c r="H43" s="61">
        <v>3</v>
      </c>
      <c r="I43" s="62">
        <v>57</v>
      </c>
      <c r="J43" s="64">
        <f>+H43/I43*100</f>
        <v>5.2631578947368416</v>
      </c>
      <c r="K43" s="63">
        <v>6</v>
      </c>
      <c r="L43" s="62">
        <v>69</v>
      </c>
      <c r="M43" s="64">
        <f>+K43/L43*100</f>
        <v>8.695652173913043</v>
      </c>
      <c r="N43" s="62">
        <v>3</v>
      </c>
      <c r="O43" s="62">
        <v>67</v>
      </c>
      <c r="P43" s="64">
        <f>+N43/O43*100</f>
        <v>4.4776119402985071</v>
      </c>
      <c r="Q43" s="48">
        <f t="shared" si="52"/>
        <v>12</v>
      </c>
      <c r="R43" s="48">
        <f t="shared" si="53"/>
        <v>193</v>
      </c>
      <c r="S43" s="49">
        <f t="shared" si="47"/>
        <v>6.2176165803108807E-2</v>
      </c>
      <c r="T43" s="63">
        <v>1</v>
      </c>
      <c r="U43" s="62">
        <v>72</v>
      </c>
      <c r="V43" s="64">
        <f>+T43/U43*100</f>
        <v>1.3888888888888888</v>
      </c>
      <c r="W43" s="63">
        <v>3</v>
      </c>
      <c r="X43" s="62">
        <v>54</v>
      </c>
      <c r="Y43" s="64">
        <f>+W43/X43*100</f>
        <v>5.5555555555555554</v>
      </c>
      <c r="Z43" s="63">
        <v>2</v>
      </c>
      <c r="AA43" s="62">
        <v>59</v>
      </c>
      <c r="AB43" s="65">
        <f>+Z43/AA43*100</f>
        <v>3.3898305084745761</v>
      </c>
      <c r="AC43" s="49">
        <f t="shared" si="54"/>
        <v>6</v>
      </c>
      <c r="AD43" s="49">
        <f t="shared" si="55"/>
        <v>185</v>
      </c>
      <c r="AE43" s="49">
        <f t="shared" si="48"/>
        <v>3.2432432432432434E-2</v>
      </c>
      <c r="AF43" s="63">
        <v>8</v>
      </c>
      <c r="AG43" s="62">
        <v>67</v>
      </c>
      <c r="AH43" s="64">
        <f>+AF43/AG43*100</f>
        <v>11.940298507462686</v>
      </c>
      <c r="AI43" s="63">
        <v>7</v>
      </c>
      <c r="AJ43" s="62">
        <v>67</v>
      </c>
      <c r="AK43" s="64">
        <f>+AI43/AJ43*100</f>
        <v>10.44776119402985</v>
      </c>
      <c r="AL43" s="63">
        <v>9</v>
      </c>
      <c r="AM43" s="62"/>
      <c r="AN43" s="64" t="e">
        <f>+AL43/AM43*100</f>
        <v>#DIV/0!</v>
      </c>
      <c r="AO43" s="49">
        <f t="shared" si="56"/>
        <v>24</v>
      </c>
      <c r="AP43" s="49">
        <f t="shared" si="57"/>
        <v>134</v>
      </c>
      <c r="AQ43" s="49">
        <f t="shared" si="49"/>
        <v>0.17910447761194029</v>
      </c>
      <c r="AR43" s="63">
        <v>10</v>
      </c>
      <c r="AS43" s="62"/>
      <c r="AT43" s="64" t="e">
        <f>+AR43/AS43*100</f>
        <v>#DIV/0!</v>
      </c>
      <c r="AU43" s="63">
        <v>2</v>
      </c>
      <c r="AV43" s="62">
        <v>69</v>
      </c>
      <c r="AW43" s="64">
        <f>+AU43/AV43*100</f>
        <v>2.8985507246376812</v>
      </c>
      <c r="AX43" s="63">
        <v>2</v>
      </c>
      <c r="AY43" s="62">
        <v>57</v>
      </c>
      <c r="AZ43" s="64">
        <f>+AX43/AY43*100</f>
        <v>3.5087719298245612</v>
      </c>
      <c r="BA43" s="49">
        <f t="shared" si="45"/>
        <v>14</v>
      </c>
      <c r="BB43" s="49">
        <f t="shared" si="46"/>
        <v>126</v>
      </c>
      <c r="BC43" s="49">
        <f t="shared" si="50"/>
        <v>0.1111111111111111</v>
      </c>
      <c r="BD43" s="51">
        <f t="shared" si="27"/>
        <v>56</v>
      </c>
      <c r="BE43" s="51">
        <f t="shared" si="28"/>
        <v>638</v>
      </c>
      <c r="BF43" s="51">
        <f t="shared" si="51"/>
        <v>8.7774294670846395E-2</v>
      </c>
    </row>
    <row r="44" spans="1:58" ht="67.5" customHeight="1" thickBot="1">
      <c r="A44" s="66" t="s">
        <v>30</v>
      </c>
      <c r="B44" s="57" t="s">
        <v>151</v>
      </c>
      <c r="C44" s="58"/>
      <c r="D44" s="52" t="s">
        <v>152</v>
      </c>
      <c r="E44" s="52" t="s">
        <v>153</v>
      </c>
      <c r="F44" s="59" t="s">
        <v>83</v>
      </c>
      <c r="G44" s="68">
        <v>0.9</v>
      </c>
      <c r="H44" s="61">
        <v>355</v>
      </c>
      <c r="I44" s="62">
        <v>373</v>
      </c>
      <c r="J44" s="64">
        <f>H44/I44*100</f>
        <v>95.174262734584445</v>
      </c>
      <c r="K44" s="63">
        <v>308</v>
      </c>
      <c r="L44" s="62">
        <v>321</v>
      </c>
      <c r="M44" s="64">
        <f>K44/L44*100</f>
        <v>95.950155763239877</v>
      </c>
      <c r="N44" s="62">
        <v>373</v>
      </c>
      <c r="O44" s="62">
        <v>382</v>
      </c>
      <c r="P44" s="64">
        <f>N44/O44*100</f>
        <v>97.643979057591622</v>
      </c>
      <c r="Q44" s="48">
        <f t="shared" si="52"/>
        <v>1036</v>
      </c>
      <c r="R44" s="48">
        <f t="shared" si="53"/>
        <v>1076</v>
      </c>
      <c r="S44" s="49">
        <f t="shared" si="47"/>
        <v>0.96282527881040891</v>
      </c>
      <c r="T44" s="63">
        <v>367</v>
      </c>
      <c r="U44" s="62">
        <v>382</v>
      </c>
      <c r="V44" s="64">
        <f>T44/U44*100</f>
        <v>96.073298429319379</v>
      </c>
      <c r="W44" s="63">
        <v>364</v>
      </c>
      <c r="X44" s="62">
        <v>372</v>
      </c>
      <c r="Y44" s="64">
        <f>W44/X44*100</f>
        <v>97.849462365591393</v>
      </c>
      <c r="Z44" s="63">
        <v>337</v>
      </c>
      <c r="AA44" s="62">
        <v>357</v>
      </c>
      <c r="AB44" s="65">
        <f>Z44/AA44*100</f>
        <v>94.397759103641448</v>
      </c>
      <c r="AC44" s="49">
        <f t="shared" si="54"/>
        <v>1068</v>
      </c>
      <c r="AD44" s="49">
        <f t="shared" si="55"/>
        <v>1111</v>
      </c>
      <c r="AE44" s="49">
        <f t="shared" si="48"/>
        <v>0.96129612961296129</v>
      </c>
      <c r="AF44" s="63">
        <v>210</v>
      </c>
      <c r="AG44" s="62">
        <v>218</v>
      </c>
      <c r="AH44" s="64">
        <f>AF44/AG44*100</f>
        <v>96.330275229357795</v>
      </c>
      <c r="AI44" s="63">
        <v>237</v>
      </c>
      <c r="AJ44" s="62">
        <v>248</v>
      </c>
      <c r="AK44" s="64">
        <f>AI44/AJ44*100</f>
        <v>95.564516129032256</v>
      </c>
      <c r="AL44" s="63">
        <v>418</v>
      </c>
      <c r="AM44" s="62">
        <v>435</v>
      </c>
      <c r="AN44" s="64">
        <f>AL44/AM44*100</f>
        <v>96.091954022988503</v>
      </c>
      <c r="AO44" s="49">
        <f t="shared" si="56"/>
        <v>865</v>
      </c>
      <c r="AP44" s="49">
        <f t="shared" si="57"/>
        <v>901</v>
      </c>
      <c r="AQ44" s="49">
        <f t="shared" si="49"/>
        <v>0.96004439511653716</v>
      </c>
      <c r="AR44" s="63">
        <v>430</v>
      </c>
      <c r="AS44" s="62">
        <v>450</v>
      </c>
      <c r="AT44" s="64">
        <f>AR44/AS44*100</f>
        <v>95.555555555555557</v>
      </c>
      <c r="AU44" s="63">
        <v>312</v>
      </c>
      <c r="AV44" s="62">
        <v>322</v>
      </c>
      <c r="AW44" s="64">
        <f>AU44/AV44*100</f>
        <v>96.894409937888199</v>
      </c>
      <c r="AX44" s="63">
        <v>357</v>
      </c>
      <c r="AY44" s="62">
        <v>374</v>
      </c>
      <c r="AZ44" s="64">
        <f>AX44/AY44*100</f>
        <v>95.454545454545453</v>
      </c>
      <c r="BA44" s="49">
        <f t="shared" si="45"/>
        <v>1099</v>
      </c>
      <c r="BB44" s="49">
        <f t="shared" si="46"/>
        <v>1146</v>
      </c>
      <c r="BC44" s="49">
        <f t="shared" si="50"/>
        <v>0.95898778359511339</v>
      </c>
      <c r="BD44" s="51">
        <f t="shared" si="27"/>
        <v>4068</v>
      </c>
      <c r="BE44" s="51">
        <f t="shared" si="28"/>
        <v>4234</v>
      </c>
      <c r="BF44" s="51">
        <f t="shared" si="51"/>
        <v>0.96079357581483227</v>
      </c>
    </row>
    <row r="45" spans="1:58" ht="67.5" customHeight="1" thickBot="1">
      <c r="A45" s="66" t="s">
        <v>30</v>
      </c>
      <c r="B45" s="57" t="s">
        <v>154</v>
      </c>
      <c r="C45" s="58"/>
      <c r="D45" s="52" t="s">
        <v>155</v>
      </c>
      <c r="E45" s="52" t="s">
        <v>156</v>
      </c>
      <c r="F45" s="59" t="s">
        <v>83</v>
      </c>
      <c r="G45" s="68">
        <v>0.9</v>
      </c>
      <c r="H45" s="61">
        <v>350</v>
      </c>
      <c r="I45" s="62">
        <v>373</v>
      </c>
      <c r="J45" s="64">
        <f>H45/I45*100</f>
        <v>93.833780160857899</v>
      </c>
      <c r="K45" s="63">
        <v>304</v>
      </c>
      <c r="L45" s="62">
        <v>321</v>
      </c>
      <c r="M45" s="64">
        <f>K45/L45*100</f>
        <v>94.704049844236764</v>
      </c>
      <c r="N45" s="62">
        <v>366</v>
      </c>
      <c r="O45" s="62">
        <v>382</v>
      </c>
      <c r="P45" s="64">
        <f>N45/O45*100</f>
        <v>95.81151832460732</v>
      </c>
      <c r="Q45" s="48">
        <f t="shared" si="52"/>
        <v>1020</v>
      </c>
      <c r="R45" s="48">
        <f t="shared" si="53"/>
        <v>1076</v>
      </c>
      <c r="S45" s="49">
        <f t="shared" si="47"/>
        <v>0.94795539033457255</v>
      </c>
      <c r="T45" s="63">
        <v>363</v>
      </c>
      <c r="U45" s="62">
        <v>382</v>
      </c>
      <c r="V45" s="64">
        <f>T45/U45*100</f>
        <v>95.026178010471213</v>
      </c>
      <c r="W45" s="63">
        <v>360</v>
      </c>
      <c r="X45" s="62">
        <v>372</v>
      </c>
      <c r="Y45" s="64">
        <f>W45/X45*100</f>
        <v>96.774193548387103</v>
      </c>
      <c r="Z45" s="63">
        <v>342</v>
      </c>
      <c r="AA45" s="62">
        <v>357</v>
      </c>
      <c r="AB45" s="65">
        <f>Z45/AA45*100</f>
        <v>95.798319327731093</v>
      </c>
      <c r="AC45" s="49">
        <f t="shared" si="54"/>
        <v>1065</v>
      </c>
      <c r="AD45" s="49">
        <f t="shared" si="55"/>
        <v>1111</v>
      </c>
      <c r="AE45" s="49">
        <f t="shared" si="48"/>
        <v>0.95859585958595861</v>
      </c>
      <c r="AF45" s="63">
        <v>207</v>
      </c>
      <c r="AG45" s="62">
        <v>218</v>
      </c>
      <c r="AH45" s="64">
        <f>AF45/AG45*100</f>
        <v>94.954128440366972</v>
      </c>
      <c r="AI45" s="63">
        <v>242</v>
      </c>
      <c r="AJ45" s="62">
        <v>248</v>
      </c>
      <c r="AK45" s="64">
        <f>AI45/AJ45*100</f>
        <v>97.58064516129032</v>
      </c>
      <c r="AL45" s="63">
        <v>430</v>
      </c>
      <c r="AM45" s="62">
        <v>435</v>
      </c>
      <c r="AN45" s="64">
        <f>AL45/AM45*100</f>
        <v>98.850574712643677</v>
      </c>
      <c r="AO45" s="49">
        <f t="shared" si="56"/>
        <v>879</v>
      </c>
      <c r="AP45" s="49">
        <f t="shared" si="57"/>
        <v>901</v>
      </c>
      <c r="AQ45" s="49">
        <f t="shared" si="49"/>
        <v>0.97558268590455055</v>
      </c>
      <c r="AR45" s="63">
        <v>429</v>
      </c>
      <c r="AS45" s="62">
        <v>450</v>
      </c>
      <c r="AT45" s="64">
        <f>AR45/AS45*100</f>
        <v>95.333333333333343</v>
      </c>
      <c r="AU45" s="63">
        <v>308</v>
      </c>
      <c r="AV45" s="62">
        <v>322</v>
      </c>
      <c r="AW45" s="64">
        <f>AU45/AV45*100</f>
        <v>95.652173913043484</v>
      </c>
      <c r="AX45" s="63">
        <v>352</v>
      </c>
      <c r="AY45" s="62">
        <v>374</v>
      </c>
      <c r="AZ45" s="64">
        <f>AX45/AY45*100</f>
        <v>94.117647058823522</v>
      </c>
      <c r="BA45" s="49">
        <f t="shared" si="45"/>
        <v>1089</v>
      </c>
      <c r="BB45" s="49">
        <f t="shared" si="46"/>
        <v>1146</v>
      </c>
      <c r="BC45" s="49">
        <f t="shared" si="50"/>
        <v>0.95026178010471207</v>
      </c>
      <c r="BD45" s="51">
        <f t="shared" si="27"/>
        <v>4053</v>
      </c>
      <c r="BE45" s="51">
        <f t="shared" si="28"/>
        <v>4234</v>
      </c>
      <c r="BF45" s="51">
        <f t="shared" si="51"/>
        <v>0.95725082664147376</v>
      </c>
    </row>
    <row r="46" spans="1:58" ht="67.5" customHeight="1" thickBot="1">
      <c r="A46" s="66" t="s">
        <v>30</v>
      </c>
      <c r="B46" s="57" t="s">
        <v>157</v>
      </c>
      <c r="C46" s="58"/>
      <c r="D46" s="52" t="s">
        <v>158</v>
      </c>
      <c r="E46" s="52" t="s">
        <v>159</v>
      </c>
      <c r="F46" s="59" t="s">
        <v>83</v>
      </c>
      <c r="G46" s="68">
        <v>0.9</v>
      </c>
      <c r="H46" s="61">
        <v>350</v>
      </c>
      <c r="I46" s="62">
        <v>373</v>
      </c>
      <c r="J46" s="64">
        <f>H46/I46*100</f>
        <v>93.833780160857899</v>
      </c>
      <c r="K46" s="63">
        <v>308</v>
      </c>
      <c r="L46" s="62">
        <v>321</v>
      </c>
      <c r="M46" s="64">
        <f>K46/L46*100</f>
        <v>95.950155763239877</v>
      </c>
      <c r="N46" s="62">
        <v>370</v>
      </c>
      <c r="O46" s="62">
        <v>382</v>
      </c>
      <c r="P46" s="64">
        <f>N46/O46*100</f>
        <v>96.858638743455501</v>
      </c>
      <c r="Q46" s="48">
        <f t="shared" si="52"/>
        <v>1028</v>
      </c>
      <c r="R46" s="48">
        <f t="shared" si="53"/>
        <v>1076</v>
      </c>
      <c r="S46" s="49">
        <f t="shared" si="47"/>
        <v>0.95539033457249067</v>
      </c>
      <c r="T46" s="63">
        <v>371</v>
      </c>
      <c r="U46" s="62">
        <v>382</v>
      </c>
      <c r="V46" s="64">
        <f>T46/U46*100</f>
        <v>97.120418848167546</v>
      </c>
      <c r="W46" s="63">
        <v>364</v>
      </c>
      <c r="X46" s="62">
        <v>372</v>
      </c>
      <c r="Y46" s="64">
        <f>W46/X46*100</f>
        <v>97.849462365591393</v>
      </c>
      <c r="Z46" s="63">
        <v>350</v>
      </c>
      <c r="AA46" s="62">
        <v>357</v>
      </c>
      <c r="AB46" s="65">
        <f>Z46/AA46*100</f>
        <v>98.039215686274503</v>
      </c>
      <c r="AC46" s="49">
        <f t="shared" si="54"/>
        <v>1085</v>
      </c>
      <c r="AD46" s="49">
        <f t="shared" si="55"/>
        <v>1111</v>
      </c>
      <c r="AE46" s="49">
        <f t="shared" si="48"/>
        <v>0.97659765976597657</v>
      </c>
      <c r="AF46" s="63">
        <v>208</v>
      </c>
      <c r="AG46" s="62">
        <v>218</v>
      </c>
      <c r="AH46" s="64">
        <f>AF46/AG46*100</f>
        <v>95.412844036697251</v>
      </c>
      <c r="AI46" s="63">
        <v>227</v>
      </c>
      <c r="AJ46" s="62">
        <v>248</v>
      </c>
      <c r="AK46" s="64">
        <f>AI46/AJ46*100</f>
        <v>91.532258064516128</v>
      </c>
      <c r="AL46" s="63">
        <v>406</v>
      </c>
      <c r="AM46" s="62">
        <v>435</v>
      </c>
      <c r="AN46" s="64">
        <f>AL46/AM46*100</f>
        <v>93.333333333333329</v>
      </c>
      <c r="AO46" s="49">
        <f t="shared" si="56"/>
        <v>841</v>
      </c>
      <c r="AP46" s="49">
        <f t="shared" si="57"/>
        <v>901</v>
      </c>
      <c r="AQ46" s="49">
        <f t="shared" si="49"/>
        <v>0.93340732519422864</v>
      </c>
      <c r="AR46" s="63">
        <v>418</v>
      </c>
      <c r="AS46" s="62">
        <v>450</v>
      </c>
      <c r="AT46" s="64">
        <f>AR46/AS46*100</f>
        <v>92.888888888888886</v>
      </c>
      <c r="AU46" s="63">
        <v>310</v>
      </c>
      <c r="AV46" s="62">
        <v>322</v>
      </c>
      <c r="AW46" s="64">
        <f>AU46/AV46*100</f>
        <v>96.273291925465841</v>
      </c>
      <c r="AX46" s="63">
        <v>350</v>
      </c>
      <c r="AY46" s="62">
        <v>374</v>
      </c>
      <c r="AZ46" s="64">
        <f>AX46/AY46*100</f>
        <v>93.582887700534755</v>
      </c>
      <c r="BA46" s="49">
        <f t="shared" si="45"/>
        <v>1078</v>
      </c>
      <c r="BB46" s="49">
        <f t="shared" si="46"/>
        <v>1146</v>
      </c>
      <c r="BC46" s="49">
        <f t="shared" si="50"/>
        <v>0.94066317626527052</v>
      </c>
      <c r="BD46" s="51">
        <f t="shared" si="27"/>
        <v>4032</v>
      </c>
      <c r="BE46" s="51">
        <f t="shared" si="28"/>
        <v>4234</v>
      </c>
      <c r="BF46" s="51">
        <f t="shared" si="51"/>
        <v>0.95229097779877181</v>
      </c>
    </row>
    <row r="47" spans="1:58" ht="67.5" customHeight="1" thickBot="1">
      <c r="A47" s="66" t="s">
        <v>30</v>
      </c>
      <c r="B47" s="57" t="s">
        <v>160</v>
      </c>
      <c r="C47" s="58"/>
      <c r="D47" s="52" t="s">
        <v>161</v>
      </c>
      <c r="E47" s="52" t="s">
        <v>159</v>
      </c>
      <c r="F47" s="59" t="s">
        <v>83</v>
      </c>
      <c r="G47" s="68">
        <v>0.9</v>
      </c>
      <c r="H47" s="61">
        <v>359</v>
      </c>
      <c r="I47" s="62">
        <v>373</v>
      </c>
      <c r="J47" s="64">
        <f>H47/I47*100</f>
        <v>96.246648793565683</v>
      </c>
      <c r="K47" s="63">
        <v>309</v>
      </c>
      <c r="L47" s="62">
        <v>321</v>
      </c>
      <c r="M47" s="64">
        <f>K47/L47*100</f>
        <v>96.261682242990659</v>
      </c>
      <c r="N47" s="62">
        <v>377</v>
      </c>
      <c r="O47" s="62">
        <v>382</v>
      </c>
      <c r="P47" s="64">
        <f>N47/O47*100</f>
        <v>98.691099476439788</v>
      </c>
      <c r="Q47" s="48">
        <f t="shared" si="52"/>
        <v>1045</v>
      </c>
      <c r="R47" s="48">
        <f t="shared" si="53"/>
        <v>1076</v>
      </c>
      <c r="S47" s="49">
        <f t="shared" si="47"/>
        <v>0.97118959107806691</v>
      </c>
      <c r="T47" s="63">
        <v>368</v>
      </c>
      <c r="U47" s="62">
        <v>382</v>
      </c>
      <c r="V47" s="64">
        <f>T47/U47*100</f>
        <v>96.33507853403141</v>
      </c>
      <c r="W47" s="63">
        <v>366</v>
      </c>
      <c r="X47" s="62">
        <v>372</v>
      </c>
      <c r="Y47" s="64">
        <f>W47/X47*100</f>
        <v>98.387096774193552</v>
      </c>
      <c r="Z47" s="63">
        <v>333</v>
      </c>
      <c r="AA47" s="62">
        <v>357</v>
      </c>
      <c r="AB47" s="65">
        <f>Z47/AA47*100</f>
        <v>93.277310924369743</v>
      </c>
      <c r="AC47" s="49">
        <f t="shared" si="54"/>
        <v>1067</v>
      </c>
      <c r="AD47" s="49">
        <f t="shared" si="55"/>
        <v>1111</v>
      </c>
      <c r="AE47" s="49">
        <f t="shared" si="48"/>
        <v>0.96039603960396036</v>
      </c>
      <c r="AF47" s="63">
        <v>211</v>
      </c>
      <c r="AG47" s="62">
        <v>218</v>
      </c>
      <c r="AH47" s="64">
        <f>AF47/AG47*100</f>
        <v>96.788990825688074</v>
      </c>
      <c r="AI47" s="63">
        <v>241</v>
      </c>
      <c r="AJ47" s="62">
        <v>248</v>
      </c>
      <c r="AK47" s="64">
        <f>AI47/AJ47*100</f>
        <v>97.177419354838719</v>
      </c>
      <c r="AL47" s="63">
        <v>421</v>
      </c>
      <c r="AM47" s="62">
        <v>435</v>
      </c>
      <c r="AN47" s="64">
        <f>AL47/AM47*100</f>
        <v>96.781609195402297</v>
      </c>
      <c r="AO47" s="49">
        <f t="shared" si="56"/>
        <v>873</v>
      </c>
      <c r="AP47" s="49">
        <f t="shared" si="57"/>
        <v>901</v>
      </c>
      <c r="AQ47" s="49">
        <f t="shared" si="49"/>
        <v>0.96892341842397334</v>
      </c>
      <c r="AR47" s="63">
        <v>437</v>
      </c>
      <c r="AS47" s="62">
        <v>450</v>
      </c>
      <c r="AT47" s="64">
        <f>AR47/AS47*100</f>
        <v>97.111111111111114</v>
      </c>
      <c r="AU47" s="63">
        <v>312</v>
      </c>
      <c r="AV47" s="62">
        <v>322</v>
      </c>
      <c r="AW47" s="64">
        <f>AU47/AV47*100</f>
        <v>96.894409937888199</v>
      </c>
      <c r="AX47" s="63">
        <v>360</v>
      </c>
      <c r="AY47" s="62">
        <v>374</v>
      </c>
      <c r="AZ47" s="64">
        <f>AX47/AY47*100</f>
        <v>96.256684491978604</v>
      </c>
      <c r="BA47" s="49">
        <f t="shared" si="45"/>
        <v>1109</v>
      </c>
      <c r="BB47" s="49">
        <f t="shared" si="46"/>
        <v>1146</v>
      </c>
      <c r="BC47" s="49">
        <f t="shared" si="50"/>
        <v>0.96771378708551481</v>
      </c>
      <c r="BD47" s="51">
        <f t="shared" si="27"/>
        <v>4094</v>
      </c>
      <c r="BE47" s="51">
        <f t="shared" si="28"/>
        <v>4234</v>
      </c>
      <c r="BF47" s="51">
        <f t="shared" si="51"/>
        <v>0.96693434104865372</v>
      </c>
    </row>
    <row r="48" spans="1:58" ht="67.5" customHeight="1" thickBot="1">
      <c r="A48" s="66" t="s">
        <v>30</v>
      </c>
      <c r="B48" s="57" t="s">
        <v>162</v>
      </c>
      <c r="C48" s="58"/>
      <c r="D48" s="52" t="s">
        <v>163</v>
      </c>
      <c r="E48" s="52" t="s">
        <v>159</v>
      </c>
      <c r="F48" s="59" t="s">
        <v>83</v>
      </c>
      <c r="G48" s="68">
        <v>0.9</v>
      </c>
      <c r="H48" s="61">
        <v>360</v>
      </c>
      <c r="I48" s="62">
        <v>373</v>
      </c>
      <c r="J48" s="64">
        <f>H48/I48*100</f>
        <v>96.514745308310992</v>
      </c>
      <c r="K48" s="63">
        <v>306</v>
      </c>
      <c r="L48" s="62">
        <v>321</v>
      </c>
      <c r="M48" s="64">
        <f>K48/L48*100</f>
        <v>95.327102803738313</v>
      </c>
      <c r="N48" s="62">
        <v>371</v>
      </c>
      <c r="O48" s="62">
        <v>382</v>
      </c>
      <c r="P48" s="64">
        <f>N48/O48*100</f>
        <v>97.120418848167546</v>
      </c>
      <c r="Q48" s="48">
        <f t="shared" si="52"/>
        <v>1037</v>
      </c>
      <c r="R48" s="48">
        <f t="shared" si="53"/>
        <v>1076</v>
      </c>
      <c r="S48" s="49">
        <f t="shared" si="47"/>
        <v>0.96375464684014867</v>
      </c>
      <c r="T48" s="63">
        <v>368</v>
      </c>
      <c r="U48" s="62">
        <v>382</v>
      </c>
      <c r="V48" s="64">
        <f>T48/U48*100</f>
        <v>96.33507853403141</v>
      </c>
      <c r="W48" s="63">
        <v>363</v>
      </c>
      <c r="X48" s="62">
        <v>372</v>
      </c>
      <c r="Y48" s="64">
        <f>W48/X48*100</f>
        <v>97.58064516129032</v>
      </c>
      <c r="Z48" s="63">
        <v>323</v>
      </c>
      <c r="AA48" s="62">
        <v>357</v>
      </c>
      <c r="AB48" s="65">
        <f>Z48/AA48*100</f>
        <v>90.476190476190482</v>
      </c>
      <c r="AC48" s="49">
        <f t="shared" si="54"/>
        <v>1054</v>
      </c>
      <c r="AD48" s="49">
        <f t="shared" si="55"/>
        <v>1111</v>
      </c>
      <c r="AE48" s="49">
        <f t="shared" si="48"/>
        <v>0.9486948694869487</v>
      </c>
      <c r="AF48" s="63">
        <v>213</v>
      </c>
      <c r="AG48" s="62">
        <v>218</v>
      </c>
      <c r="AH48" s="64">
        <f>AF48/AG48*100</f>
        <v>97.706422018348633</v>
      </c>
      <c r="AI48" s="63">
        <v>241</v>
      </c>
      <c r="AJ48" s="62">
        <v>248</v>
      </c>
      <c r="AK48" s="64">
        <f>AI48/AJ48*100</f>
        <v>97.177419354838719</v>
      </c>
      <c r="AL48" s="63">
        <v>421</v>
      </c>
      <c r="AM48" s="62">
        <v>435</v>
      </c>
      <c r="AN48" s="64">
        <f>AL48/AM48*100</f>
        <v>96.781609195402297</v>
      </c>
      <c r="AO48" s="49">
        <f t="shared" si="56"/>
        <v>875</v>
      </c>
      <c r="AP48" s="49">
        <f t="shared" si="57"/>
        <v>901</v>
      </c>
      <c r="AQ48" s="49">
        <f t="shared" si="49"/>
        <v>0.97114317425083241</v>
      </c>
      <c r="AR48" s="63">
        <v>439</v>
      </c>
      <c r="AS48" s="62">
        <v>450</v>
      </c>
      <c r="AT48" s="64">
        <f>AR48/AS48*100</f>
        <v>97.555555555555557</v>
      </c>
      <c r="AU48" s="63">
        <v>314</v>
      </c>
      <c r="AV48" s="62">
        <v>322</v>
      </c>
      <c r="AW48" s="64">
        <f>AU48/AV48*100</f>
        <v>97.515527950310556</v>
      </c>
      <c r="AX48" s="63">
        <v>368</v>
      </c>
      <c r="AY48" s="62">
        <v>374</v>
      </c>
      <c r="AZ48" s="64">
        <f>AX48/AY48*100</f>
        <v>98.395721925133699</v>
      </c>
      <c r="BA48" s="49">
        <f t="shared" si="45"/>
        <v>1121</v>
      </c>
      <c r="BB48" s="49">
        <f t="shared" si="46"/>
        <v>1146</v>
      </c>
      <c r="BC48" s="49">
        <f t="shared" si="50"/>
        <v>0.9781849912739965</v>
      </c>
      <c r="BD48" s="51">
        <f t="shared" si="27"/>
        <v>4087</v>
      </c>
      <c r="BE48" s="51">
        <f t="shared" si="28"/>
        <v>4234</v>
      </c>
      <c r="BF48" s="51">
        <f t="shared" si="51"/>
        <v>0.96528105810108644</v>
      </c>
    </row>
    <row r="49" spans="1:58" ht="79.5" customHeight="1" thickBot="1">
      <c r="A49" s="66" t="s">
        <v>30</v>
      </c>
      <c r="B49" s="57" t="s">
        <v>164</v>
      </c>
      <c r="C49" s="58"/>
      <c r="D49" s="52" t="s">
        <v>165</v>
      </c>
      <c r="E49" s="52" t="s">
        <v>166</v>
      </c>
      <c r="F49" s="59" t="s">
        <v>34</v>
      </c>
      <c r="G49" s="60" t="s">
        <v>75</v>
      </c>
      <c r="H49" s="61">
        <v>1262</v>
      </c>
      <c r="I49" s="62">
        <v>268</v>
      </c>
      <c r="J49" s="64">
        <f>+H49/I49</f>
        <v>4.7089552238805972</v>
      </c>
      <c r="K49" s="62">
        <v>3574</v>
      </c>
      <c r="L49" s="62">
        <v>404</v>
      </c>
      <c r="M49" s="64">
        <f>+K49/L49</f>
        <v>8.846534653465346</v>
      </c>
      <c r="N49" s="62">
        <v>4799</v>
      </c>
      <c r="O49" s="62">
        <v>484</v>
      </c>
      <c r="P49" s="64">
        <f>+N49/O49</f>
        <v>9.9152892561983474</v>
      </c>
      <c r="Q49" s="48">
        <f t="shared" si="52"/>
        <v>9635</v>
      </c>
      <c r="R49" s="48">
        <f t="shared" si="53"/>
        <v>1156</v>
      </c>
      <c r="S49" s="49">
        <f t="shared" si="47"/>
        <v>8.3347750865051911</v>
      </c>
      <c r="T49" s="63">
        <v>3521</v>
      </c>
      <c r="U49" s="62">
        <v>528</v>
      </c>
      <c r="V49" s="64">
        <f>+T49/U49</f>
        <v>6.6685606060606064</v>
      </c>
      <c r="W49" s="63">
        <v>2231</v>
      </c>
      <c r="X49" s="62">
        <v>431</v>
      </c>
      <c r="Y49" s="64">
        <f>+W49/X49</f>
        <v>5.1763341067285387</v>
      </c>
      <c r="Z49" s="63">
        <v>1119</v>
      </c>
      <c r="AA49" s="62">
        <v>370</v>
      </c>
      <c r="AB49" s="65">
        <f>+Z49/AA49</f>
        <v>3.0243243243243243</v>
      </c>
      <c r="AC49" s="49">
        <f t="shared" si="54"/>
        <v>6871</v>
      </c>
      <c r="AD49" s="49">
        <f t="shared" si="55"/>
        <v>1329</v>
      </c>
      <c r="AE49" s="49">
        <f t="shared" si="48"/>
        <v>5.170052671181339</v>
      </c>
      <c r="AF49" s="63">
        <v>2153</v>
      </c>
      <c r="AG49" s="62">
        <v>428</v>
      </c>
      <c r="AH49" s="64">
        <f>+AF49/AG49</f>
        <v>5.0303738317757007</v>
      </c>
      <c r="AI49" s="63">
        <v>2417</v>
      </c>
      <c r="AJ49" s="62">
        <v>389</v>
      </c>
      <c r="AK49" s="64">
        <f>+AI49/AJ49</f>
        <v>6.2133676092544992</v>
      </c>
      <c r="AL49" s="63">
        <v>2354</v>
      </c>
      <c r="AM49" s="62">
        <v>359</v>
      </c>
      <c r="AN49" s="64">
        <f>+AL49/AM49</f>
        <v>6.5571030640668519</v>
      </c>
      <c r="AO49" s="49">
        <f t="shared" si="56"/>
        <v>6924</v>
      </c>
      <c r="AP49" s="49">
        <f t="shared" si="57"/>
        <v>1176</v>
      </c>
      <c r="AQ49" s="49">
        <f t="shared" si="49"/>
        <v>5.8877551020408161</v>
      </c>
      <c r="AR49" s="63">
        <v>6586</v>
      </c>
      <c r="AS49" s="62">
        <v>516</v>
      </c>
      <c r="AT49" s="64">
        <f>+AR49/AS49</f>
        <v>12.763565891472869</v>
      </c>
      <c r="AU49" s="63">
        <f>5644+540</f>
        <v>6184</v>
      </c>
      <c r="AV49" s="62">
        <v>476</v>
      </c>
      <c r="AW49" s="64">
        <f>+AU49/AV49</f>
        <v>12.991596638655462</v>
      </c>
      <c r="AX49" s="63">
        <v>3117</v>
      </c>
      <c r="AY49" s="62">
        <v>392</v>
      </c>
      <c r="AZ49" s="64">
        <f>+AX49/AY49</f>
        <v>7.9515306122448983</v>
      </c>
      <c r="BA49" s="49">
        <f t="shared" si="45"/>
        <v>15887</v>
      </c>
      <c r="BB49" s="49">
        <f t="shared" si="46"/>
        <v>1384</v>
      </c>
      <c r="BC49" s="49">
        <f t="shared" si="50"/>
        <v>11.479046242774567</v>
      </c>
      <c r="BD49" s="51">
        <f t="shared" ref="BD49:BD80" si="58">+Q49+AC49+AO49+BA49</f>
        <v>39317</v>
      </c>
      <c r="BE49" s="51">
        <f t="shared" si="28"/>
        <v>5045</v>
      </c>
      <c r="BF49" s="51">
        <f t="shared" si="51"/>
        <v>7.7932606541129834</v>
      </c>
    </row>
    <row r="50" spans="1:58" ht="79.5" customHeight="1" thickBot="1">
      <c r="A50" s="66" t="s">
        <v>30</v>
      </c>
      <c r="B50" s="57" t="s">
        <v>167</v>
      </c>
      <c r="C50" s="58"/>
      <c r="D50" s="52" t="s">
        <v>165</v>
      </c>
      <c r="E50" s="52" t="s">
        <v>166</v>
      </c>
      <c r="F50" s="59" t="s">
        <v>34</v>
      </c>
      <c r="G50" s="60" t="s">
        <v>75</v>
      </c>
      <c r="H50" s="61">
        <v>867</v>
      </c>
      <c r="I50" s="62">
        <v>217</v>
      </c>
      <c r="J50" s="64">
        <f>+H50/I50</f>
        <v>3.9953917050691246</v>
      </c>
      <c r="K50" s="63">
        <v>2098</v>
      </c>
      <c r="L50" s="62">
        <v>247</v>
      </c>
      <c r="M50" s="64">
        <f>+K50/L50</f>
        <v>8.4939271255060724</v>
      </c>
      <c r="N50" s="63">
        <v>675</v>
      </c>
      <c r="O50" s="62">
        <v>129</v>
      </c>
      <c r="P50" s="64">
        <f>+N50/O50</f>
        <v>5.2325581395348841</v>
      </c>
      <c r="Q50" s="48">
        <f t="shared" si="52"/>
        <v>3640</v>
      </c>
      <c r="R50" s="48">
        <f t="shared" si="53"/>
        <v>593</v>
      </c>
      <c r="S50" s="49">
        <f t="shared" si="47"/>
        <v>6.1382799325463742</v>
      </c>
      <c r="T50" s="63">
        <v>606</v>
      </c>
      <c r="U50" s="62">
        <v>202</v>
      </c>
      <c r="V50" s="64">
        <f>+T50/U50</f>
        <v>3</v>
      </c>
      <c r="W50" s="63">
        <v>307</v>
      </c>
      <c r="X50" s="62">
        <v>163</v>
      </c>
      <c r="Y50" s="64">
        <f>+W50/X50</f>
        <v>1.8834355828220859</v>
      </c>
      <c r="Z50" s="63">
        <v>191</v>
      </c>
      <c r="AA50" s="62">
        <v>115</v>
      </c>
      <c r="AB50" s="65">
        <f>+Z50/AA50</f>
        <v>1.6608695652173913</v>
      </c>
      <c r="AC50" s="49">
        <f t="shared" si="54"/>
        <v>1104</v>
      </c>
      <c r="AD50" s="49">
        <f t="shared" si="55"/>
        <v>480</v>
      </c>
      <c r="AE50" s="49">
        <f t="shared" si="48"/>
        <v>2.2999999999999998</v>
      </c>
      <c r="AF50" s="63">
        <v>277</v>
      </c>
      <c r="AG50" s="62">
        <v>126</v>
      </c>
      <c r="AH50" s="64">
        <f>+AF50/AG50</f>
        <v>2.1984126984126986</v>
      </c>
      <c r="AI50" s="63">
        <v>347</v>
      </c>
      <c r="AJ50" s="62">
        <v>104</v>
      </c>
      <c r="AK50" s="64">
        <f>+AI50/AJ50</f>
        <v>3.3365384615384617</v>
      </c>
      <c r="AL50" s="63">
        <v>450</v>
      </c>
      <c r="AM50" s="62">
        <v>158</v>
      </c>
      <c r="AN50" s="64">
        <f>+AL50/AM50</f>
        <v>2.8481012658227849</v>
      </c>
      <c r="AO50" s="49">
        <f t="shared" si="56"/>
        <v>1074</v>
      </c>
      <c r="AP50" s="49">
        <f t="shared" si="57"/>
        <v>388</v>
      </c>
      <c r="AQ50" s="49">
        <f t="shared" si="49"/>
        <v>2.768041237113402</v>
      </c>
      <c r="AR50" s="63">
        <v>547</v>
      </c>
      <c r="AS50" s="62">
        <v>170</v>
      </c>
      <c r="AT50" s="64">
        <f>+AR50/AS50</f>
        <v>3.2176470588235295</v>
      </c>
      <c r="AU50" s="63">
        <v>560</v>
      </c>
      <c r="AV50" s="62">
        <v>165</v>
      </c>
      <c r="AW50" s="64">
        <f>+AU50/AV50</f>
        <v>3.393939393939394</v>
      </c>
      <c r="AX50" s="63">
        <v>341</v>
      </c>
      <c r="AY50" s="62">
        <v>118</v>
      </c>
      <c r="AZ50" s="64">
        <f>+AX50/AY50</f>
        <v>2.8898305084745761</v>
      </c>
      <c r="BA50" s="49">
        <f t="shared" si="45"/>
        <v>1448</v>
      </c>
      <c r="BB50" s="49">
        <f t="shared" si="46"/>
        <v>453</v>
      </c>
      <c r="BC50" s="49">
        <f t="shared" si="50"/>
        <v>3.1964679911699778</v>
      </c>
      <c r="BD50" s="51">
        <f t="shared" si="58"/>
        <v>7266</v>
      </c>
      <c r="BE50" s="51">
        <f t="shared" ref="BE50:BE81" si="59">+R50+AD50+AP50+BB50</f>
        <v>1914</v>
      </c>
      <c r="BF50" s="51">
        <f t="shared" si="51"/>
        <v>3.7962382445141065</v>
      </c>
    </row>
    <row r="51" spans="1:58" ht="74.25" customHeight="1" thickBot="1">
      <c r="A51" s="66" t="s">
        <v>30</v>
      </c>
      <c r="B51" s="57" t="s">
        <v>168</v>
      </c>
      <c r="C51" s="58"/>
      <c r="D51" s="52" t="s">
        <v>169</v>
      </c>
      <c r="E51" s="52" t="s">
        <v>170</v>
      </c>
      <c r="F51" s="59" t="s">
        <v>34</v>
      </c>
      <c r="G51" s="60" t="s">
        <v>75</v>
      </c>
      <c r="H51" s="61">
        <v>585</v>
      </c>
      <c r="I51" s="62">
        <v>128</v>
      </c>
      <c r="J51" s="64">
        <f>H51/I51</f>
        <v>4.5703125</v>
      </c>
      <c r="K51" s="63">
        <v>908</v>
      </c>
      <c r="L51" s="62">
        <v>114</v>
      </c>
      <c r="M51" s="64">
        <f>K51/L51</f>
        <v>7.9649122807017543</v>
      </c>
      <c r="N51" s="63">
        <v>1160</v>
      </c>
      <c r="O51" s="62">
        <v>112</v>
      </c>
      <c r="P51" s="64">
        <f>N51/O51</f>
        <v>10.357142857142858</v>
      </c>
      <c r="Q51" s="48">
        <f t="shared" si="52"/>
        <v>2653</v>
      </c>
      <c r="R51" s="48">
        <f t="shared" si="53"/>
        <v>354</v>
      </c>
      <c r="S51" s="49">
        <f t="shared" si="47"/>
        <v>7.4943502824858754</v>
      </c>
      <c r="T51" s="63">
        <v>852</v>
      </c>
      <c r="U51" s="62">
        <v>130</v>
      </c>
      <c r="V51" s="64">
        <f>T51/U51</f>
        <v>6.5538461538461537</v>
      </c>
      <c r="W51" s="63">
        <v>891</v>
      </c>
      <c r="X51" s="62">
        <v>168</v>
      </c>
      <c r="Y51" s="64">
        <f>W51/X51</f>
        <v>5.3035714285714288</v>
      </c>
      <c r="Z51" s="63">
        <v>496</v>
      </c>
      <c r="AA51" s="62">
        <v>169</v>
      </c>
      <c r="AB51" s="65">
        <f>Z51/AA51</f>
        <v>2.9349112426035502</v>
      </c>
      <c r="AC51" s="49">
        <f t="shared" si="54"/>
        <v>2239</v>
      </c>
      <c r="AD51" s="49">
        <f t="shared" si="55"/>
        <v>467</v>
      </c>
      <c r="AE51" s="49">
        <f t="shared" si="48"/>
        <v>4.7944325481798717</v>
      </c>
      <c r="AF51" s="63">
        <v>675</v>
      </c>
      <c r="AG51" s="62">
        <v>151</v>
      </c>
      <c r="AH51" s="64">
        <f>AF51/AG51</f>
        <v>4.4701986754966887</v>
      </c>
      <c r="AI51" s="63">
        <v>572</v>
      </c>
      <c r="AJ51" s="62">
        <v>119</v>
      </c>
      <c r="AK51" s="64">
        <f>AI51/AJ51</f>
        <v>4.8067226890756301</v>
      </c>
      <c r="AL51" s="63">
        <v>975</v>
      </c>
      <c r="AM51" s="62">
        <v>130</v>
      </c>
      <c r="AN51" s="64">
        <f>AL51/AM51</f>
        <v>7.5</v>
      </c>
      <c r="AO51" s="49">
        <f t="shared" si="56"/>
        <v>2222</v>
      </c>
      <c r="AP51" s="49">
        <f t="shared" si="57"/>
        <v>400</v>
      </c>
      <c r="AQ51" s="49">
        <f t="shared" si="49"/>
        <v>5.5549999999999997</v>
      </c>
      <c r="AR51" s="63">
        <v>1562</v>
      </c>
      <c r="AS51" s="62">
        <v>96</v>
      </c>
      <c r="AT51" s="64">
        <f>AR51/AS51</f>
        <v>16.270833333333332</v>
      </c>
      <c r="AU51" s="63">
        <v>723</v>
      </c>
      <c r="AV51" s="62">
        <v>93</v>
      </c>
      <c r="AW51" s="64">
        <f>AU51/AV51</f>
        <v>7.774193548387097</v>
      </c>
      <c r="AX51" s="63">
        <v>886</v>
      </c>
      <c r="AY51" s="62">
        <v>110</v>
      </c>
      <c r="AZ51" s="64">
        <f>AX51/AY51</f>
        <v>8.0545454545454547</v>
      </c>
      <c r="BA51" s="49">
        <f t="shared" si="45"/>
        <v>3171</v>
      </c>
      <c r="BB51" s="49">
        <f t="shared" si="46"/>
        <v>299</v>
      </c>
      <c r="BC51" s="49">
        <f t="shared" si="50"/>
        <v>10.605351170568563</v>
      </c>
      <c r="BD51" s="51">
        <f t="shared" si="58"/>
        <v>10285</v>
      </c>
      <c r="BE51" s="51">
        <f t="shared" si="59"/>
        <v>1520</v>
      </c>
      <c r="BF51" s="51">
        <f t="shared" si="51"/>
        <v>6.7664473684210522</v>
      </c>
    </row>
    <row r="52" spans="1:58" ht="74.25" customHeight="1" thickBot="1">
      <c r="A52" s="66" t="s">
        <v>30</v>
      </c>
      <c r="B52" s="57" t="s">
        <v>171</v>
      </c>
      <c r="C52" s="58"/>
      <c r="D52" s="52" t="s">
        <v>172</v>
      </c>
      <c r="E52" s="52" t="s">
        <v>173</v>
      </c>
      <c r="F52" s="59" t="s">
        <v>34</v>
      </c>
      <c r="G52" s="60" t="s">
        <v>35</v>
      </c>
      <c r="H52" s="61">
        <v>400</v>
      </c>
      <c r="I52" s="62">
        <v>94</v>
      </c>
      <c r="J52" s="64">
        <f>H52/I52</f>
        <v>4.2553191489361701</v>
      </c>
      <c r="K52" s="63">
        <v>384</v>
      </c>
      <c r="L52" s="62">
        <v>52</v>
      </c>
      <c r="M52" s="64">
        <f>K52/L52</f>
        <v>7.384615384615385</v>
      </c>
      <c r="N52" s="63">
        <v>118</v>
      </c>
      <c r="O52" s="62">
        <v>19</v>
      </c>
      <c r="P52" s="64">
        <f>N52/O52</f>
        <v>6.2105263157894735</v>
      </c>
      <c r="Q52" s="48">
        <f t="shared" si="52"/>
        <v>902</v>
      </c>
      <c r="R52" s="48">
        <f t="shared" si="53"/>
        <v>165</v>
      </c>
      <c r="S52" s="49">
        <f t="shared" si="47"/>
        <v>5.4666666666666668</v>
      </c>
      <c r="T52" s="63">
        <v>137</v>
      </c>
      <c r="U52" s="62">
        <v>36</v>
      </c>
      <c r="V52" s="64">
        <f>T52/U52</f>
        <v>3.8055555555555554</v>
      </c>
      <c r="W52" s="63">
        <v>123</v>
      </c>
      <c r="X52" s="62">
        <v>58</v>
      </c>
      <c r="Y52" s="64">
        <f>W52/X52</f>
        <v>2.1206896551724137</v>
      </c>
      <c r="Z52" s="63">
        <v>47</v>
      </c>
      <c r="AA52" s="62">
        <v>28</v>
      </c>
      <c r="AB52" s="65">
        <f>Z52/AA52</f>
        <v>1.6785714285714286</v>
      </c>
      <c r="AC52" s="49">
        <f t="shared" si="54"/>
        <v>307</v>
      </c>
      <c r="AD52" s="49">
        <f t="shared" si="55"/>
        <v>122</v>
      </c>
      <c r="AE52" s="49">
        <f t="shared" si="48"/>
        <v>2.5163934426229506</v>
      </c>
      <c r="AF52" s="63">
        <v>63</v>
      </c>
      <c r="AG52" s="62">
        <v>23</v>
      </c>
      <c r="AH52" s="64">
        <f>AF52/AG52</f>
        <v>2.7391304347826089</v>
      </c>
      <c r="AI52" s="63">
        <v>45</v>
      </c>
      <c r="AJ52" s="62">
        <v>16</v>
      </c>
      <c r="AK52" s="64">
        <f>AI52/AJ52</f>
        <v>2.8125</v>
      </c>
      <c r="AL52" s="63">
        <v>108</v>
      </c>
      <c r="AM52" s="62">
        <v>30</v>
      </c>
      <c r="AN52" s="64">
        <f>AL52/AM52</f>
        <v>3.6</v>
      </c>
      <c r="AO52" s="49">
        <f t="shared" si="56"/>
        <v>216</v>
      </c>
      <c r="AP52" s="49">
        <f t="shared" si="57"/>
        <v>69</v>
      </c>
      <c r="AQ52" s="49">
        <f t="shared" si="49"/>
        <v>3.1304347826086958</v>
      </c>
      <c r="AR52" s="63">
        <v>48</v>
      </c>
      <c r="AS52" s="62">
        <v>15</v>
      </c>
      <c r="AT52" s="64">
        <f>AR52/AS52</f>
        <v>3.2</v>
      </c>
      <c r="AU52" s="63">
        <v>70</v>
      </c>
      <c r="AV52" s="62">
        <v>18</v>
      </c>
      <c r="AW52" s="64">
        <f>AU52/AV52</f>
        <v>3.8888888888888888</v>
      </c>
      <c r="AX52" s="63">
        <v>81</v>
      </c>
      <c r="AY52" s="62">
        <v>19</v>
      </c>
      <c r="AZ52" s="64">
        <f>AX52/AY52</f>
        <v>4.2631578947368425</v>
      </c>
      <c r="BA52" s="49">
        <f t="shared" si="45"/>
        <v>199</v>
      </c>
      <c r="BB52" s="49">
        <f t="shared" si="46"/>
        <v>52</v>
      </c>
      <c r="BC52" s="49">
        <f t="shared" si="50"/>
        <v>3.8269230769230771</v>
      </c>
      <c r="BD52" s="51">
        <f t="shared" si="58"/>
        <v>1624</v>
      </c>
      <c r="BE52" s="51">
        <f t="shared" si="59"/>
        <v>408</v>
      </c>
      <c r="BF52" s="51">
        <f t="shared" si="51"/>
        <v>3.9803921568627452</v>
      </c>
    </row>
    <row r="53" spans="1:58" ht="63.75" customHeight="1" thickBot="1">
      <c r="A53" s="66" t="s">
        <v>30</v>
      </c>
      <c r="B53" s="57" t="s">
        <v>174</v>
      </c>
      <c r="C53" s="58"/>
      <c r="D53" s="52" t="s">
        <v>175</v>
      </c>
      <c r="E53" s="52" t="s">
        <v>176</v>
      </c>
      <c r="F53" s="59" t="s">
        <v>34</v>
      </c>
      <c r="G53" s="60" t="s">
        <v>35</v>
      </c>
      <c r="H53" s="61">
        <v>2333</v>
      </c>
      <c r="I53" s="62">
        <v>1969</v>
      </c>
      <c r="J53" s="64">
        <f>+H53/I53</f>
        <v>1.1848654139156933</v>
      </c>
      <c r="K53" s="63">
        <v>5838</v>
      </c>
      <c r="L53" s="62">
        <v>1960</v>
      </c>
      <c r="M53" s="64">
        <f>+K53/L53</f>
        <v>2.9785714285714286</v>
      </c>
      <c r="N53" s="63">
        <v>8590</v>
      </c>
      <c r="O53" s="62">
        <v>2384</v>
      </c>
      <c r="P53" s="64">
        <f>+N53/O53</f>
        <v>3.6031879194630871</v>
      </c>
      <c r="Q53" s="48">
        <f t="shared" si="52"/>
        <v>16761</v>
      </c>
      <c r="R53" s="48">
        <f t="shared" si="53"/>
        <v>6313</v>
      </c>
      <c r="S53" s="49">
        <f t="shared" si="47"/>
        <v>2.6549976239505781</v>
      </c>
      <c r="T53" s="63">
        <v>7864</v>
      </c>
      <c r="U53" s="62">
        <v>2038</v>
      </c>
      <c r="V53" s="64">
        <f>+T53/U53</f>
        <v>3.8586849852796861</v>
      </c>
      <c r="W53" s="63">
        <v>3060</v>
      </c>
      <c r="X53" s="62">
        <v>2196</v>
      </c>
      <c r="Y53" s="64">
        <f>+W53/X53</f>
        <v>1.3934426229508197</v>
      </c>
      <c r="Z53" s="63">
        <v>2518</v>
      </c>
      <c r="AA53" s="62">
        <v>2128</v>
      </c>
      <c r="AB53" s="65">
        <f>+Z53/AA53</f>
        <v>1.1832706766917294</v>
      </c>
      <c r="AC53" s="49">
        <f t="shared" si="54"/>
        <v>13442</v>
      </c>
      <c r="AD53" s="49">
        <f t="shared" si="55"/>
        <v>6362</v>
      </c>
      <c r="AE53" s="49">
        <f t="shared" si="48"/>
        <v>2.1128575919522161</v>
      </c>
      <c r="AF53" s="63">
        <v>2277</v>
      </c>
      <c r="AG53" s="62">
        <v>1927</v>
      </c>
      <c r="AH53" s="64">
        <f>+AF53/AG53</f>
        <v>1.1816294758692267</v>
      </c>
      <c r="AI53" s="63">
        <v>3711</v>
      </c>
      <c r="AJ53" s="62">
        <v>2229</v>
      </c>
      <c r="AK53" s="64">
        <f>+AI53/AJ53</f>
        <v>1.6648721399730821</v>
      </c>
      <c r="AL53" s="63">
        <v>9934</v>
      </c>
      <c r="AM53" s="62">
        <v>2362</v>
      </c>
      <c r="AN53" s="64">
        <f>+AL53/AM53</f>
        <v>4.2057578323454701</v>
      </c>
      <c r="AO53" s="49">
        <f t="shared" si="56"/>
        <v>15922</v>
      </c>
      <c r="AP53" s="49">
        <f t="shared" si="57"/>
        <v>6518</v>
      </c>
      <c r="AQ53" s="49">
        <f t="shared" si="49"/>
        <v>2.4427738570113533</v>
      </c>
      <c r="AR53" s="63">
        <v>17632</v>
      </c>
      <c r="AS53" s="62">
        <v>2424</v>
      </c>
      <c r="AT53" s="64">
        <f>+AR53/AS53</f>
        <v>7.2739273927392736</v>
      </c>
      <c r="AU53" s="63">
        <v>24439</v>
      </c>
      <c r="AV53" s="62">
        <v>2367</v>
      </c>
      <c r="AW53" s="64">
        <f>+AU53/AV53</f>
        <v>10.324883819180398</v>
      </c>
      <c r="AX53" s="63">
        <v>24443</v>
      </c>
      <c r="AY53" s="62">
        <v>2242</v>
      </c>
      <c r="AZ53" s="64">
        <f>+AX53/AY53</f>
        <v>10.902319357716324</v>
      </c>
      <c r="BA53" s="49">
        <f t="shared" si="45"/>
        <v>66514</v>
      </c>
      <c r="BB53" s="49">
        <f t="shared" si="46"/>
        <v>7033</v>
      </c>
      <c r="BC53" s="49">
        <f t="shared" si="50"/>
        <v>9.4574150433669839</v>
      </c>
      <c r="BD53" s="51">
        <f t="shared" si="58"/>
        <v>112639</v>
      </c>
      <c r="BE53" s="51">
        <f t="shared" si="59"/>
        <v>26226</v>
      </c>
      <c r="BF53" s="51">
        <f t="shared" si="51"/>
        <v>4.2949363227331654</v>
      </c>
    </row>
    <row r="54" spans="1:58" ht="61.5" customHeight="1" thickBot="1">
      <c r="A54" s="66" t="s">
        <v>30</v>
      </c>
      <c r="B54" s="57" t="s">
        <v>177</v>
      </c>
      <c r="C54" s="58"/>
      <c r="D54" s="52" t="s">
        <v>178</v>
      </c>
      <c r="E54" s="52" t="s">
        <v>179</v>
      </c>
      <c r="F54" s="59" t="s">
        <v>34</v>
      </c>
      <c r="G54" s="60" t="s">
        <v>35</v>
      </c>
      <c r="H54" s="61">
        <v>272</v>
      </c>
      <c r="I54" s="62">
        <v>561</v>
      </c>
      <c r="J54" s="64">
        <f>+H54/I54</f>
        <v>0.48484848484848486</v>
      </c>
      <c r="K54" s="63">
        <v>553</v>
      </c>
      <c r="L54" s="62">
        <v>580</v>
      </c>
      <c r="M54" s="64">
        <f>+K54/L54</f>
        <v>0.95344827586206893</v>
      </c>
      <c r="N54" s="63">
        <v>1060</v>
      </c>
      <c r="O54" s="62">
        <v>673</v>
      </c>
      <c r="P54" s="64">
        <f>+N54/O54</f>
        <v>1.575037147102526</v>
      </c>
      <c r="Q54" s="48">
        <f t="shared" si="52"/>
        <v>1885</v>
      </c>
      <c r="R54" s="48">
        <f t="shared" si="53"/>
        <v>1814</v>
      </c>
      <c r="S54" s="49">
        <f t="shared" si="47"/>
        <v>1.0391400220507165</v>
      </c>
      <c r="T54" s="63">
        <v>756</v>
      </c>
      <c r="U54" s="62">
        <v>570</v>
      </c>
      <c r="V54" s="64">
        <f>+T54/U54</f>
        <v>1.3263157894736841</v>
      </c>
      <c r="W54" s="63">
        <v>490</v>
      </c>
      <c r="X54" s="62">
        <v>555</v>
      </c>
      <c r="Y54" s="64">
        <f>+W54/X54</f>
        <v>0.88288288288288286</v>
      </c>
      <c r="Z54" s="63">
        <v>416</v>
      </c>
      <c r="AA54" s="62">
        <v>587</v>
      </c>
      <c r="AB54" s="65">
        <f>+Z54/AA54</f>
        <v>0.70868824531516184</v>
      </c>
      <c r="AC54" s="49">
        <f t="shared" si="54"/>
        <v>1662</v>
      </c>
      <c r="AD54" s="49">
        <f t="shared" si="55"/>
        <v>1712</v>
      </c>
      <c r="AE54" s="49">
        <f t="shared" si="48"/>
        <v>0.97079439252336452</v>
      </c>
      <c r="AF54" s="63">
        <v>714</v>
      </c>
      <c r="AG54" s="62">
        <v>652</v>
      </c>
      <c r="AH54" s="64">
        <f>+AF54/AG54</f>
        <v>1.0950920245398772</v>
      </c>
      <c r="AI54" s="63">
        <v>1198</v>
      </c>
      <c r="AJ54" s="62">
        <v>704</v>
      </c>
      <c r="AK54" s="64">
        <f>+AI54/AJ54</f>
        <v>1.7017045454545454</v>
      </c>
      <c r="AL54" s="63">
        <v>3195</v>
      </c>
      <c r="AM54" s="62">
        <v>744</v>
      </c>
      <c r="AN54" s="64">
        <f>+AL54/AM54</f>
        <v>4.294354838709677</v>
      </c>
      <c r="AO54" s="49">
        <f t="shared" si="56"/>
        <v>5107</v>
      </c>
      <c r="AP54" s="49">
        <f t="shared" si="57"/>
        <v>2100</v>
      </c>
      <c r="AQ54" s="49">
        <f t="shared" si="49"/>
        <v>2.4319047619047618</v>
      </c>
      <c r="AR54" s="63">
        <v>3854</v>
      </c>
      <c r="AS54" s="62">
        <v>790</v>
      </c>
      <c r="AT54" s="64">
        <f>+AR54/AS54</f>
        <v>4.8784810126582281</v>
      </c>
      <c r="AU54" s="63">
        <v>5217</v>
      </c>
      <c r="AV54" s="62">
        <v>807</v>
      </c>
      <c r="AW54" s="64">
        <f>+AU54/AV54</f>
        <v>6.4646840148698885</v>
      </c>
      <c r="AX54" s="63">
        <v>5214</v>
      </c>
      <c r="AY54" s="62">
        <v>829</v>
      </c>
      <c r="AZ54" s="64">
        <f>+AX54/AY54</f>
        <v>6.2895054282267795</v>
      </c>
      <c r="BA54" s="49">
        <f t="shared" si="45"/>
        <v>14285</v>
      </c>
      <c r="BB54" s="49">
        <f t="shared" si="46"/>
        <v>2426</v>
      </c>
      <c r="BC54" s="49">
        <f t="shared" si="50"/>
        <v>5.8882934872217643</v>
      </c>
      <c r="BD54" s="51">
        <f t="shared" si="58"/>
        <v>22939</v>
      </c>
      <c r="BE54" s="51">
        <f t="shared" si="59"/>
        <v>8052</v>
      </c>
      <c r="BF54" s="51">
        <f t="shared" si="51"/>
        <v>2.8488574267262794</v>
      </c>
    </row>
    <row r="55" spans="1:58" ht="51.75" customHeight="1" thickBot="1">
      <c r="A55" s="66" t="s">
        <v>30</v>
      </c>
      <c r="B55" s="57" t="s">
        <v>180</v>
      </c>
      <c r="C55" s="58"/>
      <c r="D55" s="52" t="s">
        <v>181</v>
      </c>
      <c r="E55" s="52" t="s">
        <v>182</v>
      </c>
      <c r="F55" s="59" t="s">
        <v>34</v>
      </c>
      <c r="G55" s="60" t="s">
        <v>183</v>
      </c>
      <c r="H55" s="73">
        <v>25614</v>
      </c>
      <c r="I55" s="62">
        <v>25614</v>
      </c>
      <c r="J55" s="70">
        <f>+H55/I55</f>
        <v>1</v>
      </c>
      <c r="K55" s="74">
        <v>27315</v>
      </c>
      <c r="L55" s="62">
        <v>27315</v>
      </c>
      <c r="M55" s="70">
        <f>+K55/L55</f>
        <v>1</v>
      </c>
      <c r="N55" s="74">
        <v>28991</v>
      </c>
      <c r="O55" s="62">
        <v>28991</v>
      </c>
      <c r="P55" s="70">
        <f>+N55/O55</f>
        <v>1</v>
      </c>
      <c r="Q55" s="48">
        <f t="shared" si="52"/>
        <v>81920</v>
      </c>
      <c r="R55" s="48">
        <f t="shared" si="53"/>
        <v>81920</v>
      </c>
      <c r="S55" s="49">
        <f t="shared" si="47"/>
        <v>1</v>
      </c>
      <c r="T55" s="74">
        <v>28215</v>
      </c>
      <c r="U55" s="62">
        <v>28215</v>
      </c>
      <c r="V55" s="70">
        <f>+T55/U55</f>
        <v>1</v>
      </c>
      <c r="W55" s="74">
        <v>27216</v>
      </c>
      <c r="X55" s="62">
        <v>27216</v>
      </c>
      <c r="Y55" s="70">
        <f>+W55/X55</f>
        <v>1</v>
      </c>
      <c r="Z55" s="74">
        <v>26591</v>
      </c>
      <c r="AA55" s="62">
        <v>26591</v>
      </c>
      <c r="AB55" s="71">
        <f>+Z55/AA55</f>
        <v>1</v>
      </c>
      <c r="AC55" s="49">
        <f t="shared" si="54"/>
        <v>82022</v>
      </c>
      <c r="AD55" s="49">
        <f t="shared" si="55"/>
        <v>82022</v>
      </c>
      <c r="AE55" s="49">
        <f t="shared" si="48"/>
        <v>1</v>
      </c>
      <c r="AF55" s="74">
        <v>27316</v>
      </c>
      <c r="AG55" s="62">
        <v>27316</v>
      </c>
      <c r="AH55" s="70">
        <f>+AF55/AG55</f>
        <v>1</v>
      </c>
      <c r="AI55" s="74">
        <v>32238</v>
      </c>
      <c r="AJ55" s="62">
        <v>32238</v>
      </c>
      <c r="AK55" s="70">
        <f>+AI55/AJ55</f>
        <v>1</v>
      </c>
      <c r="AL55" s="74">
        <v>35889</v>
      </c>
      <c r="AM55" s="62">
        <v>35889</v>
      </c>
      <c r="AN55" s="70">
        <f>+AL55/AM55</f>
        <v>1</v>
      </c>
      <c r="AO55" s="49">
        <f t="shared" si="56"/>
        <v>95443</v>
      </c>
      <c r="AP55" s="49">
        <f t="shared" si="57"/>
        <v>95443</v>
      </c>
      <c r="AQ55" s="49">
        <f t="shared" si="49"/>
        <v>1</v>
      </c>
      <c r="AR55" s="74">
        <v>36192</v>
      </c>
      <c r="AS55" s="62">
        <v>36192</v>
      </c>
      <c r="AT55" s="70">
        <f>+AR55/AS55</f>
        <v>1</v>
      </c>
      <c r="AU55" s="74">
        <v>31511</v>
      </c>
      <c r="AV55" s="62">
        <v>31511</v>
      </c>
      <c r="AW55" s="70">
        <f>+AU55/AV55</f>
        <v>1</v>
      </c>
      <c r="AX55" s="74">
        <v>32489</v>
      </c>
      <c r="AY55" s="62">
        <v>32489</v>
      </c>
      <c r="AZ55" s="70">
        <f>+AX55/AY55</f>
        <v>1</v>
      </c>
      <c r="BA55" s="49">
        <f t="shared" si="45"/>
        <v>100192</v>
      </c>
      <c r="BB55" s="49">
        <f t="shared" si="46"/>
        <v>100192</v>
      </c>
      <c r="BC55" s="49">
        <f t="shared" si="50"/>
        <v>1</v>
      </c>
      <c r="BD55" s="51">
        <f t="shared" si="58"/>
        <v>359577</v>
      </c>
      <c r="BE55" s="51">
        <f t="shared" si="59"/>
        <v>359577</v>
      </c>
      <c r="BF55" s="51">
        <f t="shared" si="51"/>
        <v>1</v>
      </c>
    </row>
    <row r="56" spans="1:58" ht="43.5" customHeight="1" thickBot="1">
      <c r="A56" s="66" t="s">
        <v>30</v>
      </c>
      <c r="B56" s="57" t="s">
        <v>184</v>
      </c>
      <c r="C56" s="58"/>
      <c r="D56" s="52" t="s">
        <v>185</v>
      </c>
      <c r="E56" s="52" t="s">
        <v>186</v>
      </c>
      <c r="F56" s="59" t="s">
        <v>83</v>
      </c>
      <c r="G56" s="60" t="s">
        <v>187</v>
      </c>
      <c r="H56" s="61">
        <v>4</v>
      </c>
      <c r="I56" s="62">
        <v>875</v>
      </c>
      <c r="J56" s="70">
        <f>H56/I56*100</f>
        <v>0.45714285714285718</v>
      </c>
      <c r="K56" s="63"/>
      <c r="L56" s="62">
        <v>851</v>
      </c>
      <c r="M56" s="70">
        <f>K56/L56*100</f>
        <v>0</v>
      </c>
      <c r="N56" s="62">
        <v>3</v>
      </c>
      <c r="O56" s="62">
        <v>767</v>
      </c>
      <c r="P56" s="70">
        <f>N56/O56*100</f>
        <v>0.39113428943937423</v>
      </c>
      <c r="Q56" s="48">
        <f t="shared" si="52"/>
        <v>7</v>
      </c>
      <c r="R56" s="48">
        <f t="shared" si="53"/>
        <v>2493</v>
      </c>
      <c r="S56" s="49">
        <f t="shared" si="47"/>
        <v>2.8078620136381869E-3</v>
      </c>
      <c r="T56" s="63">
        <v>0</v>
      </c>
      <c r="U56" s="62">
        <v>1008</v>
      </c>
      <c r="V56" s="70">
        <f>T56/U56*100</f>
        <v>0</v>
      </c>
      <c r="W56" s="63">
        <v>3</v>
      </c>
      <c r="X56" s="62">
        <v>1023</v>
      </c>
      <c r="Y56" s="70">
        <f>W56/X56*100</f>
        <v>0.2932551319648094</v>
      </c>
      <c r="Z56" s="63">
        <v>3</v>
      </c>
      <c r="AA56" s="62">
        <v>1066</v>
      </c>
      <c r="AB56" s="71">
        <f>Z56/AA56*100</f>
        <v>0.28142589118198874</v>
      </c>
      <c r="AC56" s="49">
        <f t="shared" si="54"/>
        <v>6</v>
      </c>
      <c r="AD56" s="49">
        <f t="shared" si="55"/>
        <v>3097</v>
      </c>
      <c r="AE56" s="49">
        <f t="shared" si="48"/>
        <v>1.9373587342589602E-3</v>
      </c>
      <c r="AF56" s="63">
        <v>5</v>
      </c>
      <c r="AG56" s="62">
        <v>1109</v>
      </c>
      <c r="AH56" s="70">
        <f>AF56/AG56*100</f>
        <v>0.45085662759242562</v>
      </c>
      <c r="AI56" s="63"/>
      <c r="AJ56" s="62">
        <v>1149</v>
      </c>
      <c r="AK56" s="70">
        <f>AI56/AJ56*100</f>
        <v>0</v>
      </c>
      <c r="AL56" s="63">
        <v>5</v>
      </c>
      <c r="AM56" s="62">
        <v>1087</v>
      </c>
      <c r="AN56" s="70">
        <f>AL56/AM56*100</f>
        <v>0.45998160073597055</v>
      </c>
      <c r="AO56" s="49">
        <f t="shared" si="56"/>
        <v>10</v>
      </c>
      <c r="AP56" s="49">
        <f t="shared" si="57"/>
        <v>3345</v>
      </c>
      <c r="AQ56" s="49">
        <f t="shared" si="49"/>
        <v>2.9895366218236174E-3</v>
      </c>
      <c r="AR56" s="63">
        <v>2</v>
      </c>
      <c r="AS56" s="62">
        <v>1155</v>
      </c>
      <c r="AT56" s="70">
        <f>AR56/AS56*100</f>
        <v>0.17316017316017315</v>
      </c>
      <c r="AU56" s="63">
        <v>2</v>
      </c>
      <c r="AV56" s="62">
        <v>1151</v>
      </c>
      <c r="AW56" s="70">
        <f>AU56/AV56*100</f>
        <v>0.1737619461337967</v>
      </c>
      <c r="AX56" s="63">
        <v>3</v>
      </c>
      <c r="AY56" s="62">
        <v>1173</v>
      </c>
      <c r="AZ56" s="70">
        <f>AX56/AY56*100</f>
        <v>0.25575447570332482</v>
      </c>
      <c r="BA56" s="49">
        <f t="shared" si="45"/>
        <v>7</v>
      </c>
      <c r="BB56" s="49">
        <f t="shared" si="46"/>
        <v>3479</v>
      </c>
      <c r="BC56" s="49">
        <f t="shared" si="50"/>
        <v>2.012072434607646E-3</v>
      </c>
      <c r="BD56" s="51">
        <f t="shared" si="58"/>
        <v>30</v>
      </c>
      <c r="BE56" s="51">
        <f t="shared" si="59"/>
        <v>12414</v>
      </c>
      <c r="BF56" s="51">
        <f t="shared" si="51"/>
        <v>2.4166263895601739E-3</v>
      </c>
    </row>
    <row r="57" spans="1:58" ht="60" customHeight="1" thickBot="1">
      <c r="A57" s="66" t="s">
        <v>30</v>
      </c>
      <c r="B57" s="57" t="s">
        <v>188</v>
      </c>
      <c r="C57" s="58"/>
      <c r="D57" s="52" t="s">
        <v>189</v>
      </c>
      <c r="E57" s="52" t="s">
        <v>190</v>
      </c>
      <c r="F57" s="59" t="s">
        <v>87</v>
      </c>
      <c r="G57" s="60" t="s">
        <v>191</v>
      </c>
      <c r="H57" s="61">
        <v>23981</v>
      </c>
      <c r="I57" s="62">
        <v>540</v>
      </c>
      <c r="J57" s="64">
        <f>+H57/I57</f>
        <v>44.409259259259258</v>
      </c>
      <c r="K57" s="63">
        <v>19856</v>
      </c>
      <c r="L57" s="62">
        <v>432</v>
      </c>
      <c r="M57" s="64">
        <f>+K57/L57</f>
        <v>45.962962962962962</v>
      </c>
      <c r="N57" s="62">
        <v>17090</v>
      </c>
      <c r="O57" s="62">
        <v>457</v>
      </c>
      <c r="P57" s="64">
        <f>+N57/O57</f>
        <v>37.396061269146607</v>
      </c>
      <c r="Q57" s="48">
        <f t="shared" si="52"/>
        <v>60927</v>
      </c>
      <c r="R57" s="48">
        <f t="shared" si="53"/>
        <v>1429</v>
      </c>
      <c r="S57" s="49">
        <f t="shared" si="47"/>
        <v>42.636109167249828</v>
      </c>
      <c r="T57" s="63">
        <v>20907</v>
      </c>
      <c r="U57" s="62">
        <v>476</v>
      </c>
      <c r="V57" s="64">
        <f>+T57/U57</f>
        <v>43.922268907563023</v>
      </c>
      <c r="W57" s="63">
        <v>12919</v>
      </c>
      <c r="X57" s="62">
        <v>538</v>
      </c>
      <c r="Y57" s="64">
        <f>+W57/X57</f>
        <v>24.013011152416357</v>
      </c>
      <c r="Z57" s="63">
        <v>6597</v>
      </c>
      <c r="AA57" s="62">
        <v>411</v>
      </c>
      <c r="AB57" s="65">
        <f>+Z57/AA57</f>
        <v>16.051094890510949</v>
      </c>
      <c r="AC57" s="49">
        <f t="shared" si="54"/>
        <v>40423</v>
      </c>
      <c r="AD57" s="49">
        <f t="shared" si="55"/>
        <v>1425</v>
      </c>
      <c r="AE57" s="49">
        <f t="shared" si="48"/>
        <v>28.367017543859649</v>
      </c>
      <c r="AF57" s="63">
        <v>7731</v>
      </c>
      <c r="AG57" s="62">
        <v>575</v>
      </c>
      <c r="AH57" s="64">
        <f>+AF57/AG57</f>
        <v>13.445217391304348</v>
      </c>
      <c r="AI57" s="63">
        <v>7928</v>
      </c>
      <c r="AJ57" s="62">
        <v>433</v>
      </c>
      <c r="AK57" s="64">
        <f>+AI57/AJ57</f>
        <v>18.309468822170899</v>
      </c>
      <c r="AL57" s="63">
        <v>5890</v>
      </c>
      <c r="AM57" s="62">
        <v>407</v>
      </c>
      <c r="AN57" s="64">
        <f>+AL57/AM57</f>
        <v>14.471744471744472</v>
      </c>
      <c r="AO57" s="49">
        <f t="shared" si="56"/>
        <v>21549</v>
      </c>
      <c r="AP57" s="49">
        <f t="shared" si="57"/>
        <v>1415</v>
      </c>
      <c r="AQ57" s="49">
        <f t="shared" si="49"/>
        <v>15.228975265017668</v>
      </c>
      <c r="AR57" s="63">
        <v>4773</v>
      </c>
      <c r="AS57" s="62">
        <v>347</v>
      </c>
      <c r="AT57" s="64">
        <f>+AR57/AS57</f>
        <v>13.755043227665706</v>
      </c>
      <c r="AU57" s="63">
        <v>8168</v>
      </c>
      <c r="AV57" s="62">
        <v>495</v>
      </c>
      <c r="AW57" s="64">
        <f>+AU57/AV57</f>
        <v>16.501010101010102</v>
      </c>
      <c r="AX57" s="63">
        <v>9252</v>
      </c>
      <c r="AY57" s="62">
        <v>439</v>
      </c>
      <c r="AZ57" s="64">
        <f>+AX57/AY57</f>
        <v>21.075170842824601</v>
      </c>
      <c r="BA57" s="49">
        <f t="shared" si="45"/>
        <v>22193</v>
      </c>
      <c r="BB57" s="49">
        <f t="shared" si="46"/>
        <v>1281</v>
      </c>
      <c r="BC57" s="49">
        <f t="shared" si="50"/>
        <v>17.324746291959407</v>
      </c>
      <c r="BD57" s="51">
        <f t="shared" si="58"/>
        <v>145092</v>
      </c>
      <c r="BE57" s="51">
        <f t="shared" si="59"/>
        <v>5550</v>
      </c>
      <c r="BF57" s="51">
        <f t="shared" si="51"/>
        <v>26.142702702702703</v>
      </c>
    </row>
    <row r="58" spans="1:58" ht="69.75" customHeight="1" thickBot="1">
      <c r="A58" s="66" t="s">
        <v>30</v>
      </c>
      <c r="B58" s="57" t="s">
        <v>192</v>
      </c>
      <c r="C58" s="58"/>
      <c r="D58" s="52" t="s">
        <v>193</v>
      </c>
      <c r="E58" s="52" t="s">
        <v>194</v>
      </c>
      <c r="F58" s="59" t="s">
        <v>195</v>
      </c>
      <c r="G58" s="60">
        <v>0</v>
      </c>
      <c r="H58" s="75">
        <v>0</v>
      </c>
      <c r="I58" s="76">
        <v>57</v>
      </c>
      <c r="J58" s="77">
        <f>(H58/I58)*10000</f>
        <v>0</v>
      </c>
      <c r="K58" s="78">
        <v>0</v>
      </c>
      <c r="L58" s="76">
        <v>69</v>
      </c>
      <c r="M58" s="77">
        <f>(K58/L58)*10000</f>
        <v>0</v>
      </c>
      <c r="N58" s="76">
        <v>0</v>
      </c>
      <c r="O58" s="76">
        <v>67</v>
      </c>
      <c r="P58" s="77">
        <f>(N58/O58)*10000</f>
        <v>0</v>
      </c>
      <c r="Q58" s="48">
        <f t="shared" si="52"/>
        <v>0</v>
      </c>
      <c r="R58" s="48">
        <f t="shared" si="53"/>
        <v>193</v>
      </c>
      <c r="S58" s="49">
        <f t="shared" si="47"/>
        <v>0</v>
      </c>
      <c r="T58" s="78">
        <v>2</v>
      </c>
      <c r="U58" s="76">
        <v>72</v>
      </c>
      <c r="V58" s="77">
        <f>(T58/U58)*10000</f>
        <v>277.77777777777777</v>
      </c>
      <c r="W58" s="78">
        <v>0</v>
      </c>
      <c r="X58" s="76">
        <v>58</v>
      </c>
      <c r="Y58" s="77">
        <f>(W58/X58)*10000</f>
        <v>0</v>
      </c>
      <c r="Z58" s="78">
        <v>0</v>
      </c>
      <c r="AA58" s="76"/>
      <c r="AB58" s="79" t="e">
        <f>(Z58/AA58)*10000</f>
        <v>#DIV/0!</v>
      </c>
      <c r="AC58" s="49">
        <f t="shared" si="54"/>
        <v>2</v>
      </c>
      <c r="AD58" s="49">
        <f t="shared" si="55"/>
        <v>130</v>
      </c>
      <c r="AE58" s="49">
        <f t="shared" si="48"/>
        <v>1.5384615384615385E-2</v>
      </c>
      <c r="AF58" s="78">
        <v>0</v>
      </c>
      <c r="AG58" s="76"/>
      <c r="AH58" s="77" t="e">
        <f>(AF58/AG58)*10000</f>
        <v>#DIV/0!</v>
      </c>
      <c r="AI58" s="78">
        <v>0</v>
      </c>
      <c r="AJ58" s="76">
        <v>67</v>
      </c>
      <c r="AK58" s="77">
        <f>(AI58/AJ58)*10000</f>
        <v>0</v>
      </c>
      <c r="AL58" s="78">
        <v>0</v>
      </c>
      <c r="AM58" s="76">
        <v>92</v>
      </c>
      <c r="AN58" s="77">
        <f>(AL58/AM58)*10000</f>
        <v>0</v>
      </c>
      <c r="AO58" s="49">
        <f t="shared" si="56"/>
        <v>0</v>
      </c>
      <c r="AP58" s="49">
        <f t="shared" si="57"/>
        <v>159</v>
      </c>
      <c r="AQ58" s="49">
        <f t="shared" si="49"/>
        <v>0</v>
      </c>
      <c r="AR58" s="78">
        <v>0</v>
      </c>
      <c r="AS58" s="76">
        <v>63</v>
      </c>
      <c r="AT58" s="77">
        <f>(AR58/AS58)*10000</f>
        <v>0</v>
      </c>
      <c r="AU58" s="78">
        <v>0</v>
      </c>
      <c r="AV58" s="76">
        <v>69</v>
      </c>
      <c r="AW58" s="77">
        <f>(AU58/AV58)*10000</f>
        <v>0</v>
      </c>
      <c r="AX58" s="78">
        <v>0</v>
      </c>
      <c r="AY58" s="76">
        <v>57</v>
      </c>
      <c r="AZ58" s="77">
        <f>(AX58/AY58)*10000</f>
        <v>0</v>
      </c>
      <c r="BA58" s="49">
        <f t="shared" si="45"/>
        <v>0</v>
      </c>
      <c r="BB58" s="49">
        <f t="shared" si="46"/>
        <v>189</v>
      </c>
      <c r="BC58" s="49">
        <f t="shared" si="50"/>
        <v>0</v>
      </c>
      <c r="BD58" s="51">
        <f t="shared" si="58"/>
        <v>2</v>
      </c>
      <c r="BE58" s="51">
        <f t="shared" si="59"/>
        <v>671</v>
      </c>
      <c r="BF58" s="51">
        <f t="shared" si="51"/>
        <v>2.9806259314456036E-3</v>
      </c>
    </row>
    <row r="59" spans="1:58" ht="35.25" customHeight="1" thickBot="1">
      <c r="A59" s="66" t="s">
        <v>30</v>
      </c>
      <c r="B59" s="57" t="s">
        <v>196</v>
      </c>
      <c r="C59" s="58"/>
      <c r="D59" s="52" t="s">
        <v>197</v>
      </c>
      <c r="E59" s="52" t="s">
        <v>198</v>
      </c>
      <c r="F59" s="59" t="s">
        <v>199</v>
      </c>
      <c r="G59" s="60">
        <v>0</v>
      </c>
      <c r="H59" s="61">
        <v>0</v>
      </c>
      <c r="I59" s="62">
        <v>0</v>
      </c>
      <c r="J59" s="80" t="e">
        <f>H59/I59*100000</f>
        <v>#DIV/0!</v>
      </c>
      <c r="K59" s="63">
        <v>0</v>
      </c>
      <c r="L59" s="62"/>
      <c r="M59" s="80" t="e">
        <f>K59/L59*100000</f>
        <v>#DIV/0!</v>
      </c>
      <c r="N59" s="62">
        <v>0</v>
      </c>
      <c r="O59" s="62">
        <v>0</v>
      </c>
      <c r="P59" s="80" t="e">
        <f>N59/O59*100000</f>
        <v>#DIV/0!</v>
      </c>
      <c r="Q59" s="48">
        <f t="shared" si="52"/>
        <v>0</v>
      </c>
      <c r="R59" s="48">
        <f t="shared" si="53"/>
        <v>0</v>
      </c>
      <c r="S59" s="49" t="e">
        <f t="shared" si="47"/>
        <v>#DIV/0!</v>
      </c>
      <c r="T59" s="63">
        <v>0</v>
      </c>
      <c r="U59" s="62"/>
      <c r="V59" s="80" t="e">
        <f>T59/U59*100000</f>
        <v>#DIV/0!</v>
      </c>
      <c r="W59" s="63">
        <v>0</v>
      </c>
      <c r="X59" s="62"/>
      <c r="Y59" s="80" t="e">
        <f>W59/X59*100000</f>
        <v>#DIV/0!</v>
      </c>
      <c r="Z59" s="63"/>
      <c r="AA59" s="62"/>
      <c r="AB59" s="81" t="e">
        <f>Z59/AA59*100000</f>
        <v>#DIV/0!</v>
      </c>
      <c r="AC59" s="49">
        <f t="shared" si="54"/>
        <v>0</v>
      </c>
      <c r="AD59" s="49">
        <f t="shared" si="55"/>
        <v>0</v>
      </c>
      <c r="AE59" s="49" t="e">
        <f t="shared" si="48"/>
        <v>#DIV/0!</v>
      </c>
      <c r="AF59" s="63">
        <v>0</v>
      </c>
      <c r="AG59" s="62"/>
      <c r="AH59" s="80" t="e">
        <f>AF59/AG59*100000</f>
        <v>#DIV/0!</v>
      </c>
      <c r="AI59" s="63">
        <v>0</v>
      </c>
      <c r="AJ59" s="62"/>
      <c r="AK59" s="80" t="e">
        <f>AI59/AJ59*100000</f>
        <v>#DIV/0!</v>
      </c>
      <c r="AL59" s="63">
        <v>0</v>
      </c>
      <c r="AM59" s="62"/>
      <c r="AN59" s="80" t="e">
        <f>AL59/AM59*100000</f>
        <v>#DIV/0!</v>
      </c>
      <c r="AO59" s="49">
        <f t="shared" si="56"/>
        <v>0</v>
      </c>
      <c r="AP59" s="49">
        <f t="shared" si="57"/>
        <v>0</v>
      </c>
      <c r="AQ59" s="49" t="e">
        <f t="shared" si="49"/>
        <v>#DIV/0!</v>
      </c>
      <c r="AR59" s="63">
        <v>0</v>
      </c>
      <c r="AS59" s="62"/>
      <c r="AT59" s="80" t="e">
        <f>AR59/AS59*100000</f>
        <v>#DIV/0!</v>
      </c>
      <c r="AU59" s="63">
        <v>0</v>
      </c>
      <c r="AV59" s="62"/>
      <c r="AW59" s="80" t="e">
        <f>AU59/AV59*100000</f>
        <v>#DIV/0!</v>
      </c>
      <c r="AX59" s="63">
        <v>0</v>
      </c>
      <c r="AY59" s="62"/>
      <c r="AZ59" s="80" t="e">
        <f>AX59/AY59*100000</f>
        <v>#DIV/0!</v>
      </c>
      <c r="BA59" s="49">
        <f t="shared" si="45"/>
        <v>0</v>
      </c>
      <c r="BB59" s="49">
        <f t="shared" si="46"/>
        <v>0</v>
      </c>
      <c r="BC59" s="49" t="e">
        <f t="shared" si="50"/>
        <v>#DIV/0!</v>
      </c>
      <c r="BD59" s="51">
        <f t="shared" si="58"/>
        <v>0</v>
      </c>
      <c r="BE59" s="51">
        <f t="shared" si="59"/>
        <v>0</v>
      </c>
      <c r="BF59" s="51" t="e">
        <f t="shared" si="51"/>
        <v>#DIV/0!</v>
      </c>
    </row>
    <row r="60" spans="1:58" ht="40.5" customHeight="1" thickBot="1">
      <c r="A60" s="66" t="s">
        <v>30</v>
      </c>
      <c r="B60" s="57" t="s">
        <v>200</v>
      </c>
      <c r="C60" s="58"/>
      <c r="D60" s="52" t="s">
        <v>201</v>
      </c>
      <c r="E60" s="52" t="s">
        <v>202</v>
      </c>
      <c r="F60" s="59" t="s">
        <v>199</v>
      </c>
      <c r="G60" s="60">
        <v>0</v>
      </c>
      <c r="H60" s="61">
        <v>0</v>
      </c>
      <c r="I60" s="62">
        <v>57</v>
      </c>
      <c r="J60" s="80">
        <f>H60/I60*100000</f>
        <v>0</v>
      </c>
      <c r="K60" s="63">
        <v>0</v>
      </c>
      <c r="L60" s="62">
        <v>69</v>
      </c>
      <c r="M60" s="80">
        <f>K60/L60*100000</f>
        <v>0</v>
      </c>
      <c r="N60" s="62">
        <v>0</v>
      </c>
      <c r="O60" s="62">
        <v>0</v>
      </c>
      <c r="P60" s="80" t="e">
        <f>N60/O60*100000</f>
        <v>#DIV/0!</v>
      </c>
      <c r="Q60" s="48">
        <f t="shared" si="52"/>
        <v>0</v>
      </c>
      <c r="R60" s="48">
        <f t="shared" si="53"/>
        <v>126</v>
      </c>
      <c r="S60" s="49">
        <f t="shared" si="47"/>
        <v>0</v>
      </c>
      <c r="T60" s="63">
        <v>0</v>
      </c>
      <c r="U60" s="62">
        <v>72</v>
      </c>
      <c r="V60" s="80">
        <f>T60/U60*100000</f>
        <v>0</v>
      </c>
      <c r="W60" s="63"/>
      <c r="X60" s="62">
        <v>54</v>
      </c>
      <c r="Y60" s="80">
        <f>W60/X60*100000</f>
        <v>0</v>
      </c>
      <c r="Z60" s="63"/>
      <c r="AA60" s="62"/>
      <c r="AB60" s="81" t="e">
        <f>Z60/AA60*100000</f>
        <v>#DIV/0!</v>
      </c>
      <c r="AC60" s="49">
        <f t="shared" si="54"/>
        <v>0</v>
      </c>
      <c r="AD60" s="49">
        <f t="shared" si="55"/>
        <v>126</v>
      </c>
      <c r="AE60" s="49">
        <f t="shared" si="48"/>
        <v>0</v>
      </c>
      <c r="AF60" s="63">
        <v>0</v>
      </c>
      <c r="AG60" s="62"/>
      <c r="AH60" s="80" t="e">
        <f>AF60/AG60*100000</f>
        <v>#DIV/0!</v>
      </c>
      <c r="AI60" s="63">
        <v>0</v>
      </c>
      <c r="AJ60" s="62"/>
      <c r="AK60" s="80" t="e">
        <f>AI60/AJ60*100000</f>
        <v>#DIV/0!</v>
      </c>
      <c r="AL60" s="63">
        <v>0</v>
      </c>
      <c r="AM60" s="62"/>
      <c r="AN60" s="80" t="e">
        <f>AL60/AM60*100000</f>
        <v>#DIV/0!</v>
      </c>
      <c r="AO60" s="49">
        <f t="shared" si="56"/>
        <v>0</v>
      </c>
      <c r="AP60" s="49">
        <f t="shared" si="57"/>
        <v>0</v>
      </c>
      <c r="AQ60" s="49" t="e">
        <f t="shared" si="49"/>
        <v>#DIV/0!</v>
      </c>
      <c r="AR60" s="63">
        <v>0</v>
      </c>
      <c r="AS60" s="62"/>
      <c r="AT60" s="80" t="e">
        <f>AR60/AS60*100000</f>
        <v>#DIV/0!</v>
      </c>
      <c r="AU60" s="63">
        <v>0</v>
      </c>
      <c r="AV60" s="62"/>
      <c r="AW60" s="80" t="e">
        <f>AU60/AV60*100000</f>
        <v>#DIV/0!</v>
      </c>
      <c r="AX60" s="63">
        <v>0</v>
      </c>
      <c r="AY60" s="62"/>
      <c r="AZ60" s="80" t="e">
        <f>AX60/AY60*100000</f>
        <v>#DIV/0!</v>
      </c>
      <c r="BA60" s="49">
        <f t="shared" si="45"/>
        <v>0</v>
      </c>
      <c r="BB60" s="49">
        <f t="shared" si="46"/>
        <v>0</v>
      </c>
      <c r="BC60" s="49" t="e">
        <f t="shared" si="50"/>
        <v>#DIV/0!</v>
      </c>
      <c r="BD60" s="51">
        <f t="shared" si="58"/>
        <v>0</v>
      </c>
      <c r="BE60" s="51">
        <f t="shared" si="59"/>
        <v>252</v>
      </c>
      <c r="BF60" s="51">
        <f t="shared" si="51"/>
        <v>0</v>
      </c>
    </row>
    <row r="61" spans="1:58" ht="40.5" customHeight="1" thickBot="1">
      <c r="A61" s="66" t="s">
        <v>30</v>
      </c>
      <c r="B61" s="57" t="s">
        <v>203</v>
      </c>
      <c r="C61" s="58"/>
      <c r="D61" s="52" t="s">
        <v>204</v>
      </c>
      <c r="E61" s="52" t="s">
        <v>205</v>
      </c>
      <c r="F61" s="59" t="s">
        <v>83</v>
      </c>
      <c r="G61" s="60" t="s">
        <v>206</v>
      </c>
      <c r="H61" s="61">
        <v>14</v>
      </c>
      <c r="I61" s="62">
        <v>14</v>
      </c>
      <c r="J61" s="82">
        <f>+H61/I61</f>
        <v>1</v>
      </c>
      <c r="K61" s="63">
        <v>5</v>
      </c>
      <c r="L61" s="62">
        <v>5</v>
      </c>
      <c r="M61" s="82">
        <f>+K61/L61</f>
        <v>1</v>
      </c>
      <c r="N61" s="62">
        <v>12</v>
      </c>
      <c r="O61" s="62">
        <v>12</v>
      </c>
      <c r="P61" s="82">
        <f>+N61/O61</f>
        <v>1</v>
      </c>
      <c r="Q61" s="48">
        <f t="shared" si="52"/>
        <v>31</v>
      </c>
      <c r="R61" s="48">
        <f t="shared" si="53"/>
        <v>31</v>
      </c>
      <c r="S61" s="49">
        <f t="shared" si="47"/>
        <v>1</v>
      </c>
      <c r="T61" s="63">
        <v>12</v>
      </c>
      <c r="U61" s="62">
        <v>12</v>
      </c>
      <c r="V61" s="82">
        <f>+T61/U61</f>
        <v>1</v>
      </c>
      <c r="W61" s="63">
        <v>17</v>
      </c>
      <c r="X61" s="62">
        <v>17</v>
      </c>
      <c r="Y61" s="82">
        <f>+W61/X61</f>
        <v>1</v>
      </c>
      <c r="Z61" s="63">
        <v>12</v>
      </c>
      <c r="AA61" s="62">
        <v>12</v>
      </c>
      <c r="AB61" s="83">
        <f>+Z61/AA61</f>
        <v>1</v>
      </c>
      <c r="AC61" s="49">
        <f t="shared" si="54"/>
        <v>41</v>
      </c>
      <c r="AD61" s="49">
        <f t="shared" si="55"/>
        <v>41</v>
      </c>
      <c r="AE61" s="49">
        <f t="shared" si="48"/>
        <v>1</v>
      </c>
      <c r="AF61" s="63">
        <v>11</v>
      </c>
      <c r="AG61" s="62">
        <v>11</v>
      </c>
      <c r="AH61" s="82">
        <f>+AF61/AG61</f>
        <v>1</v>
      </c>
      <c r="AI61" s="63">
        <v>11</v>
      </c>
      <c r="AJ61" s="62">
        <v>11</v>
      </c>
      <c r="AK61" s="82">
        <f>+AI61/AJ61</f>
        <v>1</v>
      </c>
      <c r="AL61" s="63">
        <v>9</v>
      </c>
      <c r="AM61" s="62">
        <v>9</v>
      </c>
      <c r="AN61" s="82">
        <f>+AL61/AM61</f>
        <v>1</v>
      </c>
      <c r="AO61" s="49">
        <f t="shared" si="56"/>
        <v>31</v>
      </c>
      <c r="AP61" s="49">
        <f t="shared" si="57"/>
        <v>31</v>
      </c>
      <c r="AQ61" s="49">
        <f t="shared" si="49"/>
        <v>1</v>
      </c>
      <c r="AR61" s="63">
        <v>7</v>
      </c>
      <c r="AS61" s="62">
        <v>7</v>
      </c>
      <c r="AT61" s="82">
        <f>+AR61/AS61</f>
        <v>1</v>
      </c>
      <c r="AU61" s="63">
        <v>20</v>
      </c>
      <c r="AV61" s="62">
        <v>20</v>
      </c>
      <c r="AW61" s="82">
        <f>+AU61/AV61</f>
        <v>1</v>
      </c>
      <c r="AX61" s="63">
        <v>8</v>
      </c>
      <c r="AY61" s="62">
        <v>8</v>
      </c>
      <c r="AZ61" s="82">
        <f>+AX61/AY61</f>
        <v>1</v>
      </c>
      <c r="BA61" s="49">
        <f t="shared" si="45"/>
        <v>35</v>
      </c>
      <c r="BB61" s="49">
        <f t="shared" si="46"/>
        <v>35</v>
      </c>
      <c r="BC61" s="49">
        <f t="shared" si="50"/>
        <v>1</v>
      </c>
      <c r="BD61" s="51">
        <f t="shared" si="58"/>
        <v>138</v>
      </c>
      <c r="BE61" s="51">
        <f t="shared" si="59"/>
        <v>138</v>
      </c>
      <c r="BF61" s="51">
        <f t="shared" si="51"/>
        <v>1</v>
      </c>
    </row>
    <row r="62" spans="1:58" ht="60" customHeight="1" thickBot="1">
      <c r="A62" s="66" t="s">
        <v>30</v>
      </c>
      <c r="B62" s="57" t="s">
        <v>207</v>
      </c>
      <c r="C62" s="58"/>
      <c r="D62" s="84" t="s">
        <v>208</v>
      </c>
      <c r="E62" s="84" t="s">
        <v>209</v>
      </c>
      <c r="F62" s="59" t="s">
        <v>83</v>
      </c>
      <c r="G62" s="68">
        <v>1</v>
      </c>
      <c r="H62" s="61"/>
      <c r="I62" s="62"/>
      <c r="J62" s="82" t="e">
        <f>+H62/I62</f>
        <v>#DIV/0!</v>
      </c>
      <c r="K62" s="63"/>
      <c r="L62" s="62"/>
      <c r="M62" s="82" t="e">
        <f>+K62/L62</f>
        <v>#DIV/0!</v>
      </c>
      <c r="N62" s="62">
        <v>0</v>
      </c>
      <c r="O62" s="62">
        <v>0</v>
      </c>
      <c r="P62" s="82" t="e">
        <f>+N62/O62</f>
        <v>#DIV/0!</v>
      </c>
      <c r="Q62" s="48">
        <f t="shared" si="52"/>
        <v>0</v>
      </c>
      <c r="R62" s="48">
        <f t="shared" si="53"/>
        <v>0</v>
      </c>
      <c r="S62" s="49" t="e">
        <f t="shared" si="47"/>
        <v>#DIV/0!</v>
      </c>
      <c r="T62" s="63">
        <v>0</v>
      </c>
      <c r="U62" s="62">
        <v>0</v>
      </c>
      <c r="V62" s="82" t="e">
        <f>+T62/U62</f>
        <v>#DIV/0!</v>
      </c>
      <c r="W62" s="63"/>
      <c r="X62" s="62"/>
      <c r="Y62" s="82" t="e">
        <f>+W62/X62</f>
        <v>#DIV/0!</v>
      </c>
      <c r="Z62" s="63"/>
      <c r="AA62" s="62"/>
      <c r="AB62" s="83" t="e">
        <f>+Z62/AA62</f>
        <v>#DIV/0!</v>
      </c>
      <c r="AC62" s="49">
        <f t="shared" si="54"/>
        <v>0</v>
      </c>
      <c r="AD62" s="49">
        <f t="shared" si="55"/>
        <v>0</v>
      </c>
      <c r="AE62" s="49" t="e">
        <f t="shared" si="48"/>
        <v>#DIV/0!</v>
      </c>
      <c r="AF62" s="63">
        <v>0</v>
      </c>
      <c r="AG62" s="62"/>
      <c r="AH62" s="82" t="e">
        <f>+AF62/AG62</f>
        <v>#DIV/0!</v>
      </c>
      <c r="AI62" s="63">
        <v>0</v>
      </c>
      <c r="AJ62" s="62"/>
      <c r="AK62" s="82" t="e">
        <f>+AI62/AJ62</f>
        <v>#DIV/0!</v>
      </c>
      <c r="AL62" s="63">
        <v>0</v>
      </c>
      <c r="AM62" s="62"/>
      <c r="AN62" s="82" t="e">
        <f>+AL62/AM62</f>
        <v>#DIV/0!</v>
      </c>
      <c r="AO62" s="49">
        <f t="shared" si="56"/>
        <v>0</v>
      </c>
      <c r="AP62" s="49">
        <f t="shared" si="57"/>
        <v>0</v>
      </c>
      <c r="AQ62" s="49" t="e">
        <f t="shared" si="49"/>
        <v>#DIV/0!</v>
      </c>
      <c r="AR62" s="63">
        <v>0</v>
      </c>
      <c r="AS62" s="62"/>
      <c r="AT62" s="82" t="e">
        <f>+AR62/AS62</f>
        <v>#DIV/0!</v>
      </c>
      <c r="AU62" s="63">
        <v>0</v>
      </c>
      <c r="AV62" s="62"/>
      <c r="AW62" s="82" t="e">
        <f>+AU62/AV62</f>
        <v>#DIV/0!</v>
      </c>
      <c r="AX62" s="63">
        <v>0</v>
      </c>
      <c r="AY62" s="62"/>
      <c r="AZ62" s="82" t="e">
        <f>+AX62/AY62</f>
        <v>#DIV/0!</v>
      </c>
      <c r="BA62" s="49">
        <f t="shared" si="45"/>
        <v>0</v>
      </c>
      <c r="BB62" s="49">
        <f t="shared" si="46"/>
        <v>0</v>
      </c>
      <c r="BC62" s="49" t="e">
        <f t="shared" si="50"/>
        <v>#DIV/0!</v>
      </c>
      <c r="BD62" s="51">
        <f t="shared" si="58"/>
        <v>0</v>
      </c>
      <c r="BE62" s="51">
        <f t="shared" si="59"/>
        <v>0</v>
      </c>
      <c r="BF62" s="51" t="e">
        <f t="shared" si="51"/>
        <v>#DIV/0!</v>
      </c>
    </row>
    <row r="63" spans="1:58" ht="46.5" customHeight="1" thickBot="1">
      <c r="A63" s="66" t="s">
        <v>30</v>
      </c>
      <c r="B63" s="57" t="s">
        <v>210</v>
      </c>
      <c r="C63" s="58"/>
      <c r="D63" s="84" t="s">
        <v>211</v>
      </c>
      <c r="E63" s="84" t="s">
        <v>212</v>
      </c>
      <c r="F63" s="59" t="s">
        <v>83</v>
      </c>
      <c r="G63" s="60" t="s">
        <v>213</v>
      </c>
      <c r="H63" s="61"/>
      <c r="I63" s="62"/>
      <c r="J63" s="82" t="e">
        <f>+H63/I63</f>
        <v>#DIV/0!</v>
      </c>
      <c r="K63" s="63"/>
      <c r="L63" s="62"/>
      <c r="M63" s="82" t="e">
        <f>+K63/L63</f>
        <v>#DIV/0!</v>
      </c>
      <c r="N63" s="62">
        <v>0</v>
      </c>
      <c r="O63" s="62">
        <v>0</v>
      </c>
      <c r="P63" s="82" t="e">
        <f>+N63/O63</f>
        <v>#DIV/0!</v>
      </c>
      <c r="Q63" s="48">
        <f t="shared" si="52"/>
        <v>0</v>
      </c>
      <c r="R63" s="48">
        <f t="shared" si="53"/>
        <v>0</v>
      </c>
      <c r="S63" s="49" t="e">
        <f t="shared" si="47"/>
        <v>#DIV/0!</v>
      </c>
      <c r="T63" s="63">
        <v>0</v>
      </c>
      <c r="U63" s="62">
        <v>0</v>
      </c>
      <c r="V63" s="82" t="e">
        <f>+T63/U63</f>
        <v>#DIV/0!</v>
      </c>
      <c r="W63" s="63"/>
      <c r="X63" s="62"/>
      <c r="Y63" s="82" t="e">
        <f>+W63/X63</f>
        <v>#DIV/0!</v>
      </c>
      <c r="Z63" s="63"/>
      <c r="AA63" s="62"/>
      <c r="AB63" s="83" t="e">
        <f>+Z63/AA63</f>
        <v>#DIV/0!</v>
      </c>
      <c r="AC63" s="49">
        <f t="shared" si="54"/>
        <v>0</v>
      </c>
      <c r="AD63" s="49">
        <f t="shared" si="55"/>
        <v>0</v>
      </c>
      <c r="AE63" s="49" t="e">
        <f t="shared" si="48"/>
        <v>#DIV/0!</v>
      </c>
      <c r="AF63" s="63">
        <v>0</v>
      </c>
      <c r="AG63" s="62"/>
      <c r="AH63" s="82" t="e">
        <f>+AF63/AG63</f>
        <v>#DIV/0!</v>
      </c>
      <c r="AI63" s="63">
        <v>0</v>
      </c>
      <c r="AJ63" s="62"/>
      <c r="AK63" s="82" t="e">
        <f>+AI63/AJ63</f>
        <v>#DIV/0!</v>
      </c>
      <c r="AL63" s="63">
        <v>0</v>
      </c>
      <c r="AM63" s="62"/>
      <c r="AN63" s="82" t="e">
        <f>+AL63/AM63</f>
        <v>#DIV/0!</v>
      </c>
      <c r="AO63" s="49">
        <f t="shared" si="56"/>
        <v>0</v>
      </c>
      <c r="AP63" s="49">
        <f t="shared" si="57"/>
        <v>0</v>
      </c>
      <c r="AQ63" s="49" t="e">
        <f t="shared" si="49"/>
        <v>#DIV/0!</v>
      </c>
      <c r="AR63" s="63">
        <v>0</v>
      </c>
      <c r="AS63" s="62"/>
      <c r="AT63" s="82" t="e">
        <f>+AR63/AS63</f>
        <v>#DIV/0!</v>
      </c>
      <c r="AU63" s="63">
        <v>0</v>
      </c>
      <c r="AV63" s="62"/>
      <c r="AW63" s="82" t="e">
        <f>+AU63/AV63</f>
        <v>#DIV/0!</v>
      </c>
      <c r="AX63" s="63">
        <v>0</v>
      </c>
      <c r="AY63" s="62"/>
      <c r="AZ63" s="82" t="e">
        <f>+AX63/AY63</f>
        <v>#DIV/0!</v>
      </c>
      <c r="BA63" s="49">
        <f t="shared" si="45"/>
        <v>0</v>
      </c>
      <c r="BB63" s="49">
        <f t="shared" si="46"/>
        <v>0</v>
      </c>
      <c r="BC63" s="49" t="e">
        <f t="shared" si="50"/>
        <v>#DIV/0!</v>
      </c>
      <c r="BD63" s="51">
        <f t="shared" si="58"/>
        <v>0</v>
      </c>
      <c r="BE63" s="51">
        <f t="shared" si="59"/>
        <v>0</v>
      </c>
      <c r="BF63" s="51" t="e">
        <f t="shared" si="51"/>
        <v>#DIV/0!</v>
      </c>
    </row>
    <row r="64" spans="1:58" ht="43.5" customHeight="1" thickBot="1">
      <c r="A64" s="66" t="s">
        <v>30</v>
      </c>
      <c r="B64" s="57" t="s">
        <v>214</v>
      </c>
      <c r="C64" s="58"/>
      <c r="D64" s="52" t="s">
        <v>215</v>
      </c>
      <c r="E64" s="52" t="s">
        <v>216</v>
      </c>
      <c r="F64" s="59" t="s">
        <v>83</v>
      </c>
      <c r="G64" s="68">
        <v>1</v>
      </c>
      <c r="H64" s="61">
        <v>14</v>
      </c>
      <c r="I64" s="62">
        <v>14</v>
      </c>
      <c r="J64" s="82">
        <f>+H64/I64</f>
        <v>1</v>
      </c>
      <c r="K64" s="63">
        <v>15</v>
      </c>
      <c r="L64" s="62">
        <v>16</v>
      </c>
      <c r="M64" s="82">
        <f>+K64/L64</f>
        <v>0.9375</v>
      </c>
      <c r="N64" s="62">
        <v>6</v>
      </c>
      <c r="O64" s="62">
        <v>6</v>
      </c>
      <c r="P64" s="82">
        <f>+N64/O64</f>
        <v>1</v>
      </c>
      <c r="Q64" s="48">
        <f t="shared" si="52"/>
        <v>35</v>
      </c>
      <c r="R64" s="48">
        <f t="shared" si="53"/>
        <v>36</v>
      </c>
      <c r="S64" s="49">
        <f t="shared" si="47"/>
        <v>0.97222222222222221</v>
      </c>
      <c r="T64" s="63">
        <v>13</v>
      </c>
      <c r="U64" s="62">
        <v>13</v>
      </c>
      <c r="V64" s="82">
        <f>+T64/U64</f>
        <v>1</v>
      </c>
      <c r="W64" s="63">
        <v>5</v>
      </c>
      <c r="X64" s="62">
        <v>5</v>
      </c>
      <c r="Y64" s="82">
        <f>+W64/X64</f>
        <v>1</v>
      </c>
      <c r="Z64" s="63">
        <v>6</v>
      </c>
      <c r="AA64" s="62">
        <v>6</v>
      </c>
      <c r="AB64" s="83">
        <f>+Z64/AA64</f>
        <v>1</v>
      </c>
      <c r="AC64" s="49">
        <f t="shared" si="54"/>
        <v>24</v>
      </c>
      <c r="AD64" s="49">
        <f t="shared" si="55"/>
        <v>24</v>
      </c>
      <c r="AE64" s="49">
        <f t="shared" si="48"/>
        <v>1</v>
      </c>
      <c r="AF64" s="63">
        <v>9</v>
      </c>
      <c r="AG64" s="62">
        <v>9</v>
      </c>
      <c r="AH64" s="82">
        <f>+AF64/AG64</f>
        <v>1</v>
      </c>
      <c r="AI64" s="63">
        <v>9</v>
      </c>
      <c r="AJ64" s="62">
        <v>9</v>
      </c>
      <c r="AK64" s="82">
        <f>+AI64/AJ64</f>
        <v>1</v>
      </c>
      <c r="AL64" s="63">
        <v>6</v>
      </c>
      <c r="AM64" s="62">
        <v>6</v>
      </c>
      <c r="AN64" s="82">
        <f>+AL64/AM64</f>
        <v>1</v>
      </c>
      <c r="AO64" s="49">
        <f t="shared" si="56"/>
        <v>24</v>
      </c>
      <c r="AP64" s="49">
        <f t="shared" si="57"/>
        <v>24</v>
      </c>
      <c r="AQ64" s="49">
        <f t="shared" si="49"/>
        <v>1</v>
      </c>
      <c r="AR64" s="63">
        <v>10</v>
      </c>
      <c r="AS64" s="62">
        <v>10</v>
      </c>
      <c r="AT64" s="82">
        <f>+AR64/AS64</f>
        <v>1</v>
      </c>
      <c r="AU64" s="63">
        <v>9</v>
      </c>
      <c r="AV64" s="62">
        <v>9</v>
      </c>
      <c r="AW64" s="82">
        <f>+AU64/AV64</f>
        <v>1</v>
      </c>
      <c r="AX64" s="63">
        <v>14</v>
      </c>
      <c r="AY64" s="62">
        <v>14</v>
      </c>
      <c r="AZ64" s="82">
        <f>+AX64/AY64</f>
        <v>1</v>
      </c>
      <c r="BA64" s="49">
        <f t="shared" si="45"/>
        <v>33</v>
      </c>
      <c r="BB64" s="49">
        <f t="shared" si="46"/>
        <v>33</v>
      </c>
      <c r="BC64" s="49">
        <f t="shared" si="50"/>
        <v>1</v>
      </c>
      <c r="BD64" s="51">
        <f t="shared" si="58"/>
        <v>116</v>
      </c>
      <c r="BE64" s="51">
        <f t="shared" si="59"/>
        <v>117</v>
      </c>
      <c r="BF64" s="51">
        <f t="shared" si="51"/>
        <v>0.99145299145299148</v>
      </c>
    </row>
    <row r="65" spans="1:58" ht="40.5" customHeight="1" thickBot="1">
      <c r="A65" s="66" t="s">
        <v>30</v>
      </c>
      <c r="B65" s="57" t="s">
        <v>217</v>
      </c>
      <c r="C65" s="58"/>
      <c r="D65" s="52" t="s">
        <v>218</v>
      </c>
      <c r="E65" s="52" t="s">
        <v>219</v>
      </c>
      <c r="F65" s="59" t="s">
        <v>220</v>
      </c>
      <c r="G65" s="68">
        <v>0</v>
      </c>
      <c r="H65" s="61">
        <v>0</v>
      </c>
      <c r="I65" s="62"/>
      <c r="J65" s="85">
        <f>+H65</f>
        <v>0</v>
      </c>
      <c r="K65" s="63">
        <v>0</v>
      </c>
      <c r="L65" s="62"/>
      <c r="M65" s="85">
        <f>+K65</f>
        <v>0</v>
      </c>
      <c r="N65" s="62">
        <v>0</v>
      </c>
      <c r="O65" s="62"/>
      <c r="P65" s="85">
        <f>+N65</f>
        <v>0</v>
      </c>
      <c r="Q65" s="48">
        <f t="shared" si="52"/>
        <v>0</v>
      </c>
      <c r="R65" s="48">
        <f t="shared" si="53"/>
        <v>0</v>
      </c>
      <c r="S65" s="49">
        <f>+Q65</f>
        <v>0</v>
      </c>
      <c r="T65" s="63">
        <v>0</v>
      </c>
      <c r="U65" s="62"/>
      <c r="V65" s="85">
        <f>+T65</f>
        <v>0</v>
      </c>
      <c r="W65" s="63">
        <v>0</v>
      </c>
      <c r="X65" s="62"/>
      <c r="Y65" s="85">
        <f>+W65</f>
        <v>0</v>
      </c>
      <c r="Z65" s="63">
        <v>0</v>
      </c>
      <c r="AA65" s="62"/>
      <c r="AB65" s="86">
        <f>+Z65</f>
        <v>0</v>
      </c>
      <c r="AC65" s="49">
        <f t="shared" si="54"/>
        <v>0</v>
      </c>
      <c r="AD65" s="49">
        <f t="shared" si="55"/>
        <v>0</v>
      </c>
      <c r="AE65" s="49">
        <f>+AC65</f>
        <v>0</v>
      </c>
      <c r="AF65" s="63">
        <v>0</v>
      </c>
      <c r="AG65" s="62"/>
      <c r="AH65" s="85">
        <f>+AF65</f>
        <v>0</v>
      </c>
      <c r="AI65" s="63">
        <v>0</v>
      </c>
      <c r="AJ65" s="62"/>
      <c r="AK65" s="85">
        <f>+AI65</f>
        <v>0</v>
      </c>
      <c r="AL65" s="63">
        <v>0</v>
      </c>
      <c r="AM65" s="62"/>
      <c r="AN65" s="85">
        <f>+AL65</f>
        <v>0</v>
      </c>
      <c r="AO65" s="49">
        <f t="shared" si="56"/>
        <v>0</v>
      </c>
      <c r="AP65" s="49">
        <f t="shared" si="57"/>
        <v>0</v>
      </c>
      <c r="AQ65" s="49">
        <f>+AO65</f>
        <v>0</v>
      </c>
      <c r="AR65" s="63">
        <v>0</v>
      </c>
      <c r="AS65" s="62"/>
      <c r="AT65" s="85">
        <f>+AR65</f>
        <v>0</v>
      </c>
      <c r="AU65" s="63">
        <v>0</v>
      </c>
      <c r="AV65" s="62"/>
      <c r="AW65" s="85">
        <f>+AU65</f>
        <v>0</v>
      </c>
      <c r="AX65" s="63">
        <v>0</v>
      </c>
      <c r="AY65" s="62"/>
      <c r="AZ65" s="85">
        <f>+AX65</f>
        <v>0</v>
      </c>
      <c r="BA65" s="49">
        <f t="shared" si="45"/>
        <v>0</v>
      </c>
      <c r="BB65" s="49">
        <f t="shared" si="46"/>
        <v>0</v>
      </c>
      <c r="BC65" s="49">
        <f>+BA65</f>
        <v>0</v>
      </c>
      <c r="BD65" s="51">
        <f t="shared" si="58"/>
        <v>0</v>
      </c>
      <c r="BE65" s="51">
        <f t="shared" si="59"/>
        <v>0</v>
      </c>
      <c r="BF65" s="51">
        <f>+BD65</f>
        <v>0</v>
      </c>
    </row>
    <row r="66" spans="1:58" ht="60.75" customHeight="1" thickBot="1">
      <c r="A66" s="66" t="s">
        <v>30</v>
      </c>
      <c r="B66" s="57" t="s">
        <v>221</v>
      </c>
      <c r="C66" s="58"/>
      <c r="D66" s="52" t="s">
        <v>222</v>
      </c>
      <c r="E66" s="52" t="s">
        <v>223</v>
      </c>
      <c r="F66" s="59" t="s">
        <v>83</v>
      </c>
      <c r="G66" s="68">
        <v>1</v>
      </c>
      <c r="H66" s="61"/>
      <c r="I66" s="62"/>
      <c r="J66" s="82" t="e">
        <f>+H66/I66</f>
        <v>#DIV/0!</v>
      </c>
      <c r="K66" s="63"/>
      <c r="L66" s="62"/>
      <c r="M66" s="82" t="e">
        <f>+K66/L66</f>
        <v>#DIV/0!</v>
      </c>
      <c r="N66" s="63">
        <v>0</v>
      </c>
      <c r="O66" s="62">
        <v>0</v>
      </c>
      <c r="P66" s="82" t="e">
        <f>+N66/O66</f>
        <v>#DIV/0!</v>
      </c>
      <c r="Q66" s="48">
        <f t="shared" si="52"/>
        <v>0</v>
      </c>
      <c r="R66" s="48">
        <f t="shared" si="53"/>
        <v>0</v>
      </c>
      <c r="S66" s="49" t="e">
        <f>+Q66/R66</f>
        <v>#DIV/0!</v>
      </c>
      <c r="T66" s="63">
        <v>0</v>
      </c>
      <c r="U66" s="62"/>
      <c r="V66" s="82" t="e">
        <f>+T66/U66</f>
        <v>#DIV/0!</v>
      </c>
      <c r="W66" s="63"/>
      <c r="X66" s="62"/>
      <c r="Y66" s="82" t="e">
        <f>+W66/X66</f>
        <v>#DIV/0!</v>
      </c>
      <c r="Z66" s="63"/>
      <c r="AA66" s="62"/>
      <c r="AB66" s="83" t="e">
        <f>+Z66/AA66</f>
        <v>#DIV/0!</v>
      </c>
      <c r="AC66" s="49">
        <f t="shared" si="54"/>
        <v>0</v>
      </c>
      <c r="AD66" s="49">
        <f t="shared" si="55"/>
        <v>0</v>
      </c>
      <c r="AE66" s="49" t="e">
        <f>+AC66/AD66</f>
        <v>#DIV/0!</v>
      </c>
      <c r="AF66" s="63">
        <v>0</v>
      </c>
      <c r="AG66" s="62"/>
      <c r="AH66" s="82" t="e">
        <f>+AF66/AG66</f>
        <v>#DIV/0!</v>
      </c>
      <c r="AI66" s="63">
        <v>0</v>
      </c>
      <c r="AJ66" s="62"/>
      <c r="AK66" s="82" t="e">
        <f>+AI66/AJ66</f>
        <v>#DIV/0!</v>
      </c>
      <c r="AL66" s="63">
        <v>0</v>
      </c>
      <c r="AM66" s="62"/>
      <c r="AN66" s="82" t="e">
        <f>+AL66/AM66</f>
        <v>#DIV/0!</v>
      </c>
      <c r="AO66" s="49">
        <f t="shared" si="56"/>
        <v>0</v>
      </c>
      <c r="AP66" s="49">
        <f t="shared" si="57"/>
        <v>0</v>
      </c>
      <c r="AQ66" s="49" t="e">
        <f>+AO66/AP66</f>
        <v>#DIV/0!</v>
      </c>
      <c r="AR66" s="63">
        <v>0</v>
      </c>
      <c r="AS66" s="62"/>
      <c r="AT66" s="82" t="e">
        <f>+AR66/AS66</f>
        <v>#DIV/0!</v>
      </c>
      <c r="AU66" s="63">
        <v>0</v>
      </c>
      <c r="AV66" s="62"/>
      <c r="AW66" s="82" t="e">
        <f>+AU66/AV66</f>
        <v>#DIV/0!</v>
      </c>
      <c r="AX66" s="63">
        <v>0</v>
      </c>
      <c r="AY66" s="62"/>
      <c r="AZ66" s="82" t="e">
        <f>+AX66/AY66</f>
        <v>#DIV/0!</v>
      </c>
      <c r="BA66" s="49">
        <f t="shared" ref="BA66:BA84" si="60">+AR66+AU66+AX66</f>
        <v>0</v>
      </c>
      <c r="BB66" s="49">
        <f t="shared" si="46"/>
        <v>0</v>
      </c>
      <c r="BC66" s="49" t="e">
        <f>+BA66/BB66</f>
        <v>#DIV/0!</v>
      </c>
      <c r="BD66" s="51">
        <f t="shared" si="58"/>
        <v>0</v>
      </c>
      <c r="BE66" s="51">
        <f t="shared" si="59"/>
        <v>0</v>
      </c>
      <c r="BF66" s="51" t="e">
        <f>+BD66/BE66</f>
        <v>#DIV/0!</v>
      </c>
    </row>
    <row r="67" spans="1:58" ht="40.5" customHeight="1" thickBot="1">
      <c r="A67" s="66" t="s">
        <v>224</v>
      </c>
      <c r="B67" s="57" t="s">
        <v>225</v>
      </c>
      <c r="C67" s="58"/>
      <c r="D67" s="52" t="s">
        <v>226</v>
      </c>
      <c r="E67" s="52" t="s">
        <v>219</v>
      </c>
      <c r="F67" s="59" t="s">
        <v>220</v>
      </c>
      <c r="G67" s="87" t="s">
        <v>227</v>
      </c>
      <c r="H67" s="88">
        <f>+UVR!G32</f>
        <v>229629.38999999998</v>
      </c>
      <c r="I67" s="89"/>
      <c r="J67" s="85">
        <f t="shared" ref="J67:J74" si="61">H67+I67</f>
        <v>229629.38999999998</v>
      </c>
      <c r="K67" s="90">
        <f>+UVR!I32</f>
        <v>245915.81</v>
      </c>
      <c r="L67" s="89"/>
      <c r="M67" s="85">
        <f t="shared" ref="M67:M74" si="62">K67+L67</f>
        <v>245915.81</v>
      </c>
      <c r="N67" s="90">
        <f>+UVR!K32</f>
        <v>264840.25199999998</v>
      </c>
      <c r="O67" s="89"/>
      <c r="P67" s="85">
        <f t="shared" ref="P67:P74" si="63">N67+O67</f>
        <v>264840.25199999998</v>
      </c>
      <c r="Q67" s="48">
        <f t="shared" si="52"/>
        <v>740385.45199999993</v>
      </c>
      <c r="R67" s="48">
        <f t="shared" si="53"/>
        <v>0</v>
      </c>
      <c r="S67" s="49">
        <f t="shared" ref="S67:S74" si="64">+Q67</f>
        <v>740385.45199999993</v>
      </c>
      <c r="T67" s="90">
        <f>+UVR!M32</f>
        <v>250603.758</v>
      </c>
      <c r="U67" s="89"/>
      <c r="V67" s="85">
        <f t="shared" ref="V67:V74" si="65">T67+U67</f>
        <v>250603.758</v>
      </c>
      <c r="W67" s="90">
        <f>+UVR!O32</f>
        <v>277581.18799999997</v>
      </c>
      <c r="X67" s="89"/>
      <c r="Y67" s="85">
        <f t="shared" ref="Y67:Y74" si="66">W67+X67</f>
        <v>277581.18799999997</v>
      </c>
      <c r="Z67" s="90">
        <f>+UVR!Q32</f>
        <v>252736.63800000001</v>
      </c>
      <c r="AA67" s="89"/>
      <c r="AB67" s="86">
        <f t="shared" ref="AB67:AB74" si="67">Z67+AA67</f>
        <v>252736.63800000001</v>
      </c>
      <c r="AC67" s="49">
        <f t="shared" si="54"/>
        <v>780921.58400000003</v>
      </c>
      <c r="AD67" s="49">
        <f t="shared" si="55"/>
        <v>0</v>
      </c>
      <c r="AE67" s="49">
        <f t="shared" ref="AE67:AE74" si="68">+AC67</f>
        <v>780921.58400000003</v>
      </c>
      <c r="AF67" s="90">
        <f>+UVR!S32</f>
        <v>271257.18999999994</v>
      </c>
      <c r="AG67" s="89"/>
      <c r="AH67" s="85">
        <f t="shared" ref="AH67:AH74" si="69">AF67+AG67</f>
        <v>271257.18999999994</v>
      </c>
      <c r="AI67" s="90">
        <f>+UVR!U32</f>
        <v>286723.5</v>
      </c>
      <c r="AJ67" s="89"/>
      <c r="AK67" s="85">
        <f t="shared" ref="AK67:AK74" si="70">AI67+AJ67</f>
        <v>286723.5</v>
      </c>
      <c r="AL67" s="90">
        <f>+UVR!W32</f>
        <v>311316.37600000005</v>
      </c>
      <c r="AM67" s="89"/>
      <c r="AN67" s="85">
        <f t="shared" ref="AN67:AN74" si="71">AL67+AM67</f>
        <v>311316.37600000005</v>
      </c>
      <c r="AO67" s="49">
        <f t="shared" si="56"/>
        <v>869297.06599999999</v>
      </c>
      <c r="AP67" s="49">
        <f t="shared" si="57"/>
        <v>0</v>
      </c>
      <c r="AQ67" s="49">
        <f t="shared" ref="AQ67:AQ74" si="72">+AO67</f>
        <v>869297.06599999999</v>
      </c>
      <c r="AR67" s="90">
        <f>+UVR!Y32</f>
        <v>294310.78000000003</v>
      </c>
      <c r="AS67" s="89"/>
      <c r="AT67" s="85">
        <f t="shared" ref="AT67:AT74" si="73">AR67+AS67</f>
        <v>294310.78000000003</v>
      </c>
      <c r="AU67" s="90">
        <f>+UVR!AA32</f>
        <v>280180.99</v>
      </c>
      <c r="AV67" s="89"/>
      <c r="AW67" s="85">
        <f t="shared" ref="AW67:AW74" si="74">AU67+AV67</f>
        <v>280180.99</v>
      </c>
      <c r="AX67" s="90">
        <f>+UVR!AC32</f>
        <v>281617.96600000001</v>
      </c>
      <c r="AY67" s="89"/>
      <c r="AZ67" s="85">
        <f t="shared" ref="AZ67:AZ74" si="75">AX67+AY67</f>
        <v>281617.96600000001</v>
      </c>
      <c r="BA67" s="49">
        <f t="shared" si="60"/>
        <v>856109.73600000003</v>
      </c>
      <c r="BB67" s="49">
        <f t="shared" si="46"/>
        <v>0</v>
      </c>
      <c r="BC67" s="49">
        <f t="shared" ref="BC67:BC74" si="76">+BA67</f>
        <v>856109.73600000003</v>
      </c>
      <c r="BD67" s="51">
        <f t="shared" si="58"/>
        <v>3246713.838</v>
      </c>
      <c r="BE67" s="51">
        <f t="shared" si="59"/>
        <v>0</v>
      </c>
      <c r="BF67" s="51">
        <f t="shared" ref="BF67:BF74" si="77">+BD67</f>
        <v>3246713.838</v>
      </c>
    </row>
    <row r="68" spans="1:58" ht="40.5" customHeight="1" thickBot="1">
      <c r="A68" s="66" t="s">
        <v>224</v>
      </c>
      <c r="B68" s="57" t="s">
        <v>228</v>
      </c>
      <c r="C68" s="58"/>
      <c r="D68" s="52" t="s">
        <v>229</v>
      </c>
      <c r="E68" s="52" t="s">
        <v>219</v>
      </c>
      <c r="F68" s="59" t="s">
        <v>220</v>
      </c>
      <c r="G68" s="87" t="s">
        <v>230</v>
      </c>
      <c r="H68" s="61">
        <v>3520</v>
      </c>
      <c r="I68" s="62"/>
      <c r="J68" s="85">
        <f t="shared" si="61"/>
        <v>3520</v>
      </c>
      <c r="K68" s="63">
        <v>3480</v>
      </c>
      <c r="L68" s="62"/>
      <c r="M68" s="85">
        <f t="shared" si="62"/>
        <v>3480</v>
      </c>
      <c r="N68" s="62">
        <v>4304</v>
      </c>
      <c r="O68" s="62"/>
      <c r="P68" s="85">
        <f t="shared" si="63"/>
        <v>4304</v>
      </c>
      <c r="Q68" s="48">
        <f t="shared" si="52"/>
        <v>11304</v>
      </c>
      <c r="R68" s="48">
        <f t="shared" si="53"/>
        <v>0</v>
      </c>
      <c r="S68" s="91">
        <f t="shared" si="64"/>
        <v>11304</v>
      </c>
      <c r="T68" s="63">
        <v>4034</v>
      </c>
      <c r="U68" s="62"/>
      <c r="V68" s="85">
        <f t="shared" si="65"/>
        <v>4034</v>
      </c>
      <c r="W68" s="63">
        <v>3753</v>
      </c>
      <c r="X68" s="62"/>
      <c r="Y68" s="85">
        <f t="shared" si="66"/>
        <v>3753</v>
      </c>
      <c r="Z68" s="63">
        <v>3800</v>
      </c>
      <c r="AA68" s="62"/>
      <c r="AB68" s="86">
        <f t="shared" si="67"/>
        <v>3800</v>
      </c>
      <c r="AC68" s="49">
        <f t="shared" si="54"/>
        <v>11587</v>
      </c>
      <c r="AD68" s="49">
        <f t="shared" si="55"/>
        <v>0</v>
      </c>
      <c r="AE68" s="91">
        <f t="shared" si="68"/>
        <v>11587</v>
      </c>
      <c r="AF68" s="63">
        <v>6109</v>
      </c>
      <c r="AG68" s="62"/>
      <c r="AH68" s="85">
        <f t="shared" si="69"/>
        <v>6109</v>
      </c>
      <c r="AI68" s="63">
        <v>6698</v>
      </c>
      <c r="AJ68" s="62"/>
      <c r="AK68" s="85">
        <f t="shared" si="70"/>
        <v>6698</v>
      </c>
      <c r="AL68" s="63">
        <v>6802</v>
      </c>
      <c r="AM68" s="62"/>
      <c r="AN68" s="85">
        <f t="shared" si="71"/>
        <v>6802</v>
      </c>
      <c r="AO68" s="49">
        <f t="shared" si="56"/>
        <v>19609</v>
      </c>
      <c r="AP68" s="49">
        <f t="shared" si="57"/>
        <v>0</v>
      </c>
      <c r="AQ68" s="91">
        <f t="shared" si="72"/>
        <v>19609</v>
      </c>
      <c r="AR68" s="63">
        <v>5371</v>
      </c>
      <c r="AS68" s="62"/>
      <c r="AT68" s="85">
        <f t="shared" si="73"/>
        <v>5371</v>
      </c>
      <c r="AU68" s="63">
        <v>4704</v>
      </c>
      <c r="AV68" s="62"/>
      <c r="AW68" s="85">
        <f t="shared" si="74"/>
        <v>4704</v>
      </c>
      <c r="AX68" s="63">
        <v>4524</v>
      </c>
      <c r="AY68" s="62"/>
      <c r="AZ68" s="85">
        <f t="shared" si="75"/>
        <v>4524</v>
      </c>
      <c r="BA68" s="49">
        <f t="shared" si="60"/>
        <v>14599</v>
      </c>
      <c r="BB68" s="49">
        <f t="shared" si="46"/>
        <v>0</v>
      </c>
      <c r="BC68" s="91">
        <f t="shared" si="76"/>
        <v>14599</v>
      </c>
      <c r="BD68" s="51">
        <f t="shared" si="58"/>
        <v>57099</v>
      </c>
      <c r="BE68" s="51">
        <f t="shared" si="59"/>
        <v>0</v>
      </c>
      <c r="BF68" s="92">
        <f t="shared" si="77"/>
        <v>57099</v>
      </c>
    </row>
    <row r="69" spans="1:58" ht="40.5" customHeight="1" thickBot="1">
      <c r="A69" s="66" t="s">
        <v>224</v>
      </c>
      <c r="B69" s="57" t="s">
        <v>231</v>
      </c>
      <c r="C69" s="58"/>
      <c r="D69" s="52" t="s">
        <v>232</v>
      </c>
      <c r="E69" s="52" t="s">
        <v>219</v>
      </c>
      <c r="F69" s="59" t="s">
        <v>220</v>
      </c>
      <c r="G69" s="87" t="s">
        <v>233</v>
      </c>
      <c r="H69" s="61">
        <v>570</v>
      </c>
      <c r="I69" s="62"/>
      <c r="J69" s="85">
        <f t="shared" si="61"/>
        <v>570</v>
      </c>
      <c r="K69" s="63">
        <v>583</v>
      </c>
      <c r="L69" s="62"/>
      <c r="M69" s="85">
        <f t="shared" si="62"/>
        <v>583</v>
      </c>
      <c r="N69" s="63">
        <v>695</v>
      </c>
      <c r="O69" s="62"/>
      <c r="P69" s="85">
        <f t="shared" si="63"/>
        <v>695</v>
      </c>
      <c r="Q69" s="48">
        <f t="shared" si="52"/>
        <v>1848</v>
      </c>
      <c r="R69" s="48">
        <f t="shared" si="53"/>
        <v>0</v>
      </c>
      <c r="S69" s="91">
        <f t="shared" si="64"/>
        <v>1848</v>
      </c>
      <c r="T69" s="63">
        <v>593</v>
      </c>
      <c r="U69" s="62"/>
      <c r="V69" s="85">
        <f t="shared" si="65"/>
        <v>593</v>
      </c>
      <c r="W69" s="63">
        <v>568</v>
      </c>
      <c r="X69" s="62"/>
      <c r="Y69" s="85">
        <f t="shared" si="66"/>
        <v>568</v>
      </c>
      <c r="Z69" s="63">
        <v>592</v>
      </c>
      <c r="AA69" s="62"/>
      <c r="AB69" s="86">
        <f t="shared" si="67"/>
        <v>592</v>
      </c>
      <c r="AC69" s="49">
        <f t="shared" si="54"/>
        <v>1753</v>
      </c>
      <c r="AD69" s="49">
        <f t="shared" si="55"/>
        <v>0</v>
      </c>
      <c r="AE69" s="91">
        <f t="shared" si="68"/>
        <v>1753</v>
      </c>
      <c r="AF69" s="63">
        <v>684</v>
      </c>
      <c r="AG69" s="62"/>
      <c r="AH69" s="85">
        <f t="shared" si="69"/>
        <v>684</v>
      </c>
      <c r="AI69" s="63">
        <v>737</v>
      </c>
      <c r="AJ69" s="62"/>
      <c r="AK69" s="85">
        <f t="shared" si="70"/>
        <v>737</v>
      </c>
      <c r="AL69" s="63">
        <v>760</v>
      </c>
      <c r="AM69" s="62"/>
      <c r="AN69" s="85">
        <f t="shared" si="71"/>
        <v>760</v>
      </c>
      <c r="AO69" s="49">
        <f t="shared" si="56"/>
        <v>2181</v>
      </c>
      <c r="AP69" s="49">
        <f t="shared" si="57"/>
        <v>0</v>
      </c>
      <c r="AQ69" s="91">
        <f t="shared" si="72"/>
        <v>2181</v>
      </c>
      <c r="AR69" s="63">
        <v>792</v>
      </c>
      <c r="AS69" s="62"/>
      <c r="AT69" s="85">
        <f t="shared" si="73"/>
        <v>792</v>
      </c>
      <c r="AU69" s="63">
        <v>801</v>
      </c>
      <c r="AV69" s="62"/>
      <c r="AW69" s="85">
        <f t="shared" si="74"/>
        <v>801</v>
      </c>
      <c r="AX69" s="63">
        <v>787</v>
      </c>
      <c r="AY69" s="62"/>
      <c r="AZ69" s="85">
        <f t="shared" si="75"/>
        <v>787</v>
      </c>
      <c r="BA69" s="49">
        <f t="shared" si="60"/>
        <v>2380</v>
      </c>
      <c r="BB69" s="49">
        <f t="shared" ref="BB69:BB86" si="78">+AS69+AV69+AY69</f>
        <v>0</v>
      </c>
      <c r="BC69" s="91">
        <f t="shared" si="76"/>
        <v>2380</v>
      </c>
      <c r="BD69" s="51">
        <f t="shared" si="58"/>
        <v>8162</v>
      </c>
      <c r="BE69" s="51">
        <f t="shared" si="59"/>
        <v>0</v>
      </c>
      <c r="BF69" s="92">
        <f t="shared" si="77"/>
        <v>8162</v>
      </c>
    </row>
    <row r="70" spans="1:58" ht="40.5" customHeight="1" thickBot="1">
      <c r="A70" s="66" t="s">
        <v>224</v>
      </c>
      <c r="B70" s="57" t="s">
        <v>234</v>
      </c>
      <c r="C70" s="58"/>
      <c r="D70" s="52" t="s">
        <v>235</v>
      </c>
      <c r="E70" s="52" t="s">
        <v>219</v>
      </c>
      <c r="F70" s="59" t="s">
        <v>220</v>
      </c>
      <c r="G70" s="87" t="s">
        <v>236</v>
      </c>
      <c r="H70" s="61">
        <v>1123</v>
      </c>
      <c r="I70" s="62"/>
      <c r="J70" s="85">
        <f t="shared" si="61"/>
        <v>1123</v>
      </c>
      <c r="K70" s="63">
        <v>1092</v>
      </c>
      <c r="L70" s="62"/>
      <c r="M70" s="85">
        <f t="shared" si="62"/>
        <v>1092</v>
      </c>
      <c r="N70" s="63">
        <v>1200</v>
      </c>
      <c r="O70" s="62"/>
      <c r="P70" s="85">
        <f t="shared" si="63"/>
        <v>1200</v>
      </c>
      <c r="Q70" s="48">
        <f t="shared" si="52"/>
        <v>3415</v>
      </c>
      <c r="R70" s="48">
        <f t="shared" si="53"/>
        <v>0</v>
      </c>
      <c r="S70" s="91">
        <f t="shared" si="64"/>
        <v>3415</v>
      </c>
      <c r="T70" s="63">
        <v>847</v>
      </c>
      <c r="U70" s="62"/>
      <c r="V70" s="85">
        <f t="shared" si="65"/>
        <v>847</v>
      </c>
      <c r="W70" s="63">
        <v>270</v>
      </c>
      <c r="X70" s="62"/>
      <c r="Y70" s="85">
        <f t="shared" si="66"/>
        <v>270</v>
      </c>
      <c r="Z70" s="63">
        <v>547</v>
      </c>
      <c r="AA70" s="62"/>
      <c r="AB70" s="86">
        <f t="shared" si="67"/>
        <v>547</v>
      </c>
      <c r="AC70" s="49">
        <f t="shared" si="54"/>
        <v>1664</v>
      </c>
      <c r="AD70" s="49">
        <f t="shared" si="55"/>
        <v>0</v>
      </c>
      <c r="AE70" s="91">
        <f t="shared" si="68"/>
        <v>1664</v>
      </c>
      <c r="AF70" s="63">
        <v>740</v>
      </c>
      <c r="AG70" s="62"/>
      <c r="AH70" s="85">
        <f t="shared" si="69"/>
        <v>740</v>
      </c>
      <c r="AI70" s="63">
        <v>950</v>
      </c>
      <c r="AJ70" s="62"/>
      <c r="AK70" s="85">
        <f t="shared" si="70"/>
        <v>950</v>
      </c>
      <c r="AL70" s="63">
        <v>877</v>
      </c>
      <c r="AM70" s="62"/>
      <c r="AN70" s="85">
        <f t="shared" si="71"/>
        <v>877</v>
      </c>
      <c r="AO70" s="49">
        <f t="shared" si="56"/>
        <v>2567</v>
      </c>
      <c r="AP70" s="49">
        <f t="shared" si="57"/>
        <v>0</v>
      </c>
      <c r="AQ70" s="91">
        <f t="shared" si="72"/>
        <v>2567</v>
      </c>
      <c r="AR70" s="63">
        <v>1331</v>
      </c>
      <c r="AS70" s="62"/>
      <c r="AT70" s="85">
        <f t="shared" si="73"/>
        <v>1331</v>
      </c>
      <c r="AU70" s="63">
        <v>845</v>
      </c>
      <c r="AV70" s="62"/>
      <c r="AW70" s="85">
        <f t="shared" si="74"/>
        <v>845</v>
      </c>
      <c r="AX70" s="63">
        <v>812</v>
      </c>
      <c r="AY70" s="62"/>
      <c r="AZ70" s="85">
        <f t="shared" si="75"/>
        <v>812</v>
      </c>
      <c r="BA70" s="49">
        <f t="shared" si="60"/>
        <v>2988</v>
      </c>
      <c r="BB70" s="49">
        <f t="shared" si="78"/>
        <v>0</v>
      </c>
      <c r="BC70" s="91">
        <f t="shared" si="76"/>
        <v>2988</v>
      </c>
      <c r="BD70" s="51">
        <f t="shared" si="58"/>
        <v>10634</v>
      </c>
      <c r="BE70" s="51">
        <f t="shared" si="59"/>
        <v>0</v>
      </c>
      <c r="BF70" s="92">
        <f t="shared" si="77"/>
        <v>10634</v>
      </c>
    </row>
    <row r="71" spans="1:58" ht="40.5" customHeight="1" thickBot="1">
      <c r="A71" s="66" t="s">
        <v>237</v>
      </c>
      <c r="B71" s="57" t="s">
        <v>238</v>
      </c>
      <c r="C71" s="58"/>
      <c r="D71" s="52" t="s">
        <v>239</v>
      </c>
      <c r="E71" s="52" t="s">
        <v>219</v>
      </c>
      <c r="F71" s="59" t="s">
        <v>220</v>
      </c>
      <c r="G71" s="87"/>
      <c r="H71" s="61">
        <v>333</v>
      </c>
      <c r="I71" s="62"/>
      <c r="J71" s="85">
        <f t="shared" si="61"/>
        <v>333</v>
      </c>
      <c r="K71" s="63">
        <v>287</v>
      </c>
      <c r="L71" s="62"/>
      <c r="M71" s="85">
        <f t="shared" si="62"/>
        <v>287</v>
      </c>
      <c r="N71" s="63">
        <v>420</v>
      </c>
      <c r="O71" s="62"/>
      <c r="P71" s="85">
        <f t="shared" si="63"/>
        <v>420</v>
      </c>
      <c r="Q71" s="48">
        <f t="shared" si="52"/>
        <v>1040</v>
      </c>
      <c r="R71" s="48">
        <f t="shared" si="53"/>
        <v>0</v>
      </c>
      <c r="S71" s="91">
        <f t="shared" si="64"/>
        <v>1040</v>
      </c>
      <c r="T71" s="63">
        <v>388</v>
      </c>
      <c r="U71" s="62"/>
      <c r="V71" s="85">
        <f t="shared" si="65"/>
        <v>388</v>
      </c>
      <c r="W71" s="63">
        <v>475</v>
      </c>
      <c r="X71" s="62"/>
      <c r="Y71" s="85">
        <f t="shared" si="66"/>
        <v>475</v>
      </c>
      <c r="Z71" s="63">
        <v>361</v>
      </c>
      <c r="AA71" s="62"/>
      <c r="AB71" s="86">
        <f t="shared" si="67"/>
        <v>361</v>
      </c>
      <c r="AC71" s="49">
        <f t="shared" si="54"/>
        <v>1224</v>
      </c>
      <c r="AD71" s="49">
        <f t="shared" si="55"/>
        <v>0</v>
      </c>
      <c r="AE71" s="91">
        <f t="shared" si="68"/>
        <v>1224</v>
      </c>
      <c r="AF71" s="63">
        <v>340</v>
      </c>
      <c r="AG71" s="62"/>
      <c r="AH71" s="85">
        <f t="shared" si="69"/>
        <v>340</v>
      </c>
      <c r="AI71" s="63">
        <v>396</v>
      </c>
      <c r="AJ71" s="62"/>
      <c r="AK71" s="85">
        <f t="shared" si="70"/>
        <v>396</v>
      </c>
      <c r="AL71" s="63">
        <v>396</v>
      </c>
      <c r="AM71" s="62"/>
      <c r="AN71" s="85">
        <f t="shared" si="71"/>
        <v>396</v>
      </c>
      <c r="AO71" s="49">
        <f t="shared" si="56"/>
        <v>1132</v>
      </c>
      <c r="AP71" s="49">
        <f t="shared" si="57"/>
        <v>0</v>
      </c>
      <c r="AQ71" s="91">
        <f t="shared" si="72"/>
        <v>1132</v>
      </c>
      <c r="AR71" s="63">
        <v>507</v>
      </c>
      <c r="AS71" s="62"/>
      <c r="AT71" s="85">
        <f t="shared" si="73"/>
        <v>507</v>
      </c>
      <c r="AU71" s="63">
        <v>379</v>
      </c>
      <c r="AV71" s="62"/>
      <c r="AW71" s="85">
        <f t="shared" si="74"/>
        <v>379</v>
      </c>
      <c r="AX71" s="63">
        <v>386</v>
      </c>
      <c r="AY71" s="62"/>
      <c r="AZ71" s="85">
        <f t="shared" si="75"/>
        <v>386</v>
      </c>
      <c r="BA71" s="49">
        <f t="shared" si="60"/>
        <v>1272</v>
      </c>
      <c r="BB71" s="49">
        <f t="shared" si="78"/>
        <v>0</v>
      </c>
      <c r="BC71" s="91">
        <f t="shared" si="76"/>
        <v>1272</v>
      </c>
      <c r="BD71" s="51">
        <f t="shared" si="58"/>
        <v>4668</v>
      </c>
      <c r="BE71" s="51">
        <f t="shared" si="59"/>
        <v>0</v>
      </c>
      <c r="BF71" s="92">
        <f t="shared" si="77"/>
        <v>4668</v>
      </c>
    </row>
    <row r="72" spans="1:58" ht="40.5" customHeight="1" thickBot="1">
      <c r="A72" s="66" t="s">
        <v>224</v>
      </c>
      <c r="B72" s="57" t="s">
        <v>240</v>
      </c>
      <c r="C72" s="58"/>
      <c r="D72" s="52" t="s">
        <v>241</v>
      </c>
      <c r="E72" s="52" t="s">
        <v>219</v>
      </c>
      <c r="F72" s="59" t="s">
        <v>220</v>
      </c>
      <c r="G72" s="87" t="s">
        <v>242</v>
      </c>
      <c r="H72" s="61">
        <v>103</v>
      </c>
      <c r="I72" s="62"/>
      <c r="J72" s="85">
        <f t="shared" si="61"/>
        <v>103</v>
      </c>
      <c r="K72" s="63">
        <v>165</v>
      </c>
      <c r="L72" s="62"/>
      <c r="M72" s="85">
        <f t="shared" si="62"/>
        <v>165</v>
      </c>
      <c r="N72" s="63">
        <v>230</v>
      </c>
      <c r="O72" s="62"/>
      <c r="P72" s="85">
        <f t="shared" si="63"/>
        <v>230</v>
      </c>
      <c r="Q72" s="48">
        <f t="shared" ref="Q72:Q86" si="79">+H72+K72+N72</f>
        <v>498</v>
      </c>
      <c r="R72" s="48">
        <f t="shared" ref="R72:R86" si="80">+I72+L72+O72</f>
        <v>0</v>
      </c>
      <c r="S72" s="91">
        <f t="shared" si="64"/>
        <v>498</v>
      </c>
      <c r="T72" s="63">
        <v>133</v>
      </c>
      <c r="U72" s="62"/>
      <c r="V72" s="85">
        <f t="shared" si="65"/>
        <v>133</v>
      </c>
      <c r="W72" s="63">
        <v>219</v>
      </c>
      <c r="X72" s="62"/>
      <c r="Y72" s="85">
        <f t="shared" si="66"/>
        <v>219</v>
      </c>
      <c r="Z72" s="63">
        <v>127</v>
      </c>
      <c r="AA72" s="62"/>
      <c r="AB72" s="86">
        <f t="shared" si="67"/>
        <v>127</v>
      </c>
      <c r="AC72" s="49">
        <f t="shared" ref="AC72:AC86" si="81">+T72+W72+Z72</f>
        <v>479</v>
      </c>
      <c r="AD72" s="49">
        <f t="shared" ref="AD72:AD86" si="82">+U72+X72+AA72</f>
        <v>0</v>
      </c>
      <c r="AE72" s="91">
        <f t="shared" si="68"/>
        <v>479</v>
      </c>
      <c r="AF72" s="63">
        <v>169</v>
      </c>
      <c r="AG72" s="62"/>
      <c r="AH72" s="85">
        <f t="shared" si="69"/>
        <v>169</v>
      </c>
      <c r="AI72" s="63">
        <v>144</v>
      </c>
      <c r="AJ72" s="62"/>
      <c r="AK72" s="85">
        <f t="shared" si="70"/>
        <v>144</v>
      </c>
      <c r="AL72" s="63">
        <v>151</v>
      </c>
      <c r="AM72" s="62"/>
      <c r="AN72" s="85">
        <f t="shared" si="71"/>
        <v>151</v>
      </c>
      <c r="AO72" s="49">
        <f t="shared" ref="AO72:AO86" si="83">+AF72+AI72+AL72</f>
        <v>464</v>
      </c>
      <c r="AP72" s="49">
        <f t="shared" ref="AP72:AP86" si="84">+AG72+AJ72+AM72</f>
        <v>0</v>
      </c>
      <c r="AQ72" s="91">
        <f t="shared" si="72"/>
        <v>464</v>
      </c>
      <c r="AR72" s="63">
        <v>125</v>
      </c>
      <c r="AS72" s="62"/>
      <c r="AT72" s="85">
        <f t="shared" si="73"/>
        <v>125</v>
      </c>
      <c r="AU72" s="63">
        <v>117</v>
      </c>
      <c r="AV72" s="62"/>
      <c r="AW72" s="85">
        <f t="shared" si="74"/>
        <v>117</v>
      </c>
      <c r="AX72" s="63">
        <v>84</v>
      </c>
      <c r="AY72" s="62"/>
      <c r="AZ72" s="85">
        <f t="shared" si="75"/>
        <v>84</v>
      </c>
      <c r="BA72" s="49">
        <f t="shared" si="60"/>
        <v>326</v>
      </c>
      <c r="BB72" s="49">
        <f t="shared" si="78"/>
        <v>0</v>
      </c>
      <c r="BC72" s="91">
        <f t="shared" si="76"/>
        <v>326</v>
      </c>
      <c r="BD72" s="51">
        <f t="shared" si="58"/>
        <v>1767</v>
      </c>
      <c r="BE72" s="51">
        <f t="shared" si="59"/>
        <v>0</v>
      </c>
      <c r="BF72" s="92">
        <f t="shared" si="77"/>
        <v>1767</v>
      </c>
    </row>
    <row r="73" spans="1:58" ht="40.5" customHeight="1" thickBot="1">
      <c r="A73" s="66" t="s">
        <v>224</v>
      </c>
      <c r="B73" s="57" t="s">
        <v>243</v>
      </c>
      <c r="C73" s="58"/>
      <c r="D73" s="52" t="s">
        <v>244</v>
      </c>
      <c r="E73" s="52" t="s">
        <v>219</v>
      </c>
      <c r="F73" s="59" t="s">
        <v>220</v>
      </c>
      <c r="G73" s="87" t="s">
        <v>245</v>
      </c>
      <c r="H73" s="61">
        <v>25596</v>
      </c>
      <c r="I73" s="62"/>
      <c r="J73" s="85">
        <f t="shared" si="61"/>
        <v>25596</v>
      </c>
      <c r="K73" s="63">
        <v>27297</v>
      </c>
      <c r="L73" s="62"/>
      <c r="M73" s="85">
        <f t="shared" si="62"/>
        <v>27297</v>
      </c>
      <c r="N73" s="62">
        <v>28973</v>
      </c>
      <c r="O73" s="62"/>
      <c r="P73" s="85">
        <f t="shared" si="63"/>
        <v>28973</v>
      </c>
      <c r="Q73" s="48">
        <f t="shared" si="79"/>
        <v>81866</v>
      </c>
      <c r="R73" s="48">
        <f t="shared" si="80"/>
        <v>0</v>
      </c>
      <c r="S73" s="91">
        <f t="shared" si="64"/>
        <v>81866</v>
      </c>
      <c r="T73" s="63">
        <v>28462</v>
      </c>
      <c r="U73" s="62"/>
      <c r="V73" s="85">
        <f t="shared" si="65"/>
        <v>28462</v>
      </c>
      <c r="W73" s="63">
        <v>27463</v>
      </c>
      <c r="X73" s="62"/>
      <c r="Y73" s="85">
        <f t="shared" si="66"/>
        <v>27463</v>
      </c>
      <c r="Z73" s="63">
        <v>26840</v>
      </c>
      <c r="AA73" s="62"/>
      <c r="AB73" s="86">
        <f t="shared" si="67"/>
        <v>26840</v>
      </c>
      <c r="AC73" s="49">
        <f t="shared" si="81"/>
        <v>82765</v>
      </c>
      <c r="AD73" s="49">
        <f t="shared" si="82"/>
        <v>0</v>
      </c>
      <c r="AE73" s="91">
        <f t="shared" si="68"/>
        <v>82765</v>
      </c>
      <c r="AF73" s="63">
        <v>27298</v>
      </c>
      <c r="AG73" s="62"/>
      <c r="AH73" s="85">
        <f t="shared" si="69"/>
        <v>27298</v>
      </c>
      <c r="AI73" s="63">
        <v>32220</v>
      </c>
      <c r="AJ73" s="62"/>
      <c r="AK73" s="85">
        <f t="shared" si="70"/>
        <v>32220</v>
      </c>
      <c r="AL73" s="63">
        <v>35871</v>
      </c>
      <c r="AM73" s="62"/>
      <c r="AN73" s="85">
        <f t="shared" si="71"/>
        <v>35871</v>
      </c>
      <c r="AO73" s="49">
        <f t="shared" si="83"/>
        <v>95389</v>
      </c>
      <c r="AP73" s="49">
        <f t="shared" si="84"/>
        <v>0</v>
      </c>
      <c r="AQ73" s="91">
        <f t="shared" si="72"/>
        <v>95389</v>
      </c>
      <c r="AR73" s="63">
        <v>34883</v>
      </c>
      <c r="AS73" s="62"/>
      <c r="AT73" s="85">
        <f t="shared" si="73"/>
        <v>34883</v>
      </c>
      <c r="AU73" s="63">
        <v>30202</v>
      </c>
      <c r="AV73" s="62"/>
      <c r="AW73" s="85">
        <f t="shared" si="74"/>
        <v>30202</v>
      </c>
      <c r="AX73" s="63">
        <v>31178</v>
      </c>
      <c r="AY73" s="62"/>
      <c r="AZ73" s="85">
        <f t="shared" si="75"/>
        <v>31178</v>
      </c>
      <c r="BA73" s="49">
        <f t="shared" si="60"/>
        <v>96263</v>
      </c>
      <c r="BB73" s="49">
        <f t="shared" si="78"/>
        <v>0</v>
      </c>
      <c r="BC73" s="91">
        <f t="shared" si="76"/>
        <v>96263</v>
      </c>
      <c r="BD73" s="51">
        <f t="shared" si="58"/>
        <v>356283</v>
      </c>
      <c r="BE73" s="51">
        <f t="shared" si="59"/>
        <v>0</v>
      </c>
      <c r="BF73" s="92">
        <f t="shared" si="77"/>
        <v>356283</v>
      </c>
    </row>
    <row r="74" spans="1:58" ht="40.5" customHeight="1" thickBot="1">
      <c r="A74" s="66" t="s">
        <v>224</v>
      </c>
      <c r="B74" s="57" t="s">
        <v>246</v>
      </c>
      <c r="C74" s="58"/>
      <c r="D74" s="52" t="s">
        <v>247</v>
      </c>
      <c r="E74" s="52" t="s">
        <v>219</v>
      </c>
      <c r="F74" s="59" t="s">
        <v>220</v>
      </c>
      <c r="G74" s="87" t="s">
        <v>248</v>
      </c>
      <c r="H74" s="61">
        <v>37</v>
      </c>
      <c r="I74" s="62">
        <v>0</v>
      </c>
      <c r="J74" s="85">
        <f t="shared" si="61"/>
        <v>37</v>
      </c>
      <c r="K74" s="63">
        <v>46</v>
      </c>
      <c r="L74" s="62">
        <v>0</v>
      </c>
      <c r="M74" s="85">
        <f t="shared" si="62"/>
        <v>46</v>
      </c>
      <c r="N74" s="62">
        <v>49</v>
      </c>
      <c r="O74" s="62"/>
      <c r="P74" s="85">
        <f t="shared" si="63"/>
        <v>49</v>
      </c>
      <c r="Q74" s="48">
        <f t="shared" si="79"/>
        <v>132</v>
      </c>
      <c r="R74" s="48">
        <f t="shared" si="80"/>
        <v>0</v>
      </c>
      <c r="S74" s="91">
        <f t="shared" si="64"/>
        <v>132</v>
      </c>
      <c r="T74" s="63">
        <v>45</v>
      </c>
      <c r="U74" s="62"/>
      <c r="V74" s="85">
        <f t="shared" si="65"/>
        <v>45</v>
      </c>
      <c r="W74" s="63">
        <v>27</v>
      </c>
      <c r="X74" s="62"/>
      <c r="Y74" s="85">
        <f t="shared" si="66"/>
        <v>27</v>
      </c>
      <c r="Z74" s="63">
        <v>46</v>
      </c>
      <c r="AA74" s="62"/>
      <c r="AB74" s="86">
        <f t="shared" si="67"/>
        <v>46</v>
      </c>
      <c r="AC74" s="49">
        <f t="shared" si="81"/>
        <v>118</v>
      </c>
      <c r="AD74" s="49">
        <f t="shared" si="82"/>
        <v>0</v>
      </c>
      <c r="AE74" s="91">
        <f t="shared" si="68"/>
        <v>118</v>
      </c>
      <c r="AF74" s="63">
        <v>44</v>
      </c>
      <c r="AG74" s="62"/>
      <c r="AH74" s="85">
        <f t="shared" si="69"/>
        <v>44</v>
      </c>
      <c r="AI74" s="63">
        <v>47</v>
      </c>
      <c r="AJ74" s="62"/>
      <c r="AK74" s="85">
        <f t="shared" si="70"/>
        <v>47</v>
      </c>
      <c r="AL74" s="63">
        <v>64</v>
      </c>
      <c r="AM74" s="62"/>
      <c r="AN74" s="85">
        <f t="shared" si="71"/>
        <v>64</v>
      </c>
      <c r="AO74" s="49">
        <f t="shared" si="83"/>
        <v>155</v>
      </c>
      <c r="AP74" s="49">
        <f t="shared" si="84"/>
        <v>0</v>
      </c>
      <c r="AQ74" s="91">
        <f t="shared" si="72"/>
        <v>155</v>
      </c>
      <c r="AR74" s="63">
        <v>41</v>
      </c>
      <c r="AS74" s="62"/>
      <c r="AT74" s="85">
        <f t="shared" si="73"/>
        <v>41</v>
      </c>
      <c r="AU74" s="63">
        <v>50</v>
      </c>
      <c r="AV74" s="62"/>
      <c r="AW74" s="85">
        <f t="shared" si="74"/>
        <v>50</v>
      </c>
      <c r="AX74" s="63">
        <v>39</v>
      </c>
      <c r="AY74" s="62"/>
      <c r="AZ74" s="85">
        <f t="shared" si="75"/>
        <v>39</v>
      </c>
      <c r="BA74" s="49">
        <f t="shared" si="60"/>
        <v>130</v>
      </c>
      <c r="BB74" s="49">
        <f t="shared" si="78"/>
        <v>0</v>
      </c>
      <c r="BC74" s="91">
        <f t="shared" si="76"/>
        <v>130</v>
      </c>
      <c r="BD74" s="51">
        <f t="shared" si="58"/>
        <v>535</v>
      </c>
      <c r="BE74" s="51">
        <f t="shared" si="59"/>
        <v>0</v>
      </c>
      <c r="BF74" s="92">
        <f t="shared" si="77"/>
        <v>535</v>
      </c>
    </row>
    <row r="75" spans="1:58" ht="40.5" customHeight="1" thickBot="1">
      <c r="A75" s="66" t="s">
        <v>224</v>
      </c>
      <c r="B75" s="57" t="s">
        <v>249</v>
      </c>
      <c r="C75" s="58"/>
      <c r="D75" s="52" t="s">
        <v>250</v>
      </c>
      <c r="E75" s="52" t="s">
        <v>251</v>
      </c>
      <c r="F75" s="59" t="s">
        <v>252</v>
      </c>
      <c r="G75" s="87" t="s">
        <v>253</v>
      </c>
      <c r="H75" s="61">
        <v>20</v>
      </c>
      <c r="I75" s="62">
        <v>57</v>
      </c>
      <c r="J75" s="82">
        <f>+H75/I75</f>
        <v>0.35087719298245612</v>
      </c>
      <c r="K75" s="63">
        <v>23</v>
      </c>
      <c r="L75" s="62">
        <v>69</v>
      </c>
      <c r="M75" s="82">
        <f>+K75/L75</f>
        <v>0.33333333333333331</v>
      </c>
      <c r="N75" s="63">
        <v>19</v>
      </c>
      <c r="O75" s="62">
        <v>68</v>
      </c>
      <c r="P75" s="82">
        <f>+N75/O75</f>
        <v>0.27941176470588236</v>
      </c>
      <c r="Q75" s="48">
        <f t="shared" si="79"/>
        <v>62</v>
      </c>
      <c r="R75" s="48">
        <f t="shared" si="80"/>
        <v>194</v>
      </c>
      <c r="S75" s="49">
        <f>+Q75/R75</f>
        <v>0.31958762886597936</v>
      </c>
      <c r="T75" s="63">
        <v>28</v>
      </c>
      <c r="U75" s="62">
        <v>73</v>
      </c>
      <c r="V75" s="82">
        <f>+T75/U75</f>
        <v>0.38356164383561642</v>
      </c>
      <c r="W75" s="63">
        <v>28</v>
      </c>
      <c r="X75" s="62">
        <v>55</v>
      </c>
      <c r="Y75" s="82">
        <f>+W75/X75</f>
        <v>0.50909090909090904</v>
      </c>
      <c r="Z75" s="63">
        <v>17</v>
      </c>
      <c r="AA75" s="62">
        <v>63</v>
      </c>
      <c r="AB75" s="83">
        <f>+Z75/AA75</f>
        <v>0.26984126984126983</v>
      </c>
      <c r="AC75" s="49">
        <f t="shared" si="81"/>
        <v>73</v>
      </c>
      <c r="AD75" s="49">
        <f t="shared" si="82"/>
        <v>191</v>
      </c>
      <c r="AE75" s="49">
        <f>+AC75/AD75</f>
        <v>0.38219895287958117</v>
      </c>
      <c r="AF75" s="63">
        <v>21</v>
      </c>
      <c r="AG75" s="62">
        <v>67</v>
      </c>
      <c r="AH75" s="82">
        <f>+AF75/AG75</f>
        <v>0.31343283582089554</v>
      </c>
      <c r="AI75" s="63">
        <v>18</v>
      </c>
      <c r="AJ75" s="62">
        <v>65</v>
      </c>
      <c r="AK75" s="82">
        <f>+AI75/AJ75</f>
        <v>0.27692307692307694</v>
      </c>
      <c r="AL75" s="63">
        <v>23</v>
      </c>
      <c r="AM75" s="62">
        <v>87</v>
      </c>
      <c r="AN75" s="82">
        <f>+AL75/AM75</f>
        <v>0.26436781609195403</v>
      </c>
      <c r="AO75" s="49">
        <f t="shared" si="83"/>
        <v>62</v>
      </c>
      <c r="AP75" s="49">
        <f t="shared" si="84"/>
        <v>219</v>
      </c>
      <c r="AQ75" s="49">
        <f>+AO75/AP75</f>
        <v>0.28310502283105021</v>
      </c>
      <c r="AR75" s="63">
        <v>20</v>
      </c>
      <c r="AS75" s="62">
        <v>61</v>
      </c>
      <c r="AT75" s="82">
        <f>+AR75/AS75</f>
        <v>0.32786885245901637</v>
      </c>
      <c r="AU75" s="63">
        <v>18</v>
      </c>
      <c r="AV75" s="62">
        <v>68</v>
      </c>
      <c r="AW75" s="82">
        <f>+AU75/AV75</f>
        <v>0.26470588235294118</v>
      </c>
      <c r="AX75" s="63">
        <v>18</v>
      </c>
      <c r="AY75" s="62">
        <v>57</v>
      </c>
      <c r="AZ75" s="82">
        <f>+AX75/AY75</f>
        <v>0.31578947368421051</v>
      </c>
      <c r="BA75" s="49">
        <f t="shared" si="60"/>
        <v>56</v>
      </c>
      <c r="BB75" s="49">
        <f t="shared" si="78"/>
        <v>186</v>
      </c>
      <c r="BC75" s="49">
        <f>+BA75/BB75</f>
        <v>0.30107526881720431</v>
      </c>
      <c r="BD75" s="51">
        <f t="shared" si="58"/>
        <v>253</v>
      </c>
      <c r="BE75" s="51">
        <f t="shared" si="59"/>
        <v>790</v>
      </c>
      <c r="BF75" s="51">
        <f>+BD75/BE75</f>
        <v>0.32025316455696201</v>
      </c>
    </row>
    <row r="76" spans="1:58" ht="40.5" customHeight="1" thickBot="1">
      <c r="A76" s="66" t="s">
        <v>254</v>
      </c>
      <c r="B76" s="57" t="s">
        <v>255</v>
      </c>
      <c r="C76" s="58"/>
      <c r="D76" s="52" t="s">
        <v>256</v>
      </c>
      <c r="E76" s="52" t="s">
        <v>219</v>
      </c>
      <c r="F76" s="59" t="s">
        <v>220</v>
      </c>
      <c r="G76" s="60" t="s">
        <v>257</v>
      </c>
      <c r="H76" s="61">
        <v>428</v>
      </c>
      <c r="I76" s="62"/>
      <c r="J76" s="85">
        <f>H76+I76</f>
        <v>428</v>
      </c>
      <c r="K76" s="63">
        <v>457</v>
      </c>
      <c r="L76" s="62"/>
      <c r="M76" s="85">
        <f>K76+L76</f>
        <v>457</v>
      </c>
      <c r="N76" s="63">
        <v>416</v>
      </c>
      <c r="O76" s="62"/>
      <c r="P76" s="85">
        <f>N76+O76</f>
        <v>416</v>
      </c>
      <c r="Q76" s="48">
        <f t="shared" si="79"/>
        <v>1301</v>
      </c>
      <c r="R76" s="48">
        <f t="shared" si="80"/>
        <v>0</v>
      </c>
      <c r="S76" s="91">
        <f>+Q76</f>
        <v>1301</v>
      </c>
      <c r="T76" s="63">
        <v>347</v>
      </c>
      <c r="U76" s="62"/>
      <c r="V76" s="85">
        <f>T76+U76</f>
        <v>347</v>
      </c>
      <c r="W76" s="63">
        <v>489</v>
      </c>
      <c r="X76" s="62"/>
      <c r="Y76" s="85">
        <f>W76+X76</f>
        <v>489</v>
      </c>
      <c r="Z76" s="63">
        <v>435</v>
      </c>
      <c r="AA76" s="62"/>
      <c r="AB76" s="86">
        <f>Z76+AA76</f>
        <v>435</v>
      </c>
      <c r="AC76" s="49">
        <f t="shared" si="81"/>
        <v>1271</v>
      </c>
      <c r="AD76" s="49">
        <f t="shared" si="82"/>
        <v>0</v>
      </c>
      <c r="AE76" s="91">
        <f>+AC76</f>
        <v>1271</v>
      </c>
      <c r="AF76" s="63">
        <v>484</v>
      </c>
      <c r="AG76" s="62"/>
      <c r="AH76" s="85">
        <f>AF76+AG76</f>
        <v>484</v>
      </c>
      <c r="AI76" s="63">
        <v>459</v>
      </c>
      <c r="AJ76" s="62"/>
      <c r="AK76" s="85">
        <f>AI76+AJ76</f>
        <v>459</v>
      </c>
      <c r="AL76" s="63">
        <v>560</v>
      </c>
      <c r="AM76" s="62"/>
      <c r="AN76" s="85">
        <f>AL76+AM76</f>
        <v>560</v>
      </c>
      <c r="AO76" s="49">
        <f t="shared" si="83"/>
        <v>1503</v>
      </c>
      <c r="AP76" s="49">
        <f t="shared" si="84"/>
        <v>0</v>
      </c>
      <c r="AQ76" s="91">
        <f>+AO76</f>
        <v>1503</v>
      </c>
      <c r="AR76" s="63">
        <v>582</v>
      </c>
      <c r="AS76" s="62"/>
      <c r="AT76" s="85">
        <f>AR76+AS76</f>
        <v>582</v>
      </c>
      <c r="AU76" s="63">
        <v>587</v>
      </c>
      <c r="AV76" s="62"/>
      <c r="AW76" s="85">
        <f>AU76+AV76</f>
        <v>587</v>
      </c>
      <c r="AX76" s="63">
        <v>582</v>
      </c>
      <c r="AY76" s="62"/>
      <c r="AZ76" s="85">
        <f>AX76+AY76</f>
        <v>582</v>
      </c>
      <c r="BA76" s="49">
        <f t="shared" si="60"/>
        <v>1751</v>
      </c>
      <c r="BB76" s="49">
        <f t="shared" si="78"/>
        <v>0</v>
      </c>
      <c r="BC76" s="91">
        <f>+BA76</f>
        <v>1751</v>
      </c>
      <c r="BD76" s="51">
        <f t="shared" si="58"/>
        <v>5826</v>
      </c>
      <c r="BE76" s="51">
        <f t="shared" si="59"/>
        <v>0</v>
      </c>
      <c r="BF76" s="92">
        <f>+BD76</f>
        <v>5826</v>
      </c>
    </row>
    <row r="77" spans="1:58" ht="40.5" customHeight="1" thickBot="1">
      <c r="A77" s="66" t="s">
        <v>224</v>
      </c>
      <c r="B77" s="57" t="s">
        <v>258</v>
      </c>
      <c r="C77" s="58"/>
      <c r="D77" s="52" t="s">
        <v>259</v>
      </c>
      <c r="E77" s="52" t="s">
        <v>219</v>
      </c>
      <c r="F77" s="59" t="s">
        <v>220</v>
      </c>
      <c r="G77" s="60" t="s">
        <v>260</v>
      </c>
      <c r="H77" s="62">
        <v>10468</v>
      </c>
      <c r="I77" s="62"/>
      <c r="J77" s="85">
        <f>H77+I77</f>
        <v>10468</v>
      </c>
      <c r="K77" s="62">
        <v>12277</v>
      </c>
      <c r="L77" s="62"/>
      <c r="M77" s="85">
        <f>K77+L77</f>
        <v>12277</v>
      </c>
      <c r="N77" s="62">
        <v>12041</v>
      </c>
      <c r="O77" s="62"/>
      <c r="P77" s="85">
        <f>N77+O77</f>
        <v>12041</v>
      </c>
      <c r="Q77" s="48">
        <f t="shared" si="79"/>
        <v>34786</v>
      </c>
      <c r="R77" s="48">
        <f t="shared" si="80"/>
        <v>0</v>
      </c>
      <c r="S77" s="91">
        <f>+Q77</f>
        <v>34786</v>
      </c>
      <c r="T77" s="93">
        <v>13674</v>
      </c>
      <c r="U77" s="62"/>
      <c r="V77" s="85">
        <f>T77+U77</f>
        <v>13674</v>
      </c>
      <c r="W77" s="93">
        <v>14236</v>
      </c>
      <c r="X77" s="62"/>
      <c r="Y77" s="85">
        <f>W77+X77</f>
        <v>14236</v>
      </c>
      <c r="Z77" s="93">
        <v>13255</v>
      </c>
      <c r="AA77" s="62"/>
      <c r="AB77" s="86">
        <f>Z77+AA77</f>
        <v>13255</v>
      </c>
      <c r="AC77" s="49">
        <f t="shared" si="81"/>
        <v>41165</v>
      </c>
      <c r="AD77" s="49">
        <f t="shared" si="82"/>
        <v>0</v>
      </c>
      <c r="AE77" s="91">
        <f>+AC77</f>
        <v>41165</v>
      </c>
      <c r="AF77" s="93">
        <v>12531</v>
      </c>
      <c r="AG77" s="62"/>
      <c r="AH77" s="85">
        <f>AF77+AG77</f>
        <v>12531</v>
      </c>
      <c r="AI77" s="93">
        <v>12436</v>
      </c>
      <c r="AJ77" s="62"/>
      <c r="AK77" s="85">
        <f>AI77+AJ77</f>
        <v>12436</v>
      </c>
      <c r="AL77" s="93">
        <v>14016</v>
      </c>
      <c r="AM77" s="94"/>
      <c r="AN77" s="85">
        <f>AL77+AM77</f>
        <v>14016</v>
      </c>
      <c r="AO77" s="49">
        <f t="shared" si="83"/>
        <v>38983</v>
      </c>
      <c r="AP77" s="49">
        <f t="shared" si="84"/>
        <v>0</v>
      </c>
      <c r="AQ77" s="91">
        <f>+AO77</f>
        <v>38983</v>
      </c>
      <c r="AR77" s="93">
        <v>14747</v>
      </c>
      <c r="AS77" s="94"/>
      <c r="AT77" s="85">
        <f>AR77+AS77</f>
        <v>14747</v>
      </c>
      <c r="AU77" s="93">
        <v>13582</v>
      </c>
      <c r="AV77" s="62"/>
      <c r="AW77" s="85">
        <f>AU77+AV77</f>
        <v>13582</v>
      </c>
      <c r="AX77" s="63">
        <v>12746</v>
      </c>
      <c r="AY77" s="62"/>
      <c r="AZ77" s="85">
        <f>AX77+AY77</f>
        <v>12746</v>
      </c>
      <c r="BA77" s="49">
        <f t="shared" si="60"/>
        <v>41075</v>
      </c>
      <c r="BB77" s="49">
        <f t="shared" si="78"/>
        <v>0</v>
      </c>
      <c r="BC77" s="91">
        <f>+BA77</f>
        <v>41075</v>
      </c>
      <c r="BD77" s="51">
        <f t="shared" si="58"/>
        <v>156009</v>
      </c>
      <c r="BE77" s="51">
        <f t="shared" si="59"/>
        <v>0</v>
      </c>
      <c r="BF77" s="92">
        <f>+BD77</f>
        <v>156009</v>
      </c>
    </row>
    <row r="78" spans="1:58" ht="40.5" customHeight="1" thickBot="1">
      <c r="A78" s="66" t="s">
        <v>224</v>
      </c>
      <c r="B78" s="57" t="s">
        <v>261</v>
      </c>
      <c r="C78" s="58"/>
      <c r="D78" s="52" t="s">
        <v>262</v>
      </c>
      <c r="E78" s="52" t="s">
        <v>263</v>
      </c>
      <c r="F78" s="59" t="s">
        <v>83</v>
      </c>
      <c r="G78" s="60" t="s">
        <v>114</v>
      </c>
      <c r="H78" s="61">
        <v>697</v>
      </c>
      <c r="I78" s="62">
        <v>8421</v>
      </c>
      <c r="J78" s="85">
        <f>H78/I78*100</f>
        <v>8.2769267307920664</v>
      </c>
      <c r="K78" s="63">
        <v>707</v>
      </c>
      <c r="L78" s="62">
        <v>8322</v>
      </c>
      <c r="M78" s="85">
        <f>K78/L78*100</f>
        <v>8.4955539533765911</v>
      </c>
      <c r="N78" s="63">
        <v>1326</v>
      </c>
      <c r="O78" s="62">
        <v>11267</v>
      </c>
      <c r="P78" s="85">
        <f>N78/O78*100</f>
        <v>11.768882577438537</v>
      </c>
      <c r="Q78" s="48">
        <f t="shared" si="79"/>
        <v>2730</v>
      </c>
      <c r="R78" s="48">
        <f t="shared" si="80"/>
        <v>28010</v>
      </c>
      <c r="S78" s="91">
        <f>+Q78/R78</f>
        <v>9.7465191003213145E-2</v>
      </c>
      <c r="T78" s="63">
        <v>717</v>
      </c>
      <c r="U78" s="62">
        <v>7789</v>
      </c>
      <c r="V78" s="85">
        <f>T78/U78*100</f>
        <v>9.2052895108486332</v>
      </c>
      <c r="W78" s="63">
        <v>839</v>
      </c>
      <c r="X78" s="62">
        <v>9748</v>
      </c>
      <c r="Y78" s="85">
        <f>W78/X78*100</f>
        <v>8.6068937217890849</v>
      </c>
      <c r="Z78" s="63">
        <v>723</v>
      </c>
      <c r="AA78" s="62">
        <v>9496</v>
      </c>
      <c r="AB78" s="86">
        <f>Z78/AA78*100</f>
        <v>7.6137320977253582</v>
      </c>
      <c r="AC78" s="49">
        <f t="shared" si="81"/>
        <v>2279</v>
      </c>
      <c r="AD78" s="49">
        <f t="shared" si="82"/>
        <v>27033</v>
      </c>
      <c r="AE78" s="91">
        <f>+AC78/AD78</f>
        <v>8.430436873450968E-2</v>
      </c>
      <c r="AF78" s="63">
        <v>778</v>
      </c>
      <c r="AG78" s="62">
        <v>9666</v>
      </c>
      <c r="AH78" s="85">
        <f>AF78/AG78*100</f>
        <v>8.0488309538588858</v>
      </c>
      <c r="AI78" s="63">
        <v>1653</v>
      </c>
      <c r="AJ78" s="62">
        <v>12895</v>
      </c>
      <c r="AK78" s="85">
        <f>AI78/AJ78*100</f>
        <v>12.818922062815044</v>
      </c>
      <c r="AL78" s="63">
        <v>1693</v>
      </c>
      <c r="AM78" s="62">
        <v>16517</v>
      </c>
      <c r="AN78" s="85">
        <f>AL78/AM78*100</f>
        <v>10.2500454077617</v>
      </c>
      <c r="AO78" s="49">
        <f t="shared" si="83"/>
        <v>4124</v>
      </c>
      <c r="AP78" s="49">
        <f t="shared" si="84"/>
        <v>39078</v>
      </c>
      <c r="AQ78" s="91">
        <f>+AO78/AP78</f>
        <v>0.10553252469420134</v>
      </c>
      <c r="AR78" s="63">
        <v>1296</v>
      </c>
      <c r="AS78" s="62">
        <v>12254</v>
      </c>
      <c r="AT78" s="85">
        <f>AR78/AS78*100</f>
        <v>10.576138403786519</v>
      </c>
      <c r="AU78" s="63">
        <v>2533</v>
      </c>
      <c r="AV78" s="62">
        <v>16662</v>
      </c>
      <c r="AW78" s="85">
        <f>AU78/AV78*100</f>
        <v>15.202256631856919</v>
      </c>
      <c r="AX78" s="63">
        <v>2113</v>
      </c>
      <c r="AY78" s="62">
        <v>14865</v>
      </c>
      <c r="AZ78" s="85">
        <f>AX78/AY78*100</f>
        <v>14.214598049108645</v>
      </c>
      <c r="BA78" s="49">
        <f t="shared" si="60"/>
        <v>5942</v>
      </c>
      <c r="BB78" s="49">
        <f t="shared" si="78"/>
        <v>43781</v>
      </c>
      <c r="BC78" s="91">
        <f>+BA78/BB78</f>
        <v>0.1357209748521048</v>
      </c>
      <c r="BD78" s="51">
        <f t="shared" si="58"/>
        <v>15075</v>
      </c>
      <c r="BE78" s="51">
        <f t="shared" si="59"/>
        <v>137902</v>
      </c>
      <c r="BF78" s="92">
        <f>+BD78/BE78</f>
        <v>0.10931676117822801</v>
      </c>
    </row>
    <row r="79" spans="1:58" ht="40.5" customHeight="1" thickBot="1">
      <c r="A79" s="66" t="s">
        <v>224</v>
      </c>
      <c r="B79" s="57" t="s">
        <v>264</v>
      </c>
      <c r="C79" s="58"/>
      <c r="D79" s="52" t="s">
        <v>265</v>
      </c>
      <c r="E79" s="52" t="s">
        <v>219</v>
      </c>
      <c r="F79" s="59" t="s">
        <v>220</v>
      </c>
      <c r="G79" s="60" t="s">
        <v>266</v>
      </c>
      <c r="H79" s="61">
        <v>923</v>
      </c>
      <c r="I79" s="62"/>
      <c r="J79" s="85">
        <f>H79+I79</f>
        <v>923</v>
      </c>
      <c r="K79" s="63">
        <v>646</v>
      </c>
      <c r="L79" s="62"/>
      <c r="M79" s="85">
        <f>K79+L79</f>
        <v>646</v>
      </c>
      <c r="N79" s="62">
        <v>871</v>
      </c>
      <c r="O79" s="62"/>
      <c r="P79" s="85">
        <f>N79+O79</f>
        <v>871</v>
      </c>
      <c r="Q79" s="48">
        <f t="shared" si="79"/>
        <v>2440</v>
      </c>
      <c r="R79" s="48">
        <f t="shared" si="80"/>
        <v>0</v>
      </c>
      <c r="S79" s="91">
        <f>+Q79</f>
        <v>2440</v>
      </c>
      <c r="T79" s="63">
        <v>1007</v>
      </c>
      <c r="U79" s="62"/>
      <c r="V79" s="85">
        <f>T79+U79</f>
        <v>1007</v>
      </c>
      <c r="W79" s="63">
        <v>1129</v>
      </c>
      <c r="X79" s="62"/>
      <c r="Y79" s="85">
        <f>W79+X79</f>
        <v>1129</v>
      </c>
      <c r="Z79" s="63">
        <v>1101</v>
      </c>
      <c r="AA79" s="62"/>
      <c r="AB79" s="86">
        <f>Z79+AA79</f>
        <v>1101</v>
      </c>
      <c r="AC79" s="49">
        <f t="shared" si="81"/>
        <v>3237</v>
      </c>
      <c r="AD79" s="49">
        <f t="shared" si="82"/>
        <v>0</v>
      </c>
      <c r="AE79" s="91">
        <f>+AC79</f>
        <v>3237</v>
      </c>
      <c r="AF79" s="63">
        <v>1278</v>
      </c>
      <c r="AG79" s="62"/>
      <c r="AH79" s="85">
        <f>AF79+AG79</f>
        <v>1278</v>
      </c>
      <c r="AI79" s="63">
        <v>1192</v>
      </c>
      <c r="AJ79" s="62"/>
      <c r="AK79" s="85">
        <f>AI79+AJ79</f>
        <v>1192</v>
      </c>
      <c r="AL79" s="63">
        <v>1380</v>
      </c>
      <c r="AM79" s="62"/>
      <c r="AN79" s="85">
        <f>AL79+AM79</f>
        <v>1380</v>
      </c>
      <c r="AO79" s="49">
        <f t="shared" si="83"/>
        <v>3850</v>
      </c>
      <c r="AP79" s="49">
        <f t="shared" si="84"/>
        <v>0</v>
      </c>
      <c r="AQ79" s="91">
        <f>+AO79</f>
        <v>3850</v>
      </c>
      <c r="AR79" s="63">
        <v>890</v>
      </c>
      <c r="AS79" s="62"/>
      <c r="AT79" s="85">
        <f>AR79+AS79</f>
        <v>890</v>
      </c>
      <c r="AU79" s="63">
        <v>791</v>
      </c>
      <c r="AV79" s="62"/>
      <c r="AW79" s="85">
        <f>AU79+AV79</f>
        <v>791</v>
      </c>
      <c r="AX79" s="63">
        <v>824</v>
      </c>
      <c r="AY79" s="62"/>
      <c r="AZ79" s="85">
        <f>AX79+AY79</f>
        <v>824</v>
      </c>
      <c r="BA79" s="49">
        <f t="shared" si="60"/>
        <v>2505</v>
      </c>
      <c r="BB79" s="49">
        <f t="shared" si="78"/>
        <v>0</v>
      </c>
      <c r="BC79" s="91">
        <f>+BA79</f>
        <v>2505</v>
      </c>
      <c r="BD79" s="51">
        <f t="shared" si="58"/>
        <v>12032</v>
      </c>
      <c r="BE79" s="51">
        <f t="shared" si="59"/>
        <v>0</v>
      </c>
      <c r="BF79" s="92">
        <f>+BD79</f>
        <v>12032</v>
      </c>
    </row>
    <row r="80" spans="1:58" ht="40.5" customHeight="1" thickBot="1">
      <c r="A80" s="66" t="s">
        <v>224</v>
      </c>
      <c r="B80" s="57" t="s">
        <v>267</v>
      </c>
      <c r="C80" s="58"/>
      <c r="D80" s="52" t="s">
        <v>268</v>
      </c>
      <c r="E80" s="52" t="s">
        <v>219</v>
      </c>
      <c r="F80" s="59" t="s">
        <v>220</v>
      </c>
      <c r="G80" s="60" t="s">
        <v>269</v>
      </c>
      <c r="H80" s="61">
        <v>2787</v>
      </c>
      <c r="I80" s="62"/>
      <c r="J80" s="85">
        <f>H80+I80</f>
        <v>2787</v>
      </c>
      <c r="K80" s="63"/>
      <c r="L80" s="62"/>
      <c r="M80" s="85">
        <f>K80+L80</f>
        <v>0</v>
      </c>
      <c r="N80" s="62">
        <v>1671</v>
      </c>
      <c r="O80" s="62"/>
      <c r="P80" s="85">
        <f>N80+O80</f>
        <v>1671</v>
      </c>
      <c r="Q80" s="48">
        <f t="shared" si="79"/>
        <v>4458</v>
      </c>
      <c r="R80" s="48">
        <f t="shared" si="80"/>
        <v>0</v>
      </c>
      <c r="S80" s="49">
        <f>+Q80</f>
        <v>4458</v>
      </c>
      <c r="T80" s="63">
        <v>2328</v>
      </c>
      <c r="U80" s="62"/>
      <c r="V80" s="85">
        <f>+T80</f>
        <v>2328</v>
      </c>
      <c r="W80" s="63">
        <v>2243</v>
      </c>
      <c r="X80" s="62"/>
      <c r="Y80" s="85">
        <f>+W80</f>
        <v>2243</v>
      </c>
      <c r="Z80" s="63">
        <v>4354</v>
      </c>
      <c r="AA80" s="62"/>
      <c r="AB80" s="86">
        <f>+Z80</f>
        <v>4354</v>
      </c>
      <c r="AC80" s="49">
        <f t="shared" si="81"/>
        <v>8925</v>
      </c>
      <c r="AD80" s="49">
        <f t="shared" si="82"/>
        <v>0</v>
      </c>
      <c r="AE80" s="49">
        <f>+AC80</f>
        <v>8925</v>
      </c>
      <c r="AF80" s="63">
        <v>3290</v>
      </c>
      <c r="AG80" s="62"/>
      <c r="AH80" s="85">
        <f>+AF80</f>
        <v>3290</v>
      </c>
      <c r="AI80" s="63">
        <v>5345</v>
      </c>
      <c r="AJ80" s="62"/>
      <c r="AK80" s="85">
        <f>+AI80</f>
        <v>5345</v>
      </c>
      <c r="AL80" s="63">
        <v>4342</v>
      </c>
      <c r="AM80" s="62"/>
      <c r="AN80" s="85">
        <f>+AL80</f>
        <v>4342</v>
      </c>
      <c r="AO80" s="49">
        <f t="shared" si="83"/>
        <v>12977</v>
      </c>
      <c r="AP80" s="49">
        <f t="shared" si="84"/>
        <v>0</v>
      </c>
      <c r="AQ80" s="49">
        <f>+AO80</f>
        <v>12977</v>
      </c>
      <c r="AR80" s="63">
        <v>5042</v>
      </c>
      <c r="AS80" s="62"/>
      <c r="AT80" s="85">
        <f>+AR80</f>
        <v>5042</v>
      </c>
      <c r="AU80" s="63">
        <f>717+2727+320+495+101+218</f>
        <v>4578</v>
      </c>
      <c r="AV80" s="62"/>
      <c r="AW80" s="85">
        <f>+AU80</f>
        <v>4578</v>
      </c>
      <c r="AX80" s="63">
        <f>573+813+234+78+2625+3166</f>
        <v>7489</v>
      </c>
      <c r="AY80" s="62"/>
      <c r="AZ80" s="85">
        <f>+AX80</f>
        <v>7489</v>
      </c>
      <c r="BA80" s="49">
        <f t="shared" si="60"/>
        <v>17109</v>
      </c>
      <c r="BB80" s="49">
        <f t="shared" si="78"/>
        <v>0</v>
      </c>
      <c r="BC80" s="49">
        <f>+BA80</f>
        <v>17109</v>
      </c>
      <c r="BD80" s="51">
        <f t="shared" si="58"/>
        <v>43469</v>
      </c>
      <c r="BE80" s="51">
        <f t="shared" si="59"/>
        <v>0</v>
      </c>
      <c r="BF80" s="51">
        <f>+BD80</f>
        <v>43469</v>
      </c>
    </row>
    <row r="81" spans="1:59" ht="40.5" customHeight="1" thickBot="1">
      <c r="A81" s="66" t="s">
        <v>224</v>
      </c>
      <c r="B81" s="57" t="s">
        <v>270</v>
      </c>
      <c r="C81" s="58"/>
      <c r="D81" s="52" t="s">
        <v>271</v>
      </c>
      <c r="E81" s="52" t="s">
        <v>219</v>
      </c>
      <c r="F81" s="59" t="s">
        <v>220</v>
      </c>
      <c r="G81" s="60" t="s">
        <v>272</v>
      </c>
      <c r="H81" s="61">
        <v>33</v>
      </c>
      <c r="I81" s="62"/>
      <c r="J81" s="85">
        <f>H81+I81</f>
        <v>33</v>
      </c>
      <c r="K81" s="61"/>
      <c r="L81" s="62"/>
      <c r="M81" s="85">
        <f>K81+L81</f>
        <v>0</v>
      </c>
      <c r="N81" s="62">
        <v>23</v>
      </c>
      <c r="O81" s="62"/>
      <c r="P81" s="85">
        <f>N81+O81</f>
        <v>23</v>
      </c>
      <c r="Q81" s="48">
        <f t="shared" si="79"/>
        <v>56</v>
      </c>
      <c r="R81" s="48">
        <f t="shared" si="80"/>
        <v>0</v>
      </c>
      <c r="S81" s="49">
        <f>+Q81</f>
        <v>56</v>
      </c>
      <c r="T81" s="63">
        <v>18</v>
      </c>
      <c r="U81" s="62"/>
      <c r="V81" s="85">
        <f>+T81</f>
        <v>18</v>
      </c>
      <c r="W81" s="63"/>
      <c r="X81" s="62"/>
      <c r="Y81" s="85">
        <f>+W81</f>
        <v>0</v>
      </c>
      <c r="Z81" s="63">
        <v>16</v>
      </c>
      <c r="AA81" s="62"/>
      <c r="AB81" s="86">
        <f>+Z81</f>
        <v>16</v>
      </c>
      <c r="AC81" s="49">
        <f t="shared" si="81"/>
        <v>34</v>
      </c>
      <c r="AD81" s="49">
        <f t="shared" si="82"/>
        <v>0</v>
      </c>
      <c r="AE81" s="49">
        <f>+AC81</f>
        <v>34</v>
      </c>
      <c r="AF81" s="63">
        <v>73</v>
      </c>
      <c r="AG81" s="62"/>
      <c r="AH81" s="85">
        <f>+AF81</f>
        <v>73</v>
      </c>
      <c r="AI81" s="63">
        <v>25</v>
      </c>
      <c r="AJ81" s="62"/>
      <c r="AK81" s="85">
        <f>+AI81</f>
        <v>25</v>
      </c>
      <c r="AL81" s="63">
        <v>27</v>
      </c>
      <c r="AM81" s="62"/>
      <c r="AN81" s="85">
        <f>+AL81</f>
        <v>27</v>
      </c>
      <c r="AO81" s="49">
        <f t="shared" si="83"/>
        <v>125</v>
      </c>
      <c r="AP81" s="49">
        <f t="shared" si="84"/>
        <v>0</v>
      </c>
      <c r="AQ81" s="49">
        <f>+AO81</f>
        <v>125</v>
      </c>
      <c r="AR81" s="63">
        <v>30</v>
      </c>
      <c r="AS81" s="62"/>
      <c r="AT81" s="85">
        <f>+AR81</f>
        <v>30</v>
      </c>
      <c r="AU81" s="63">
        <v>32</v>
      </c>
      <c r="AV81" s="62"/>
      <c r="AW81" s="85">
        <f>+AU81</f>
        <v>32</v>
      </c>
      <c r="AX81" s="63">
        <v>34</v>
      </c>
      <c r="AY81" s="62"/>
      <c r="AZ81" s="85">
        <f>+AX81</f>
        <v>34</v>
      </c>
      <c r="BA81" s="49">
        <f t="shared" si="60"/>
        <v>96</v>
      </c>
      <c r="BB81" s="49">
        <f t="shared" si="78"/>
        <v>0</v>
      </c>
      <c r="BC81" s="49">
        <f>+BA81</f>
        <v>96</v>
      </c>
      <c r="BD81" s="51">
        <f t="shared" ref="BD81:BD101" si="85">+Q81+AC81+AO81+BA81</f>
        <v>311</v>
      </c>
      <c r="BE81" s="51">
        <f t="shared" si="59"/>
        <v>0</v>
      </c>
      <c r="BF81" s="51">
        <f>+BD81</f>
        <v>311</v>
      </c>
    </row>
    <row r="82" spans="1:59" ht="40.5" customHeight="1" thickBot="1">
      <c r="A82" s="66" t="s">
        <v>224</v>
      </c>
      <c r="B82" s="57" t="s">
        <v>273</v>
      </c>
      <c r="C82" s="58"/>
      <c r="D82" s="52" t="s">
        <v>274</v>
      </c>
      <c r="E82" s="52" t="s">
        <v>219</v>
      </c>
      <c r="F82" s="59" t="s">
        <v>220</v>
      </c>
      <c r="G82" s="60" t="s">
        <v>275</v>
      </c>
      <c r="H82" s="61">
        <v>19</v>
      </c>
      <c r="I82" s="62"/>
      <c r="J82" s="85">
        <f>H82+I82</f>
        <v>19</v>
      </c>
      <c r="K82" s="61"/>
      <c r="L82" s="62"/>
      <c r="M82" s="85">
        <f>K82+L82</f>
        <v>0</v>
      </c>
      <c r="N82" s="62">
        <v>20</v>
      </c>
      <c r="O82" s="62"/>
      <c r="P82" s="85">
        <f>N82+O82</f>
        <v>20</v>
      </c>
      <c r="Q82" s="48">
        <f t="shared" si="79"/>
        <v>39</v>
      </c>
      <c r="R82" s="48">
        <f t="shared" si="80"/>
        <v>0</v>
      </c>
      <c r="S82" s="49">
        <f>+Q82</f>
        <v>39</v>
      </c>
      <c r="T82" s="63">
        <v>35</v>
      </c>
      <c r="U82" s="62"/>
      <c r="V82" s="85">
        <f>+T82</f>
        <v>35</v>
      </c>
      <c r="W82" s="63"/>
      <c r="X82" s="62"/>
      <c r="Y82" s="85">
        <f>+W82</f>
        <v>0</v>
      </c>
      <c r="Z82" s="63">
        <v>28</v>
      </c>
      <c r="AA82" s="62"/>
      <c r="AB82" s="86">
        <f>+Z82</f>
        <v>28</v>
      </c>
      <c r="AC82" s="49">
        <f t="shared" si="81"/>
        <v>63</v>
      </c>
      <c r="AD82" s="49">
        <f t="shared" si="82"/>
        <v>0</v>
      </c>
      <c r="AE82" s="49">
        <f>+AC82</f>
        <v>63</v>
      </c>
      <c r="AF82" s="63">
        <v>29</v>
      </c>
      <c r="AG82" s="62"/>
      <c r="AH82" s="85">
        <f>+AF82</f>
        <v>29</v>
      </c>
      <c r="AI82" s="63">
        <v>28</v>
      </c>
      <c r="AJ82" s="62"/>
      <c r="AK82" s="85">
        <f>+AI82</f>
        <v>28</v>
      </c>
      <c r="AL82" s="63">
        <v>48</v>
      </c>
      <c r="AM82" s="62"/>
      <c r="AN82" s="85">
        <f>+AL82</f>
        <v>48</v>
      </c>
      <c r="AO82" s="49">
        <f t="shared" si="83"/>
        <v>105</v>
      </c>
      <c r="AP82" s="49">
        <f t="shared" si="84"/>
        <v>0</v>
      </c>
      <c r="AQ82" s="49">
        <f>+AO82</f>
        <v>105</v>
      </c>
      <c r="AR82" s="63">
        <v>23</v>
      </c>
      <c r="AS82" s="62"/>
      <c r="AT82" s="85">
        <f>+AR82</f>
        <v>23</v>
      </c>
      <c r="AU82" s="63">
        <v>54</v>
      </c>
      <c r="AV82" s="62"/>
      <c r="AW82" s="85">
        <f>+AU82</f>
        <v>54</v>
      </c>
      <c r="AX82" s="63">
        <v>44</v>
      </c>
      <c r="AY82" s="62"/>
      <c r="AZ82" s="85">
        <f>+AX82</f>
        <v>44</v>
      </c>
      <c r="BA82" s="49">
        <f t="shared" si="60"/>
        <v>121</v>
      </c>
      <c r="BB82" s="49">
        <f t="shared" si="78"/>
        <v>0</v>
      </c>
      <c r="BC82" s="49">
        <f>+BA82</f>
        <v>121</v>
      </c>
      <c r="BD82" s="51">
        <f t="shared" si="85"/>
        <v>328</v>
      </c>
      <c r="BE82" s="51">
        <f t="shared" ref="BE82:BE101" si="86">+R82+AD82+AP82+BB82</f>
        <v>0</v>
      </c>
      <c r="BF82" s="51">
        <f>+BD82</f>
        <v>328</v>
      </c>
    </row>
    <row r="83" spans="1:59" ht="40.5" customHeight="1" thickBot="1">
      <c r="A83" s="66" t="s">
        <v>224</v>
      </c>
      <c r="B83" s="57" t="s">
        <v>276</v>
      </c>
      <c r="C83" s="58"/>
      <c r="D83" s="52" t="s">
        <v>277</v>
      </c>
      <c r="E83" s="52" t="s">
        <v>278</v>
      </c>
      <c r="F83" s="59" t="s">
        <v>83</v>
      </c>
      <c r="G83" s="60" t="s">
        <v>279</v>
      </c>
      <c r="H83" s="61">
        <v>2133</v>
      </c>
      <c r="I83" s="62">
        <v>1783</v>
      </c>
      <c r="J83" s="64">
        <f>H83/I83*100</f>
        <v>119.62983735277621</v>
      </c>
      <c r="K83" s="62">
        <v>1848</v>
      </c>
      <c r="L83" s="62">
        <v>1744</v>
      </c>
      <c r="M83" s="64">
        <f>K83/L83*100</f>
        <v>105.96330275229357</v>
      </c>
      <c r="N83" s="62">
        <v>2256</v>
      </c>
      <c r="O83" s="62">
        <v>1783</v>
      </c>
      <c r="P83" s="64">
        <f>N83/O83*100</f>
        <v>126.52832305103759</v>
      </c>
      <c r="Q83" s="48">
        <f t="shared" si="79"/>
        <v>6237</v>
      </c>
      <c r="R83" s="48">
        <f t="shared" si="80"/>
        <v>5310</v>
      </c>
      <c r="S83" s="49">
        <f>+Q83/R83</f>
        <v>1.1745762711864407</v>
      </c>
      <c r="T83" s="63">
        <v>2508</v>
      </c>
      <c r="U83" s="62">
        <v>1178</v>
      </c>
      <c r="V83" s="64">
        <f>T83/U83*100</f>
        <v>212.90322580645159</v>
      </c>
      <c r="W83" s="63">
        <v>2573</v>
      </c>
      <c r="X83" s="62">
        <v>1191</v>
      </c>
      <c r="Y83" s="64">
        <f>W83/X83*100</f>
        <v>216.03694374475234</v>
      </c>
      <c r="Z83" s="63">
        <v>2562</v>
      </c>
      <c r="AA83" s="62">
        <v>1180</v>
      </c>
      <c r="AB83" s="65">
        <f>Z83/AA83*100</f>
        <v>217.11864406779662</v>
      </c>
      <c r="AC83" s="49">
        <f t="shared" si="81"/>
        <v>7643</v>
      </c>
      <c r="AD83" s="49">
        <f t="shared" si="82"/>
        <v>3549</v>
      </c>
      <c r="AE83" s="49">
        <f>+AC83/AD83</f>
        <v>2.153564384333615</v>
      </c>
      <c r="AF83" s="63">
        <v>2472</v>
      </c>
      <c r="AG83" s="62">
        <v>1261</v>
      </c>
      <c r="AH83" s="64">
        <f>AF83/AG83*100</f>
        <v>196.03489294210942</v>
      </c>
      <c r="AI83" s="63">
        <v>2736</v>
      </c>
      <c r="AJ83" s="62">
        <v>1261</v>
      </c>
      <c r="AK83" s="64">
        <f>AI83/AJ83*100</f>
        <v>216.97065820777161</v>
      </c>
      <c r="AL83" s="63">
        <v>2740</v>
      </c>
      <c r="AM83" s="62">
        <v>1250</v>
      </c>
      <c r="AN83" s="64">
        <f>AL83/AM83*100</f>
        <v>219.20000000000002</v>
      </c>
      <c r="AO83" s="49">
        <f t="shared" si="83"/>
        <v>7948</v>
      </c>
      <c r="AP83" s="49">
        <f t="shared" si="84"/>
        <v>3772</v>
      </c>
      <c r="AQ83" s="49">
        <f>+AO83/AP83</f>
        <v>2.1071049840933194</v>
      </c>
      <c r="AR83" s="63">
        <v>2475</v>
      </c>
      <c r="AS83" s="62">
        <v>671</v>
      </c>
      <c r="AT83" s="64">
        <f>AR83/AS83*100</f>
        <v>368.85245901639342</v>
      </c>
      <c r="AU83" s="63">
        <v>2781</v>
      </c>
      <c r="AV83" s="62">
        <v>658</v>
      </c>
      <c r="AW83" s="64">
        <f>AU83/AV83*100</f>
        <v>422.644376899696</v>
      </c>
      <c r="AX83" s="63">
        <v>2614</v>
      </c>
      <c r="AY83" s="62">
        <v>673</v>
      </c>
      <c r="AZ83" s="64">
        <f>AX83/AY83*100</f>
        <v>388.41010401188709</v>
      </c>
      <c r="BA83" s="49">
        <f t="shared" si="60"/>
        <v>7870</v>
      </c>
      <c r="BB83" s="49">
        <f t="shared" si="78"/>
        <v>2002</v>
      </c>
      <c r="BC83" s="49">
        <f>+BA83/BB83</f>
        <v>3.9310689310689311</v>
      </c>
      <c r="BD83" s="51">
        <f t="shared" si="85"/>
        <v>29698</v>
      </c>
      <c r="BE83" s="51">
        <f t="shared" si="86"/>
        <v>14633</v>
      </c>
      <c r="BF83" s="51">
        <f>+BD83/BE83</f>
        <v>2.0295223125811521</v>
      </c>
    </row>
    <row r="84" spans="1:59" ht="40.5" customHeight="1" thickBot="1">
      <c r="A84" s="66" t="s">
        <v>224</v>
      </c>
      <c r="B84" s="57" t="s">
        <v>280</v>
      </c>
      <c r="C84" s="58"/>
      <c r="D84" s="52" t="s">
        <v>277</v>
      </c>
      <c r="E84" s="52" t="s">
        <v>281</v>
      </c>
      <c r="F84" s="59" t="s">
        <v>83</v>
      </c>
      <c r="G84" s="60" t="s">
        <v>279</v>
      </c>
      <c r="H84" s="61">
        <v>2133</v>
      </c>
      <c r="I84" s="62">
        <v>2728</v>
      </c>
      <c r="J84" s="64">
        <f>H84/I84*100</f>
        <v>78.189149560117301</v>
      </c>
      <c r="K84" s="62">
        <v>1848</v>
      </c>
      <c r="L84" s="62">
        <v>2464</v>
      </c>
      <c r="M84" s="64">
        <f>K84/L84*100</f>
        <v>75</v>
      </c>
      <c r="N84" s="62">
        <v>2256</v>
      </c>
      <c r="O84" s="62">
        <v>2728</v>
      </c>
      <c r="P84" s="64">
        <f>N84/O84*100</f>
        <v>82.697947214076251</v>
      </c>
      <c r="Q84" s="48">
        <f t="shared" si="79"/>
        <v>6237</v>
      </c>
      <c r="R84" s="48">
        <f t="shared" si="80"/>
        <v>7920</v>
      </c>
      <c r="S84" s="49">
        <f>+Q84/R84</f>
        <v>0.78749999999999998</v>
      </c>
      <c r="T84" s="63">
        <v>2508</v>
      </c>
      <c r="U84" s="62">
        <v>2640</v>
      </c>
      <c r="V84" s="64">
        <f>T84/U84*100</f>
        <v>95</v>
      </c>
      <c r="W84" s="63">
        <v>2573</v>
      </c>
      <c r="X84" s="62">
        <v>2728</v>
      </c>
      <c r="Y84" s="64">
        <f>W84/X84*100</f>
        <v>94.318181818181827</v>
      </c>
      <c r="Z84" s="63">
        <v>2562</v>
      </c>
      <c r="AA84" s="62">
        <v>2640</v>
      </c>
      <c r="AB84" s="65">
        <f>Z84/AA84*100</f>
        <v>97.045454545454547</v>
      </c>
      <c r="AC84" s="49">
        <f t="shared" si="81"/>
        <v>7643</v>
      </c>
      <c r="AD84" s="49">
        <f t="shared" si="82"/>
        <v>8008</v>
      </c>
      <c r="AE84" s="49">
        <f>+AC84/AD84</f>
        <v>0.95442057942057945</v>
      </c>
      <c r="AF84" s="63">
        <v>2472</v>
      </c>
      <c r="AG84" s="62">
        <v>2728</v>
      </c>
      <c r="AH84" s="64">
        <f>AF84/AG84*100</f>
        <v>90.615835777126094</v>
      </c>
      <c r="AI84" s="63">
        <v>2736</v>
      </c>
      <c r="AJ84" s="62">
        <v>2728</v>
      </c>
      <c r="AK84" s="64">
        <f>AI84/AJ84*100</f>
        <v>100.29325513196481</v>
      </c>
      <c r="AL84" s="63">
        <v>2740</v>
      </c>
      <c r="AM84" s="62">
        <v>2640</v>
      </c>
      <c r="AN84" s="64">
        <f>AL84/AM84*100</f>
        <v>103.78787878787878</v>
      </c>
      <c r="AO84" s="49">
        <f t="shared" si="83"/>
        <v>7948</v>
      </c>
      <c r="AP84" s="49">
        <f t="shared" si="84"/>
        <v>8096</v>
      </c>
      <c r="AQ84" s="49">
        <f>+AO84/AP84</f>
        <v>0.98171936758893286</v>
      </c>
      <c r="AR84" s="63">
        <v>2475</v>
      </c>
      <c r="AS84" s="62">
        <v>2728</v>
      </c>
      <c r="AT84" s="64">
        <f>AR84/AS84*100</f>
        <v>90.725806451612897</v>
      </c>
      <c r="AU84" s="63">
        <v>2781</v>
      </c>
      <c r="AV84" s="62">
        <v>2640</v>
      </c>
      <c r="AW84" s="64">
        <f>AU84/AV84*100</f>
        <v>105.34090909090909</v>
      </c>
      <c r="AX84" s="63">
        <v>2614</v>
      </c>
      <c r="AY84" s="62">
        <v>2728</v>
      </c>
      <c r="AZ84" s="64">
        <f>AX84/AY84*100</f>
        <v>95.821114369501473</v>
      </c>
      <c r="BA84" s="49">
        <f t="shared" si="60"/>
        <v>7870</v>
      </c>
      <c r="BB84" s="49">
        <f t="shared" si="78"/>
        <v>8096</v>
      </c>
      <c r="BC84" s="49">
        <f>+BA84/BB84</f>
        <v>0.97208498023715417</v>
      </c>
      <c r="BD84" s="51">
        <f t="shared" si="85"/>
        <v>29698</v>
      </c>
      <c r="BE84" s="51">
        <f t="shared" si="86"/>
        <v>32120</v>
      </c>
      <c r="BF84" s="51">
        <f>+BD84/BE84</f>
        <v>0.92459526774595269</v>
      </c>
    </row>
    <row r="85" spans="1:59" ht="40.5" customHeight="1" thickBot="1">
      <c r="A85" s="66" t="s">
        <v>224</v>
      </c>
      <c r="B85" s="57" t="s">
        <v>282</v>
      </c>
      <c r="C85" s="58"/>
      <c r="D85" s="52" t="s">
        <v>283</v>
      </c>
      <c r="E85" s="52" t="s">
        <v>284</v>
      </c>
      <c r="F85" s="59" t="s">
        <v>220</v>
      </c>
      <c r="G85" s="60" t="s">
        <v>285</v>
      </c>
      <c r="H85" s="61">
        <v>875</v>
      </c>
      <c r="I85" s="95">
        <v>59</v>
      </c>
      <c r="J85" s="64">
        <f>H85/I85</f>
        <v>14.830508474576272</v>
      </c>
      <c r="K85" s="62">
        <v>851</v>
      </c>
      <c r="L85" s="95">
        <v>59</v>
      </c>
      <c r="M85" s="64">
        <f>K85/L85</f>
        <v>14.423728813559322</v>
      </c>
      <c r="N85" s="62">
        <v>767</v>
      </c>
      <c r="O85" s="95">
        <v>59</v>
      </c>
      <c r="P85" s="64">
        <f>N85/O85</f>
        <v>13</v>
      </c>
      <c r="Q85" s="48">
        <f t="shared" si="79"/>
        <v>2493</v>
      </c>
      <c r="R85" s="48">
        <f t="shared" si="80"/>
        <v>177</v>
      </c>
      <c r="S85" s="49">
        <f>+Q85/R85</f>
        <v>14.084745762711865</v>
      </c>
      <c r="T85" s="63">
        <v>1008</v>
      </c>
      <c r="U85" s="95">
        <v>39</v>
      </c>
      <c r="V85" s="64">
        <f>T85/U85</f>
        <v>25.846153846153847</v>
      </c>
      <c r="W85" s="63">
        <v>1023</v>
      </c>
      <c r="X85" s="95">
        <v>39</v>
      </c>
      <c r="Y85" s="64">
        <f>W85/X85</f>
        <v>26.23076923076923</v>
      </c>
      <c r="Z85" s="63">
        <v>1066</v>
      </c>
      <c r="AA85" s="95">
        <v>39</v>
      </c>
      <c r="AB85" s="65">
        <f>Z85/AA85</f>
        <v>27.333333333333332</v>
      </c>
      <c r="AC85" s="49">
        <f t="shared" si="81"/>
        <v>3097</v>
      </c>
      <c r="AD85" s="49">
        <f t="shared" si="82"/>
        <v>117</v>
      </c>
      <c r="AE85" s="49">
        <f>+AC85/AD85</f>
        <v>26.470085470085468</v>
      </c>
      <c r="AF85" s="63">
        <v>1248</v>
      </c>
      <c r="AG85" s="95">
        <v>41</v>
      </c>
      <c r="AH85" s="64">
        <f>AF85/AG85</f>
        <v>30.439024390243901</v>
      </c>
      <c r="AI85" s="63">
        <v>1288</v>
      </c>
      <c r="AJ85" s="95">
        <v>41</v>
      </c>
      <c r="AK85" s="64">
        <f>AI85/AJ85</f>
        <v>31.414634146341463</v>
      </c>
      <c r="AL85" s="63">
        <v>792</v>
      </c>
      <c r="AM85" s="95">
        <v>41</v>
      </c>
      <c r="AN85" s="64">
        <f>AL85/AM85</f>
        <v>19.317073170731707</v>
      </c>
      <c r="AO85" s="49">
        <f t="shared" si="83"/>
        <v>3328</v>
      </c>
      <c r="AP85" s="49">
        <f t="shared" si="84"/>
        <v>123</v>
      </c>
      <c r="AQ85" s="49">
        <f>+AO85/AP85</f>
        <v>27.056910569105693</v>
      </c>
      <c r="AR85" s="96">
        <v>1057</v>
      </c>
      <c r="AS85" s="95">
        <v>22</v>
      </c>
      <c r="AT85" s="64">
        <f>AR86/AS85</f>
        <v>112.5</v>
      </c>
      <c r="AU85" s="63">
        <v>1053</v>
      </c>
      <c r="AV85" s="95">
        <v>22</v>
      </c>
      <c r="AW85" s="64">
        <f>AU85/AV85</f>
        <v>47.863636363636367</v>
      </c>
      <c r="AX85" s="63">
        <v>1074</v>
      </c>
      <c r="AY85" s="95">
        <v>22</v>
      </c>
      <c r="AZ85" s="64">
        <f>AX85/AY85</f>
        <v>48.81818181818182</v>
      </c>
      <c r="BA85" s="49">
        <f>+AR85+AU85+AX85</f>
        <v>3184</v>
      </c>
      <c r="BB85" s="49">
        <f t="shared" si="78"/>
        <v>66</v>
      </c>
      <c r="BC85" s="49">
        <f>+BA85/BB85</f>
        <v>48.242424242424242</v>
      </c>
      <c r="BD85" s="51">
        <f t="shared" si="85"/>
        <v>12102</v>
      </c>
      <c r="BE85" s="51">
        <f t="shared" si="86"/>
        <v>483</v>
      </c>
      <c r="BF85" s="51">
        <f>+BD85/BE85</f>
        <v>25.055900621118013</v>
      </c>
    </row>
    <row r="86" spans="1:59" ht="40.5" customHeight="1" thickBot="1">
      <c r="A86" s="66" t="s">
        <v>224</v>
      </c>
      <c r="B86" s="57" t="s">
        <v>286</v>
      </c>
      <c r="C86" s="58"/>
      <c r="D86" s="52" t="s">
        <v>287</v>
      </c>
      <c r="E86" s="52" t="s">
        <v>288</v>
      </c>
      <c r="F86" s="59" t="s">
        <v>220</v>
      </c>
      <c r="G86" s="60" t="s">
        <v>289</v>
      </c>
      <c r="H86" s="61">
        <v>2133</v>
      </c>
      <c r="I86" s="62">
        <v>875</v>
      </c>
      <c r="J86" s="64">
        <f>H86/I86</f>
        <v>2.4377142857142857</v>
      </c>
      <c r="K86" s="62">
        <v>1848</v>
      </c>
      <c r="L86" s="62">
        <v>851</v>
      </c>
      <c r="M86" s="64">
        <f>K86/L86</f>
        <v>2.1715628672150413</v>
      </c>
      <c r="N86" s="62">
        <v>2256</v>
      </c>
      <c r="O86" s="62">
        <v>767</v>
      </c>
      <c r="P86" s="64">
        <f>N86/O86</f>
        <v>2.941329856584094</v>
      </c>
      <c r="Q86" s="48">
        <f t="shared" si="79"/>
        <v>6237</v>
      </c>
      <c r="R86" s="48">
        <f t="shared" si="80"/>
        <v>2493</v>
      </c>
      <c r="S86" s="49">
        <f>+Q86/R86</f>
        <v>2.5018050541516246</v>
      </c>
      <c r="T86" s="63">
        <v>2508</v>
      </c>
      <c r="U86" s="62">
        <v>1008</v>
      </c>
      <c r="V86" s="64">
        <f>T86/U86</f>
        <v>2.4880952380952381</v>
      </c>
      <c r="W86" s="63">
        <v>2573</v>
      </c>
      <c r="X86" s="62">
        <v>1023</v>
      </c>
      <c r="Y86" s="64">
        <f>W86/X86</f>
        <v>2.5151515151515151</v>
      </c>
      <c r="Z86" s="63">
        <v>2562</v>
      </c>
      <c r="AA86" s="62">
        <v>1066</v>
      </c>
      <c r="AB86" s="65">
        <f>Z86/AA86</f>
        <v>2.4033771106941839</v>
      </c>
      <c r="AC86" s="49">
        <f t="shared" si="81"/>
        <v>7643</v>
      </c>
      <c r="AD86" s="49">
        <f t="shared" si="82"/>
        <v>3097</v>
      </c>
      <c r="AE86" s="49">
        <f>+AC86/AD86</f>
        <v>2.4678721343235388</v>
      </c>
      <c r="AF86" s="63">
        <v>2472</v>
      </c>
      <c r="AG86" s="62">
        <v>1248</v>
      </c>
      <c r="AH86" s="64">
        <f>AF86/AG86</f>
        <v>1.9807692307692308</v>
      </c>
      <c r="AI86" s="63">
        <v>2736</v>
      </c>
      <c r="AJ86" s="62">
        <v>1288</v>
      </c>
      <c r="AK86" s="64">
        <f>AI86/AJ86</f>
        <v>2.1242236024844718</v>
      </c>
      <c r="AL86" s="63">
        <v>2740</v>
      </c>
      <c r="AM86" s="62">
        <v>792</v>
      </c>
      <c r="AN86" s="64">
        <f>AL86/AM86</f>
        <v>3.4595959595959598</v>
      </c>
      <c r="AO86" s="49">
        <f t="shared" si="83"/>
        <v>7948</v>
      </c>
      <c r="AP86" s="49">
        <f t="shared" si="84"/>
        <v>3328</v>
      </c>
      <c r="AQ86" s="49">
        <f>+AO86/AP86</f>
        <v>2.3882211538461537</v>
      </c>
      <c r="AR86" s="63">
        <v>2475</v>
      </c>
      <c r="AS86" s="62">
        <v>1057</v>
      </c>
      <c r="AT86" s="64">
        <f>+AR86/AS86</f>
        <v>2.3415326395458846</v>
      </c>
      <c r="AU86" s="63">
        <v>2781</v>
      </c>
      <c r="AV86" s="62">
        <v>1053</v>
      </c>
      <c r="AW86" s="64">
        <f>AU86/AV86</f>
        <v>2.641025641025641</v>
      </c>
      <c r="AX86" s="63">
        <v>2614</v>
      </c>
      <c r="AY86" s="62">
        <v>1074</v>
      </c>
      <c r="AZ86" s="64">
        <f>AX86/AY86</f>
        <v>2.4338919925512106</v>
      </c>
      <c r="BA86" s="49">
        <f>+AR86+AU86+AX86</f>
        <v>7870</v>
      </c>
      <c r="BB86" s="49">
        <f t="shared" si="78"/>
        <v>3184</v>
      </c>
      <c r="BC86" s="49">
        <f>+BA86/BB86</f>
        <v>2.4717336683417086</v>
      </c>
      <c r="BD86" s="51">
        <f t="shared" si="85"/>
        <v>29698</v>
      </c>
      <c r="BE86" s="51">
        <f t="shared" si="86"/>
        <v>12102</v>
      </c>
      <c r="BF86" s="51">
        <f>+BD86/BE86</f>
        <v>2.4539745496612131</v>
      </c>
    </row>
    <row r="87" spans="1:59" ht="40.5" customHeight="1" thickBot="1">
      <c r="A87" s="66" t="s">
        <v>224</v>
      </c>
      <c r="B87" s="57" t="s">
        <v>290</v>
      </c>
      <c r="C87" s="58"/>
      <c r="D87" s="52" t="s">
        <v>290</v>
      </c>
      <c r="E87" s="52" t="s">
        <v>219</v>
      </c>
      <c r="F87" s="59" t="s">
        <v>220</v>
      </c>
      <c r="G87" s="60" t="s">
        <v>291</v>
      </c>
      <c r="H87" s="61">
        <v>875</v>
      </c>
      <c r="I87" s="62"/>
      <c r="J87" s="85">
        <f>+H87</f>
        <v>875</v>
      </c>
      <c r="K87" s="63">
        <v>851</v>
      </c>
      <c r="L87" s="62"/>
      <c r="M87" s="85">
        <f>+K87</f>
        <v>851</v>
      </c>
      <c r="N87" s="63">
        <v>767</v>
      </c>
      <c r="O87" s="62"/>
      <c r="P87" s="85">
        <f>+N87</f>
        <v>767</v>
      </c>
      <c r="Q87" s="48">
        <f>+H87+K87+N87</f>
        <v>2493</v>
      </c>
      <c r="R87" s="48"/>
      <c r="S87" s="91">
        <f>+Q87</f>
        <v>2493</v>
      </c>
      <c r="T87" s="63">
        <v>1008</v>
      </c>
      <c r="U87" s="62"/>
      <c r="V87" s="85">
        <f>+T87</f>
        <v>1008</v>
      </c>
      <c r="W87" s="63">
        <v>1023</v>
      </c>
      <c r="X87" s="62"/>
      <c r="Y87" s="85">
        <f>+W87</f>
        <v>1023</v>
      </c>
      <c r="Z87" s="63">
        <v>1066</v>
      </c>
      <c r="AA87" s="62"/>
      <c r="AB87" s="86">
        <f>+Z87</f>
        <v>1066</v>
      </c>
      <c r="AC87" s="49">
        <f>+T87+W87+Z87</f>
        <v>3097</v>
      </c>
      <c r="AD87" s="49"/>
      <c r="AE87" s="91">
        <f>+AC87</f>
        <v>3097</v>
      </c>
      <c r="AF87" s="63">
        <v>1248</v>
      </c>
      <c r="AG87" s="62"/>
      <c r="AH87" s="85">
        <f>+AF87</f>
        <v>1248</v>
      </c>
      <c r="AI87" s="63">
        <v>1288</v>
      </c>
      <c r="AJ87" s="62"/>
      <c r="AK87" s="85">
        <f>+AI87</f>
        <v>1288</v>
      </c>
      <c r="AL87" s="63">
        <v>792</v>
      </c>
      <c r="AM87" s="62"/>
      <c r="AN87" s="85">
        <f>+AL87</f>
        <v>792</v>
      </c>
      <c r="AO87" s="49">
        <f>+AF87+AI87+AL87</f>
        <v>3328</v>
      </c>
      <c r="AP87" s="49"/>
      <c r="AQ87" s="91">
        <f>+AO87</f>
        <v>3328</v>
      </c>
      <c r="AR87" s="63">
        <v>1057</v>
      </c>
      <c r="AS87" s="62"/>
      <c r="AT87" s="85">
        <f>+AR87</f>
        <v>1057</v>
      </c>
      <c r="AU87" s="63">
        <v>1053</v>
      </c>
      <c r="AV87" s="62"/>
      <c r="AW87" s="85">
        <f>+AU87</f>
        <v>1053</v>
      </c>
      <c r="AX87" s="63">
        <v>1074</v>
      </c>
      <c r="AY87" s="62"/>
      <c r="AZ87" s="85">
        <f>+AX87</f>
        <v>1074</v>
      </c>
      <c r="BA87" s="49">
        <f>+AR87+AU87+AX87</f>
        <v>3184</v>
      </c>
      <c r="BB87" s="49"/>
      <c r="BC87" s="91">
        <f>+BA87</f>
        <v>3184</v>
      </c>
      <c r="BD87" s="51">
        <f t="shared" si="85"/>
        <v>12102</v>
      </c>
      <c r="BE87" s="51">
        <f t="shared" si="86"/>
        <v>0</v>
      </c>
      <c r="BF87" s="92">
        <f>+BD87</f>
        <v>12102</v>
      </c>
    </row>
    <row r="88" spans="1:59" ht="40.5" customHeight="1" thickBot="1">
      <c r="A88" s="66" t="s">
        <v>237</v>
      </c>
      <c r="B88" s="57" t="s">
        <v>292</v>
      </c>
      <c r="C88" s="58"/>
      <c r="D88" s="52" t="s">
        <v>293</v>
      </c>
      <c r="E88" s="52" t="s">
        <v>219</v>
      </c>
      <c r="F88" s="59" t="s">
        <v>220</v>
      </c>
      <c r="G88" s="60" t="s">
        <v>294</v>
      </c>
      <c r="H88" s="61">
        <v>2384</v>
      </c>
      <c r="I88" s="89"/>
      <c r="J88" s="85">
        <f>+H88</f>
        <v>2384</v>
      </c>
      <c r="K88" s="62">
        <v>2340</v>
      </c>
      <c r="L88" s="89"/>
      <c r="M88" s="85">
        <f>+K88</f>
        <v>2340</v>
      </c>
      <c r="N88" s="62">
        <v>2403</v>
      </c>
      <c r="O88" s="89"/>
      <c r="P88" s="85">
        <f>+N88</f>
        <v>2403</v>
      </c>
      <c r="Q88" s="48">
        <f>+Q86</f>
        <v>6237</v>
      </c>
      <c r="R88" s="48"/>
      <c r="S88" s="91">
        <f>+Q88</f>
        <v>6237</v>
      </c>
      <c r="T88" s="97">
        <v>2546</v>
      </c>
      <c r="U88" s="89"/>
      <c r="V88" s="85">
        <f>+T88</f>
        <v>2546</v>
      </c>
      <c r="W88" s="97">
        <v>2575</v>
      </c>
      <c r="X88" s="89"/>
      <c r="Y88" s="85">
        <f>+W88</f>
        <v>2575</v>
      </c>
      <c r="Z88" s="97">
        <v>2522</v>
      </c>
      <c r="AA88" s="89"/>
      <c r="AB88" s="86">
        <f>+Z88</f>
        <v>2522</v>
      </c>
      <c r="AC88" s="49">
        <f>+AC86</f>
        <v>7643</v>
      </c>
      <c r="AD88" s="49"/>
      <c r="AE88" s="91">
        <f>+AC88</f>
        <v>7643</v>
      </c>
      <c r="AF88" s="97">
        <v>2638</v>
      </c>
      <c r="AG88" s="89"/>
      <c r="AH88" s="85">
        <f>+AF88</f>
        <v>2638</v>
      </c>
      <c r="AI88" s="97">
        <v>2636</v>
      </c>
      <c r="AJ88" s="89"/>
      <c r="AK88" s="85">
        <f>+AI88</f>
        <v>2636</v>
      </c>
      <c r="AL88" s="97">
        <v>2674</v>
      </c>
      <c r="AM88" s="89"/>
      <c r="AN88" s="85">
        <f>+AL88</f>
        <v>2674</v>
      </c>
      <c r="AO88" s="49">
        <f>+AO86</f>
        <v>7948</v>
      </c>
      <c r="AP88" s="49"/>
      <c r="AQ88" s="91">
        <f>+AO88</f>
        <v>7948</v>
      </c>
      <c r="AR88" s="97">
        <v>2610</v>
      </c>
      <c r="AS88" s="89"/>
      <c r="AT88" s="85">
        <f>+AR88</f>
        <v>2610</v>
      </c>
      <c r="AU88" s="97">
        <v>2601</v>
      </c>
      <c r="AV88" s="89"/>
      <c r="AW88" s="85">
        <f>+AU88</f>
        <v>2601</v>
      </c>
      <c r="AX88" s="97">
        <v>2659</v>
      </c>
      <c r="AY88" s="89"/>
      <c r="AZ88" s="85">
        <f>+AX88</f>
        <v>2659</v>
      </c>
      <c r="BA88" s="49">
        <f>+BA86</f>
        <v>7870</v>
      </c>
      <c r="BB88" s="49"/>
      <c r="BC88" s="91">
        <f>+BA88</f>
        <v>7870</v>
      </c>
      <c r="BD88" s="51">
        <f t="shared" si="85"/>
        <v>29698</v>
      </c>
      <c r="BE88" s="51">
        <f t="shared" si="86"/>
        <v>0</v>
      </c>
      <c r="BF88" s="92">
        <f>+BD88</f>
        <v>29698</v>
      </c>
    </row>
    <row r="89" spans="1:59" ht="40.5" customHeight="1" thickBot="1">
      <c r="A89" s="66" t="s">
        <v>224</v>
      </c>
      <c r="B89" s="57" t="s">
        <v>295</v>
      </c>
      <c r="C89" s="58"/>
      <c r="D89" s="52" t="s">
        <v>295</v>
      </c>
      <c r="E89" s="52" t="s">
        <v>219</v>
      </c>
      <c r="F89" s="59" t="s">
        <v>220</v>
      </c>
      <c r="G89" s="60"/>
      <c r="H89" s="61">
        <v>86</v>
      </c>
      <c r="I89" s="62"/>
      <c r="J89" s="85">
        <f>+H89</f>
        <v>86</v>
      </c>
      <c r="K89" s="62">
        <v>78</v>
      </c>
      <c r="L89" s="62"/>
      <c r="M89" s="85">
        <f>+K89</f>
        <v>78</v>
      </c>
      <c r="N89" s="62">
        <v>89</v>
      </c>
      <c r="O89" s="62"/>
      <c r="P89" s="85">
        <f>+N89</f>
        <v>89</v>
      </c>
      <c r="Q89" s="48">
        <f>+Q87</f>
        <v>2493</v>
      </c>
      <c r="R89" s="48"/>
      <c r="S89" s="91">
        <f>+Q89</f>
        <v>2493</v>
      </c>
      <c r="T89" s="63">
        <v>109</v>
      </c>
      <c r="U89" s="62"/>
      <c r="V89" s="85">
        <f>+T89</f>
        <v>109</v>
      </c>
      <c r="W89" s="63">
        <v>130</v>
      </c>
      <c r="X89" s="62"/>
      <c r="Y89" s="85">
        <f>+W89</f>
        <v>130</v>
      </c>
      <c r="Z89" s="63">
        <v>118</v>
      </c>
      <c r="AA89" s="62"/>
      <c r="AB89" s="86">
        <f>+Z89</f>
        <v>118</v>
      </c>
      <c r="AC89" s="49">
        <f>+AC87</f>
        <v>3097</v>
      </c>
      <c r="AD89" s="49"/>
      <c r="AE89" s="91">
        <f>+AC89</f>
        <v>3097</v>
      </c>
      <c r="AF89" s="63">
        <v>96</v>
      </c>
      <c r="AG89" s="62"/>
      <c r="AH89" s="85">
        <f>+AF89</f>
        <v>96</v>
      </c>
      <c r="AI89" s="63">
        <v>118</v>
      </c>
      <c r="AJ89" s="62"/>
      <c r="AK89" s="85">
        <f>+AI89</f>
        <v>118</v>
      </c>
      <c r="AL89" s="63">
        <v>112</v>
      </c>
      <c r="AM89" s="62"/>
      <c r="AN89" s="85">
        <f>+AL89</f>
        <v>112</v>
      </c>
      <c r="AO89" s="49">
        <f>+AO87</f>
        <v>3328</v>
      </c>
      <c r="AP89" s="49"/>
      <c r="AQ89" s="91">
        <f>+AO89</f>
        <v>3328</v>
      </c>
      <c r="AR89" s="63">
        <v>109</v>
      </c>
      <c r="AS89" s="62"/>
      <c r="AT89" s="85">
        <f>+AR89</f>
        <v>109</v>
      </c>
      <c r="AU89" s="63">
        <v>73</v>
      </c>
      <c r="AV89" s="62"/>
      <c r="AW89" s="85">
        <f>+AU89</f>
        <v>73</v>
      </c>
      <c r="AX89" s="63">
        <v>89</v>
      </c>
      <c r="AY89" s="62"/>
      <c r="AZ89" s="85">
        <f>+AX89</f>
        <v>89</v>
      </c>
      <c r="BA89" s="49">
        <f>+BA87</f>
        <v>3184</v>
      </c>
      <c r="BB89" s="49"/>
      <c r="BC89" s="91">
        <f>+BA89</f>
        <v>3184</v>
      </c>
      <c r="BD89" s="51">
        <f t="shared" si="85"/>
        <v>12102</v>
      </c>
      <c r="BE89" s="51">
        <f t="shared" si="86"/>
        <v>0</v>
      </c>
      <c r="BF89" s="92">
        <f>+BD89</f>
        <v>12102</v>
      </c>
    </row>
    <row r="90" spans="1:59" ht="40.5" customHeight="1" thickBot="1">
      <c r="A90" s="66" t="s">
        <v>237</v>
      </c>
      <c r="B90" s="57" t="s">
        <v>296</v>
      </c>
      <c r="C90" s="58"/>
      <c r="D90" s="52" t="s">
        <v>297</v>
      </c>
      <c r="E90" s="52" t="s">
        <v>219</v>
      </c>
      <c r="F90" s="59" t="s">
        <v>220</v>
      </c>
      <c r="G90" s="60"/>
      <c r="H90" s="61">
        <v>305</v>
      </c>
      <c r="I90" s="62"/>
      <c r="J90" s="85">
        <f>+H90</f>
        <v>305</v>
      </c>
      <c r="K90" s="62">
        <v>261</v>
      </c>
      <c r="L90" s="62"/>
      <c r="M90" s="85">
        <f>+K90</f>
        <v>261</v>
      </c>
      <c r="N90" s="62">
        <v>324</v>
      </c>
      <c r="O90" s="62"/>
      <c r="P90" s="85">
        <f>+N90</f>
        <v>324</v>
      </c>
      <c r="Q90" s="48">
        <f>+Q88</f>
        <v>6237</v>
      </c>
      <c r="R90" s="48"/>
      <c r="S90" s="91">
        <f>+Q90</f>
        <v>6237</v>
      </c>
      <c r="T90" s="63">
        <v>248</v>
      </c>
      <c r="U90" s="62"/>
      <c r="V90" s="85">
        <f>+T90</f>
        <v>248</v>
      </c>
      <c r="W90" s="63">
        <v>277</v>
      </c>
      <c r="X90" s="62"/>
      <c r="Y90" s="85">
        <f>+W90</f>
        <v>277</v>
      </c>
      <c r="Z90" s="63">
        <v>221</v>
      </c>
      <c r="AA90" s="62"/>
      <c r="AB90" s="86">
        <f>+Z90</f>
        <v>221</v>
      </c>
      <c r="AC90" s="49">
        <f>+AC88</f>
        <v>7643</v>
      </c>
      <c r="AD90" s="49"/>
      <c r="AE90" s="91">
        <f>+AC90</f>
        <v>7643</v>
      </c>
      <c r="AF90" s="63">
        <v>271</v>
      </c>
      <c r="AG90" s="62"/>
      <c r="AH90" s="85">
        <f>+AF90</f>
        <v>271</v>
      </c>
      <c r="AI90" s="63">
        <v>269</v>
      </c>
      <c r="AJ90" s="62"/>
      <c r="AK90" s="85">
        <f>+AI90</f>
        <v>269</v>
      </c>
      <c r="AL90" s="63">
        <v>306</v>
      </c>
      <c r="AM90" s="62"/>
      <c r="AN90" s="85">
        <f>+AL90</f>
        <v>306</v>
      </c>
      <c r="AO90" s="49">
        <f>+AO88</f>
        <v>7948</v>
      </c>
      <c r="AP90" s="49"/>
      <c r="AQ90" s="91">
        <f>+AO90</f>
        <v>7948</v>
      </c>
      <c r="AR90" s="63">
        <v>269</v>
      </c>
      <c r="AS90" s="62"/>
      <c r="AT90" s="85">
        <f>+AR90</f>
        <v>269</v>
      </c>
      <c r="AU90" s="63">
        <v>260</v>
      </c>
      <c r="AV90" s="62"/>
      <c r="AW90" s="85">
        <f>+AU90</f>
        <v>260</v>
      </c>
      <c r="AX90" s="63">
        <v>318</v>
      </c>
      <c r="AY90" s="62"/>
      <c r="AZ90" s="85">
        <f>+AX90</f>
        <v>318</v>
      </c>
      <c r="BA90" s="49">
        <f>+BA88</f>
        <v>7870</v>
      </c>
      <c r="BB90" s="49"/>
      <c r="BC90" s="91">
        <f>+BA90</f>
        <v>7870</v>
      </c>
      <c r="BD90" s="51">
        <f t="shared" si="85"/>
        <v>29698</v>
      </c>
      <c r="BE90" s="51">
        <f t="shared" si="86"/>
        <v>0</v>
      </c>
      <c r="BF90" s="92">
        <f>+BD90</f>
        <v>29698</v>
      </c>
    </row>
    <row r="91" spans="1:59" ht="40.5" customHeight="1" thickBot="1">
      <c r="A91" s="66" t="s">
        <v>237</v>
      </c>
      <c r="B91" s="57" t="s">
        <v>298</v>
      </c>
      <c r="C91" s="58"/>
      <c r="D91" s="52" t="s">
        <v>297</v>
      </c>
      <c r="E91" s="52" t="s">
        <v>299</v>
      </c>
      <c r="F91" s="59" t="s">
        <v>252</v>
      </c>
      <c r="G91" s="60"/>
      <c r="H91" s="98">
        <f>+H90</f>
        <v>305</v>
      </c>
      <c r="I91" s="62">
        <v>403</v>
      </c>
      <c r="J91" s="82">
        <f>+H91/I91</f>
        <v>0.75682382133995041</v>
      </c>
      <c r="K91" s="61">
        <v>261</v>
      </c>
      <c r="L91" s="62">
        <v>364</v>
      </c>
      <c r="M91" s="82">
        <f>+K91/L91</f>
        <v>0.71703296703296704</v>
      </c>
      <c r="N91" s="61">
        <f>+N90</f>
        <v>324</v>
      </c>
      <c r="O91" s="62">
        <v>403</v>
      </c>
      <c r="P91" s="82">
        <f>+N91/O91</f>
        <v>0.80397022332506207</v>
      </c>
      <c r="Q91" s="48">
        <f t="shared" ref="Q91:R93" si="87">+H91+K91+N91</f>
        <v>890</v>
      </c>
      <c r="R91" s="48">
        <f t="shared" si="87"/>
        <v>1170</v>
      </c>
      <c r="S91" s="99">
        <f>+Q91/R91</f>
        <v>0.76068376068376065</v>
      </c>
      <c r="T91" s="61">
        <f>+T90</f>
        <v>248</v>
      </c>
      <c r="U91" s="62">
        <v>390</v>
      </c>
      <c r="V91" s="82">
        <f>+T91/U91</f>
        <v>0.63589743589743586</v>
      </c>
      <c r="W91" s="61">
        <f>+W90</f>
        <v>277</v>
      </c>
      <c r="X91" s="62">
        <v>403</v>
      </c>
      <c r="Y91" s="82">
        <f>+W91/X91</f>
        <v>0.68734491315136481</v>
      </c>
      <c r="Z91" s="61">
        <f>+Z90</f>
        <v>221</v>
      </c>
      <c r="AA91" s="62">
        <v>390</v>
      </c>
      <c r="AB91" s="82">
        <f>+Z91/AA91</f>
        <v>0.56666666666666665</v>
      </c>
      <c r="AC91" s="48">
        <f t="shared" ref="AC91:AD93" si="88">+T91+W91+Z91</f>
        <v>746</v>
      </c>
      <c r="AD91" s="48">
        <f t="shared" si="88"/>
        <v>1183</v>
      </c>
      <c r="AE91" s="99">
        <f>+AC91/AD91</f>
        <v>0.63060016906170757</v>
      </c>
      <c r="AF91" s="61">
        <f>+AF90</f>
        <v>271</v>
      </c>
      <c r="AG91" s="62">
        <v>403</v>
      </c>
      <c r="AH91" s="82">
        <f>+AF91/AG91</f>
        <v>0.67245657568238215</v>
      </c>
      <c r="AI91" s="61">
        <f>+AI90</f>
        <v>269</v>
      </c>
      <c r="AJ91" s="62">
        <v>403</v>
      </c>
      <c r="AK91" s="82">
        <f>+AI91/AJ91</f>
        <v>0.66749379652605456</v>
      </c>
      <c r="AL91" s="61">
        <f>+AL90</f>
        <v>306</v>
      </c>
      <c r="AM91" s="62">
        <v>390</v>
      </c>
      <c r="AN91" s="82">
        <f>+AL91/AM91</f>
        <v>0.7846153846153846</v>
      </c>
      <c r="AO91" s="48">
        <f t="shared" ref="AO91:AP93" si="89">+AF91+AI91+AL91</f>
        <v>846</v>
      </c>
      <c r="AP91" s="48">
        <f t="shared" si="89"/>
        <v>1196</v>
      </c>
      <c r="AQ91" s="99">
        <f>+AO91/AP91</f>
        <v>0.70735785953177255</v>
      </c>
      <c r="AR91" s="98">
        <f>+AR90</f>
        <v>269</v>
      </c>
      <c r="AS91" s="62">
        <v>403</v>
      </c>
      <c r="AT91" s="82">
        <f>+AR91/AS91</f>
        <v>0.66749379652605456</v>
      </c>
      <c r="AU91" s="61">
        <f>+AU90</f>
        <v>260</v>
      </c>
      <c r="AV91" s="62">
        <v>390</v>
      </c>
      <c r="AW91" s="82">
        <f>+AU91/AV91</f>
        <v>0.66666666666666663</v>
      </c>
      <c r="AX91" s="61">
        <f>+AX90</f>
        <v>318</v>
      </c>
      <c r="AY91" s="62">
        <v>403</v>
      </c>
      <c r="AZ91" s="82">
        <f>+AX91/AY91</f>
        <v>0.78908188585607941</v>
      </c>
      <c r="BA91" s="48">
        <f t="shared" ref="BA91:BB93" si="90">+AR91+AU91+AX91</f>
        <v>847</v>
      </c>
      <c r="BB91" s="48">
        <f t="shared" si="90"/>
        <v>1196</v>
      </c>
      <c r="BC91" s="99">
        <f>+BA91/BB91</f>
        <v>0.7081939799331104</v>
      </c>
      <c r="BD91" s="51">
        <f t="shared" si="85"/>
        <v>3329</v>
      </c>
      <c r="BE91" s="51">
        <f t="shared" si="86"/>
        <v>4745</v>
      </c>
      <c r="BF91" s="100">
        <f>+BD91/BE91</f>
        <v>0.70158061116965231</v>
      </c>
    </row>
    <row r="92" spans="1:59" ht="40.5" customHeight="1" thickBot="1">
      <c r="A92" s="66" t="s">
        <v>237</v>
      </c>
      <c r="B92" s="57" t="s">
        <v>300</v>
      </c>
      <c r="C92" s="58"/>
      <c r="D92" s="52" t="s">
        <v>297</v>
      </c>
      <c r="E92" s="52" t="s">
        <v>301</v>
      </c>
      <c r="F92" s="59" t="s">
        <v>220</v>
      </c>
      <c r="G92" s="60"/>
      <c r="H92" s="98">
        <f>+H90</f>
        <v>305</v>
      </c>
      <c r="I92" s="62">
        <f>+H89</f>
        <v>86</v>
      </c>
      <c r="J92" s="70">
        <f>+H92/I92</f>
        <v>3.5465116279069768</v>
      </c>
      <c r="K92" s="61">
        <v>261</v>
      </c>
      <c r="L92" s="62">
        <f>K89</f>
        <v>78</v>
      </c>
      <c r="M92" s="70">
        <f>+K92/L92</f>
        <v>3.3461538461538463</v>
      </c>
      <c r="N92" s="61">
        <f>+N90</f>
        <v>324</v>
      </c>
      <c r="O92" s="62">
        <f>+N89</f>
        <v>89</v>
      </c>
      <c r="P92" s="70">
        <f>+N92/O92</f>
        <v>3.6404494382022472</v>
      </c>
      <c r="Q92" s="48">
        <f t="shared" si="87"/>
        <v>890</v>
      </c>
      <c r="R92" s="48">
        <f t="shared" si="87"/>
        <v>253</v>
      </c>
      <c r="S92" s="101">
        <f>+Q92/R92</f>
        <v>3.5177865612648223</v>
      </c>
      <c r="T92" s="61">
        <f>+T90</f>
        <v>248</v>
      </c>
      <c r="U92" s="62">
        <f>T89</f>
        <v>109</v>
      </c>
      <c r="V92" s="70">
        <f>+T92/U92</f>
        <v>2.2752293577981653</v>
      </c>
      <c r="W92" s="61">
        <f>+W90</f>
        <v>277</v>
      </c>
      <c r="X92" s="62">
        <f>+W89</f>
        <v>130</v>
      </c>
      <c r="Y92" s="70">
        <f>+W92/X92</f>
        <v>2.1307692307692307</v>
      </c>
      <c r="Z92" s="61">
        <f>+Z90</f>
        <v>221</v>
      </c>
      <c r="AA92" s="62">
        <f>+Z89</f>
        <v>118</v>
      </c>
      <c r="AB92" s="70">
        <f>+Z92/AA92</f>
        <v>1.8728813559322033</v>
      </c>
      <c r="AC92" s="48">
        <f t="shared" si="88"/>
        <v>746</v>
      </c>
      <c r="AD92" s="48">
        <f t="shared" si="88"/>
        <v>357</v>
      </c>
      <c r="AE92" s="101">
        <f>+AC92/AD92</f>
        <v>2.0896358543417368</v>
      </c>
      <c r="AF92" s="61">
        <f>+AF90</f>
        <v>271</v>
      </c>
      <c r="AG92" s="62">
        <f>+AF89</f>
        <v>96</v>
      </c>
      <c r="AH92" s="70">
        <f>+AF92/AG92</f>
        <v>2.8229166666666665</v>
      </c>
      <c r="AI92" s="61">
        <v>284</v>
      </c>
      <c r="AJ92" s="62">
        <f>+AI89</f>
        <v>118</v>
      </c>
      <c r="AK92" s="70">
        <f>+AI92/AJ92</f>
        <v>2.406779661016949</v>
      </c>
      <c r="AL92" s="61">
        <f>+AL90</f>
        <v>306</v>
      </c>
      <c r="AM92" s="62">
        <f>+AL89</f>
        <v>112</v>
      </c>
      <c r="AN92" s="70">
        <f>+AL92/AM92</f>
        <v>2.7321428571428572</v>
      </c>
      <c r="AO92" s="48">
        <f t="shared" si="89"/>
        <v>861</v>
      </c>
      <c r="AP92" s="48">
        <f t="shared" si="89"/>
        <v>326</v>
      </c>
      <c r="AQ92" s="101">
        <f>+AO92/AP92</f>
        <v>2.6411042944785277</v>
      </c>
      <c r="AR92" s="98">
        <f>+AR90</f>
        <v>269</v>
      </c>
      <c r="AS92" s="89">
        <v>109</v>
      </c>
      <c r="AT92" s="70">
        <f>+AR92/AS92</f>
        <v>2.4678899082568808</v>
      </c>
      <c r="AU92" s="61">
        <f>+AU90</f>
        <v>260</v>
      </c>
      <c r="AV92" s="62">
        <f>+AU89</f>
        <v>73</v>
      </c>
      <c r="AW92" s="70">
        <f>+AU92/AV92</f>
        <v>3.5616438356164384</v>
      </c>
      <c r="AX92" s="61">
        <f>+AX90</f>
        <v>318</v>
      </c>
      <c r="AY92" s="62">
        <f>+AX89</f>
        <v>89</v>
      </c>
      <c r="AZ92" s="70">
        <f>+AX92/AY92</f>
        <v>3.5730337078651684</v>
      </c>
      <c r="BA92" s="48">
        <f t="shared" si="90"/>
        <v>847</v>
      </c>
      <c r="BB92" s="48">
        <f t="shared" si="90"/>
        <v>271</v>
      </c>
      <c r="BC92" s="101">
        <f>+BA92/BB92</f>
        <v>3.1254612546125462</v>
      </c>
      <c r="BD92" s="51">
        <f t="shared" si="85"/>
        <v>3344</v>
      </c>
      <c r="BE92" s="51">
        <f t="shared" si="86"/>
        <v>1207</v>
      </c>
      <c r="BF92" s="92">
        <f>+BD92/BE92</f>
        <v>2.7705053852526924</v>
      </c>
    </row>
    <row r="93" spans="1:59" ht="40.5" customHeight="1" thickBot="1">
      <c r="A93" s="66" t="s">
        <v>237</v>
      </c>
      <c r="B93" s="57" t="s">
        <v>302</v>
      </c>
      <c r="C93" s="58"/>
      <c r="D93" s="52" t="s">
        <v>303</v>
      </c>
      <c r="E93" s="52" t="s">
        <v>304</v>
      </c>
      <c r="F93" s="59" t="s">
        <v>220</v>
      </c>
      <c r="G93" s="60"/>
      <c r="H93" s="98">
        <f>+H89</f>
        <v>86</v>
      </c>
      <c r="I93" s="62">
        <v>13</v>
      </c>
      <c r="J93" s="70">
        <f>+H93/I93</f>
        <v>6.615384615384615</v>
      </c>
      <c r="K93" s="61">
        <v>73</v>
      </c>
      <c r="L93" s="62">
        <v>13</v>
      </c>
      <c r="M93" s="70">
        <f>+K93/L93</f>
        <v>5.615384615384615</v>
      </c>
      <c r="N93" s="61">
        <f>+N89</f>
        <v>89</v>
      </c>
      <c r="O93" s="62">
        <v>13</v>
      </c>
      <c r="P93" s="70">
        <f>+N93/O93</f>
        <v>6.8461538461538458</v>
      </c>
      <c r="Q93" s="48">
        <f t="shared" si="87"/>
        <v>248</v>
      </c>
      <c r="R93" s="48">
        <f t="shared" si="87"/>
        <v>39</v>
      </c>
      <c r="S93" s="101">
        <f>+Q93/R93</f>
        <v>6.3589743589743586</v>
      </c>
      <c r="T93" s="61">
        <f>+T89</f>
        <v>109</v>
      </c>
      <c r="U93" s="62">
        <v>13</v>
      </c>
      <c r="V93" s="70">
        <f>+T93/U93</f>
        <v>8.384615384615385</v>
      </c>
      <c r="W93" s="61">
        <v>96</v>
      </c>
      <c r="X93" s="62">
        <v>13</v>
      </c>
      <c r="Y93" s="70">
        <f>+W93/X93</f>
        <v>7.384615384615385</v>
      </c>
      <c r="Z93" s="61">
        <f>+Z89</f>
        <v>118</v>
      </c>
      <c r="AA93" s="62">
        <v>13</v>
      </c>
      <c r="AB93" s="70">
        <f>+Z93/AA93</f>
        <v>9.0769230769230766</v>
      </c>
      <c r="AC93" s="48">
        <f t="shared" si="88"/>
        <v>323</v>
      </c>
      <c r="AD93" s="48">
        <f t="shared" si="88"/>
        <v>39</v>
      </c>
      <c r="AE93" s="101">
        <f>+AC93/AD93</f>
        <v>8.2820512820512828</v>
      </c>
      <c r="AF93" s="61">
        <f>+AF89</f>
        <v>96</v>
      </c>
      <c r="AG93" s="62">
        <v>13</v>
      </c>
      <c r="AH93" s="70">
        <f>+AF93/AG93</f>
        <v>7.384615384615385</v>
      </c>
      <c r="AI93" s="61">
        <v>106</v>
      </c>
      <c r="AJ93" s="62">
        <v>13</v>
      </c>
      <c r="AK93" s="70">
        <f>+AI93/AJ93</f>
        <v>8.1538461538461533</v>
      </c>
      <c r="AL93" s="61">
        <f>+AL89</f>
        <v>112</v>
      </c>
      <c r="AM93" s="62">
        <v>13</v>
      </c>
      <c r="AN93" s="70">
        <f>+AL93/AM93</f>
        <v>8.615384615384615</v>
      </c>
      <c r="AO93" s="48">
        <f t="shared" si="89"/>
        <v>314</v>
      </c>
      <c r="AP93" s="48">
        <f t="shared" si="89"/>
        <v>39</v>
      </c>
      <c r="AQ93" s="101">
        <f>+AO93/AP93</f>
        <v>8.0512820512820511</v>
      </c>
      <c r="AR93" s="98">
        <v>109</v>
      </c>
      <c r="AS93" s="62">
        <v>13</v>
      </c>
      <c r="AT93" s="70">
        <f>+AR93/AS93</f>
        <v>8.384615384615385</v>
      </c>
      <c r="AU93" s="61">
        <f>+AU89</f>
        <v>73</v>
      </c>
      <c r="AV93" s="62">
        <v>13</v>
      </c>
      <c r="AW93" s="70">
        <f>+AU93/AV93</f>
        <v>5.615384615384615</v>
      </c>
      <c r="AX93" s="61">
        <f>+AX89</f>
        <v>89</v>
      </c>
      <c r="AY93" s="62">
        <v>13</v>
      </c>
      <c r="AZ93" s="70">
        <f>+AX93/AY93</f>
        <v>6.8461538461538458</v>
      </c>
      <c r="BA93" s="48">
        <f t="shared" si="90"/>
        <v>271</v>
      </c>
      <c r="BB93" s="48">
        <f t="shared" si="90"/>
        <v>39</v>
      </c>
      <c r="BC93" s="101">
        <f>+BA93/BB93</f>
        <v>6.9487179487179489</v>
      </c>
      <c r="BD93" s="51">
        <f t="shared" si="85"/>
        <v>1156</v>
      </c>
      <c r="BE93" s="51">
        <f t="shared" si="86"/>
        <v>156</v>
      </c>
      <c r="BF93" s="92">
        <f>+BD93/BE93</f>
        <v>7.4102564102564106</v>
      </c>
    </row>
    <row r="94" spans="1:59" ht="40.5" customHeight="1" thickBot="1">
      <c r="A94" s="66" t="s">
        <v>224</v>
      </c>
      <c r="B94" s="57" t="s">
        <v>305</v>
      </c>
      <c r="C94" s="58"/>
      <c r="D94" s="52" t="s">
        <v>306</v>
      </c>
      <c r="E94" s="52" t="s">
        <v>219</v>
      </c>
      <c r="F94" s="59" t="s">
        <v>220</v>
      </c>
      <c r="G94" s="60" t="s">
        <v>307</v>
      </c>
      <c r="H94" s="61">
        <v>2956</v>
      </c>
      <c r="I94" s="62"/>
      <c r="J94" s="85">
        <f>+H94</f>
        <v>2956</v>
      </c>
      <c r="K94" s="63">
        <v>2786</v>
      </c>
      <c r="L94" s="62"/>
      <c r="M94" s="85">
        <f>+K94</f>
        <v>2786</v>
      </c>
      <c r="N94" s="63">
        <v>3355</v>
      </c>
      <c r="O94" s="62"/>
      <c r="P94" s="85">
        <f>+N94</f>
        <v>3355</v>
      </c>
      <c r="Q94" s="48">
        <f>+Q89</f>
        <v>2493</v>
      </c>
      <c r="R94" s="48"/>
      <c r="S94" s="91">
        <f t="shared" ref="S94:S99" si="91">+Q94</f>
        <v>2493</v>
      </c>
      <c r="T94" s="63">
        <v>3107</v>
      </c>
      <c r="U94" s="89"/>
      <c r="V94" s="85">
        <f>+T94</f>
        <v>3107</v>
      </c>
      <c r="W94" s="63">
        <v>3483</v>
      </c>
      <c r="X94" s="89"/>
      <c r="Y94" s="85">
        <f>+W94</f>
        <v>3483</v>
      </c>
      <c r="Z94" s="63">
        <v>3258</v>
      </c>
      <c r="AA94" s="89"/>
      <c r="AB94" s="86">
        <f>+Z94</f>
        <v>3258</v>
      </c>
      <c r="AC94" s="49">
        <f>+AC89</f>
        <v>3097</v>
      </c>
      <c r="AD94" s="49"/>
      <c r="AE94" s="91">
        <f t="shared" ref="AE94:AE99" si="92">+AC94</f>
        <v>3097</v>
      </c>
      <c r="AF94" s="63">
        <v>3331</v>
      </c>
      <c r="AG94" s="89"/>
      <c r="AH94" s="85">
        <f>+AF94</f>
        <v>3331</v>
      </c>
      <c r="AI94" s="63">
        <v>3381</v>
      </c>
      <c r="AJ94" s="89"/>
      <c r="AK94" s="85">
        <f>+AI94</f>
        <v>3381</v>
      </c>
      <c r="AL94" s="63">
        <v>3218</v>
      </c>
      <c r="AM94" s="89"/>
      <c r="AN94" s="85">
        <f>+AL94</f>
        <v>3218</v>
      </c>
      <c r="AO94" s="49">
        <f>+AO89</f>
        <v>3328</v>
      </c>
      <c r="AP94" s="49"/>
      <c r="AQ94" s="91">
        <f t="shared" ref="AQ94:AQ99" si="93">+AO94</f>
        <v>3328</v>
      </c>
      <c r="AR94" s="63">
        <v>3282</v>
      </c>
      <c r="AS94" s="102"/>
      <c r="AT94" s="85">
        <f>+AR94</f>
        <v>3282</v>
      </c>
      <c r="AU94" s="63">
        <v>3151</v>
      </c>
      <c r="AV94" s="89"/>
      <c r="AW94" s="85">
        <f>+AU94</f>
        <v>3151</v>
      </c>
      <c r="AX94" s="63">
        <v>3128</v>
      </c>
      <c r="AY94" s="89"/>
      <c r="AZ94" s="85">
        <f>+AX94</f>
        <v>3128</v>
      </c>
      <c r="BA94" s="49">
        <f>+BA89</f>
        <v>3184</v>
      </c>
      <c r="BB94" s="49"/>
      <c r="BC94" s="91">
        <f t="shared" ref="BC94:BC99" si="94">+BA94</f>
        <v>3184</v>
      </c>
      <c r="BD94" s="51">
        <f t="shared" si="85"/>
        <v>12102</v>
      </c>
      <c r="BE94" s="51">
        <f t="shared" si="86"/>
        <v>0</v>
      </c>
      <c r="BF94" s="92">
        <f t="shared" ref="BF94:BF99" si="95">+BD94</f>
        <v>12102</v>
      </c>
      <c r="BG94" s="3" t="s">
        <v>308</v>
      </c>
    </row>
    <row r="95" spans="1:59" ht="40.5" customHeight="1" thickBot="1">
      <c r="A95" s="66" t="s">
        <v>224</v>
      </c>
      <c r="B95" s="57" t="s">
        <v>309</v>
      </c>
      <c r="C95" s="58"/>
      <c r="D95" s="52" t="s">
        <v>310</v>
      </c>
      <c r="E95" s="52" t="s">
        <v>219</v>
      </c>
      <c r="F95" s="59" t="s">
        <v>220</v>
      </c>
      <c r="G95" s="60">
        <v>0</v>
      </c>
      <c r="H95" s="61">
        <v>440</v>
      </c>
      <c r="I95" s="62"/>
      <c r="J95" s="85">
        <f>+H95</f>
        <v>440</v>
      </c>
      <c r="K95" s="63">
        <v>454</v>
      </c>
      <c r="L95" s="62"/>
      <c r="M95" s="85">
        <v>454</v>
      </c>
      <c r="N95" s="63">
        <v>552</v>
      </c>
      <c r="O95" s="62"/>
      <c r="P95" s="85">
        <f>+N95</f>
        <v>552</v>
      </c>
      <c r="Q95" s="48">
        <f>+Q90</f>
        <v>6237</v>
      </c>
      <c r="R95" s="48"/>
      <c r="S95" s="91">
        <f t="shared" si="91"/>
        <v>6237</v>
      </c>
      <c r="T95" s="97">
        <v>541</v>
      </c>
      <c r="U95" s="89"/>
      <c r="V95" s="85">
        <f>+T95</f>
        <v>541</v>
      </c>
      <c r="W95" s="97">
        <v>482</v>
      </c>
      <c r="X95" s="89"/>
      <c r="Y95" s="85">
        <f>+W95</f>
        <v>482</v>
      </c>
      <c r="Z95" s="97">
        <v>523</v>
      </c>
      <c r="AA95" s="89"/>
      <c r="AB95" s="86">
        <f>+Z95</f>
        <v>523</v>
      </c>
      <c r="AC95" s="49">
        <f>+AC90</f>
        <v>7643</v>
      </c>
      <c r="AD95" s="49"/>
      <c r="AE95" s="91">
        <f t="shared" si="92"/>
        <v>7643</v>
      </c>
      <c r="AF95" s="97">
        <v>533</v>
      </c>
      <c r="AG95" s="89"/>
      <c r="AH95" s="85">
        <f>+AF95</f>
        <v>533</v>
      </c>
      <c r="AI95" s="97">
        <v>543</v>
      </c>
      <c r="AJ95" s="89"/>
      <c r="AK95" s="85">
        <f>+AI95</f>
        <v>543</v>
      </c>
      <c r="AL95" s="97">
        <v>488</v>
      </c>
      <c r="AM95" s="89"/>
      <c r="AN95" s="85">
        <f>+AL95</f>
        <v>488</v>
      </c>
      <c r="AO95" s="49">
        <f>+AO90</f>
        <v>7948</v>
      </c>
      <c r="AP95" s="49"/>
      <c r="AQ95" s="91">
        <f t="shared" si="93"/>
        <v>7948</v>
      </c>
      <c r="AR95" s="97">
        <v>467</v>
      </c>
      <c r="AS95" s="89"/>
      <c r="AT95" s="85">
        <f>+AR95</f>
        <v>467</v>
      </c>
      <c r="AU95" s="97">
        <v>426</v>
      </c>
      <c r="AV95" s="89"/>
      <c r="AW95" s="85">
        <f>+AU95</f>
        <v>426</v>
      </c>
      <c r="AX95" s="97">
        <v>475</v>
      </c>
      <c r="AY95" s="89"/>
      <c r="AZ95" s="85">
        <f>+AX95</f>
        <v>475</v>
      </c>
      <c r="BA95" s="49">
        <f>+BA90</f>
        <v>7870</v>
      </c>
      <c r="BB95" s="49"/>
      <c r="BC95" s="91">
        <f t="shared" si="94"/>
        <v>7870</v>
      </c>
      <c r="BD95" s="51">
        <f t="shared" si="85"/>
        <v>29698</v>
      </c>
      <c r="BE95" s="51">
        <f t="shared" si="86"/>
        <v>0</v>
      </c>
      <c r="BF95" s="92">
        <f t="shared" si="95"/>
        <v>29698</v>
      </c>
    </row>
    <row r="96" spans="1:59" ht="40.5" customHeight="1" thickBot="1">
      <c r="A96" s="66" t="s">
        <v>224</v>
      </c>
      <c r="B96" s="57" t="s">
        <v>311</v>
      </c>
      <c r="C96" s="58"/>
      <c r="D96" s="52" t="s">
        <v>312</v>
      </c>
      <c r="E96" s="52" t="s">
        <v>219</v>
      </c>
      <c r="F96" s="59" t="s">
        <v>220</v>
      </c>
      <c r="G96" s="60" t="s">
        <v>313</v>
      </c>
      <c r="H96" s="61">
        <v>13622</v>
      </c>
      <c r="I96" s="62"/>
      <c r="J96" s="85">
        <f>+H96</f>
        <v>13622</v>
      </c>
      <c r="K96" s="63">
        <v>12928</v>
      </c>
      <c r="L96" s="62"/>
      <c r="M96" s="85">
        <f>+K96</f>
        <v>12928</v>
      </c>
      <c r="N96" s="63">
        <v>13302</v>
      </c>
      <c r="O96" s="62"/>
      <c r="P96" s="85">
        <f>+N96</f>
        <v>13302</v>
      </c>
      <c r="Q96" s="48">
        <f t="shared" ref="Q96:R101" si="96">+H96+K96+N96</f>
        <v>39852</v>
      </c>
      <c r="R96" s="48">
        <f t="shared" si="96"/>
        <v>0</v>
      </c>
      <c r="S96" s="48">
        <f t="shared" si="91"/>
        <v>39852</v>
      </c>
      <c r="T96" s="63">
        <v>12589</v>
      </c>
      <c r="U96" s="62"/>
      <c r="V96" s="103">
        <f>+T96</f>
        <v>12589</v>
      </c>
      <c r="W96" s="104">
        <v>11528</v>
      </c>
      <c r="X96" s="105"/>
      <c r="Y96" s="103">
        <f>+W96</f>
        <v>11528</v>
      </c>
      <c r="Z96" s="104">
        <v>11756</v>
      </c>
      <c r="AA96" s="105"/>
      <c r="AB96" s="106">
        <f>+Z96</f>
        <v>11756</v>
      </c>
      <c r="AC96" s="49">
        <f t="shared" ref="AC96:AD101" si="97">+T96+W96+Z96</f>
        <v>35873</v>
      </c>
      <c r="AD96" s="49">
        <f t="shared" si="97"/>
        <v>0</v>
      </c>
      <c r="AE96" s="48">
        <f t="shared" si="92"/>
        <v>35873</v>
      </c>
      <c r="AF96" s="104">
        <v>12487</v>
      </c>
      <c r="AG96" s="105"/>
      <c r="AH96" s="103">
        <f>+AF96</f>
        <v>12487</v>
      </c>
      <c r="AI96" s="104">
        <v>12161</v>
      </c>
      <c r="AJ96" s="105"/>
      <c r="AK96" s="103">
        <f>+AI96</f>
        <v>12161</v>
      </c>
      <c r="AL96" s="104">
        <v>12990</v>
      </c>
      <c r="AM96" s="105"/>
      <c r="AN96" s="103">
        <f>+AL96</f>
        <v>12990</v>
      </c>
      <c r="AO96" s="49">
        <f t="shared" ref="AO96:AP101" si="98">+AF96+AI96+AL96</f>
        <v>37638</v>
      </c>
      <c r="AP96" s="49">
        <f t="shared" si="98"/>
        <v>0</v>
      </c>
      <c r="AQ96" s="48">
        <f t="shared" si="93"/>
        <v>37638</v>
      </c>
      <c r="AR96" s="104">
        <v>12266</v>
      </c>
      <c r="AS96" s="105"/>
      <c r="AT96" s="103">
        <f>+AR96</f>
        <v>12266</v>
      </c>
      <c r="AU96" s="104">
        <v>12695</v>
      </c>
      <c r="AV96" s="105"/>
      <c r="AW96" s="103">
        <f>+AU96</f>
        <v>12695</v>
      </c>
      <c r="AX96" s="105">
        <v>13461</v>
      </c>
      <c r="AY96" s="105"/>
      <c r="AZ96" s="103">
        <f>+AX96</f>
        <v>13461</v>
      </c>
      <c r="BA96" s="49">
        <f t="shared" ref="BA96:BB101" si="99">+AR96+AU96+AX96</f>
        <v>38422</v>
      </c>
      <c r="BB96" s="49">
        <f t="shared" si="99"/>
        <v>0</v>
      </c>
      <c r="BC96" s="48">
        <f t="shared" si="94"/>
        <v>38422</v>
      </c>
      <c r="BD96" s="51">
        <f t="shared" si="85"/>
        <v>151785</v>
      </c>
      <c r="BE96" s="51">
        <f t="shared" si="86"/>
        <v>0</v>
      </c>
      <c r="BF96" s="107">
        <f t="shared" si="95"/>
        <v>151785</v>
      </c>
    </row>
    <row r="97" spans="1:61" ht="40.5" customHeight="1" thickBot="1">
      <c r="A97" s="66" t="s">
        <v>237</v>
      </c>
      <c r="B97" s="57" t="s">
        <v>314</v>
      </c>
      <c r="C97" s="58"/>
      <c r="D97" s="52" t="s">
        <v>315</v>
      </c>
      <c r="E97" s="52" t="s">
        <v>316</v>
      </c>
      <c r="F97" s="59" t="s">
        <v>220</v>
      </c>
      <c r="G97" s="60"/>
      <c r="H97" s="61"/>
      <c r="I97" s="62"/>
      <c r="J97" s="85">
        <f>+H97</f>
        <v>0</v>
      </c>
      <c r="K97" s="63"/>
      <c r="L97" s="62"/>
      <c r="M97" s="85">
        <f>+K97</f>
        <v>0</v>
      </c>
      <c r="N97" s="63">
        <v>0</v>
      </c>
      <c r="O97" s="62">
        <v>0</v>
      </c>
      <c r="P97" s="85">
        <f>+N97</f>
        <v>0</v>
      </c>
      <c r="Q97" s="48">
        <f t="shared" si="96"/>
        <v>0</v>
      </c>
      <c r="R97" s="48">
        <f t="shared" si="96"/>
        <v>0</v>
      </c>
      <c r="S97" s="48">
        <f t="shared" si="91"/>
        <v>0</v>
      </c>
      <c r="T97" s="63">
        <v>18</v>
      </c>
      <c r="U97" s="62">
        <v>125</v>
      </c>
      <c r="V97" s="103">
        <f>+T97</f>
        <v>18</v>
      </c>
      <c r="W97" s="104">
        <v>16</v>
      </c>
      <c r="X97" s="105">
        <v>99</v>
      </c>
      <c r="Y97" s="103">
        <f>+W97</f>
        <v>16</v>
      </c>
      <c r="Z97" s="104">
        <v>31</v>
      </c>
      <c r="AA97" s="105">
        <v>158</v>
      </c>
      <c r="AB97" s="106">
        <f>+Z97</f>
        <v>31</v>
      </c>
      <c r="AC97" s="49">
        <f t="shared" si="97"/>
        <v>65</v>
      </c>
      <c r="AD97" s="49">
        <f t="shared" si="97"/>
        <v>382</v>
      </c>
      <c r="AE97" s="48">
        <f t="shared" si="92"/>
        <v>65</v>
      </c>
      <c r="AF97" s="104">
        <v>38</v>
      </c>
      <c r="AG97" s="105">
        <v>199</v>
      </c>
      <c r="AH97" s="103">
        <f>+AF97</f>
        <v>38</v>
      </c>
      <c r="AI97" s="104">
        <v>44</v>
      </c>
      <c r="AJ97" s="105">
        <v>225</v>
      </c>
      <c r="AK97" s="103">
        <f>+AI97</f>
        <v>44</v>
      </c>
      <c r="AL97" s="104">
        <v>31</v>
      </c>
      <c r="AM97" s="105">
        <v>147</v>
      </c>
      <c r="AN97" s="103">
        <f>+AL97</f>
        <v>31</v>
      </c>
      <c r="AO97" s="49">
        <f t="shared" si="98"/>
        <v>113</v>
      </c>
      <c r="AP97" s="49">
        <f t="shared" si="98"/>
        <v>571</v>
      </c>
      <c r="AQ97" s="48">
        <f t="shared" si="93"/>
        <v>113</v>
      </c>
      <c r="AR97" s="104">
        <v>37</v>
      </c>
      <c r="AS97" s="105">
        <v>190</v>
      </c>
      <c r="AT97" s="103">
        <f>+AR97</f>
        <v>37</v>
      </c>
      <c r="AU97" s="104">
        <v>40</v>
      </c>
      <c r="AV97" s="105">
        <v>221</v>
      </c>
      <c r="AW97" s="103">
        <f>+AU97</f>
        <v>40</v>
      </c>
      <c r="AX97" s="104">
        <v>27</v>
      </c>
      <c r="AY97" s="105">
        <v>149</v>
      </c>
      <c r="AZ97" s="103">
        <f>+AX97</f>
        <v>27</v>
      </c>
      <c r="BA97" s="49">
        <f t="shared" si="99"/>
        <v>104</v>
      </c>
      <c r="BB97" s="49">
        <f t="shared" si="99"/>
        <v>560</v>
      </c>
      <c r="BC97" s="48">
        <f t="shared" si="94"/>
        <v>104</v>
      </c>
      <c r="BD97" s="51">
        <f t="shared" si="85"/>
        <v>282</v>
      </c>
      <c r="BE97" s="51">
        <f t="shared" si="86"/>
        <v>1513</v>
      </c>
      <c r="BF97" s="107">
        <f t="shared" si="95"/>
        <v>282</v>
      </c>
    </row>
    <row r="98" spans="1:61" s="8" customFormat="1" ht="40.5" customHeight="1" thickBot="1">
      <c r="A98" s="108" t="s">
        <v>317</v>
      </c>
      <c r="B98" s="109" t="s">
        <v>318</v>
      </c>
      <c r="C98" s="110"/>
      <c r="D98" s="111" t="s">
        <v>319</v>
      </c>
      <c r="E98" s="111" t="s">
        <v>219</v>
      </c>
      <c r="F98" s="112" t="s">
        <v>320</v>
      </c>
      <c r="G98" s="113">
        <v>3210167944</v>
      </c>
      <c r="H98" s="114">
        <v>5802249952.3950005</v>
      </c>
      <c r="I98" s="105"/>
      <c r="J98" s="103">
        <f>+H98</f>
        <v>5802249952.3950005</v>
      </c>
      <c r="K98" s="104">
        <v>6020975315.6999998</v>
      </c>
      <c r="L98" s="105"/>
      <c r="M98" s="103">
        <f>+K98</f>
        <v>6020975315.6999998</v>
      </c>
      <c r="N98" s="104">
        <v>6824825582.79</v>
      </c>
      <c r="O98" s="105"/>
      <c r="P98" s="103">
        <f>+N98</f>
        <v>6824825582.79</v>
      </c>
      <c r="Q98" s="48">
        <f>+H98+K98+N98</f>
        <v>18648050850.885002</v>
      </c>
      <c r="R98" s="48">
        <f t="shared" si="96"/>
        <v>0</v>
      </c>
      <c r="S98" s="48">
        <f t="shared" si="91"/>
        <v>18648050850.885002</v>
      </c>
      <c r="T98" s="104">
        <v>6144865710.6000004</v>
      </c>
      <c r="U98" s="105"/>
      <c r="V98" s="103">
        <f>+T98</f>
        <v>6144865710.6000004</v>
      </c>
      <c r="W98" s="104">
        <v>6845466479.1800003</v>
      </c>
      <c r="X98" s="105"/>
      <c r="Y98" s="103">
        <f>+W98</f>
        <v>6845466479.1800003</v>
      </c>
      <c r="Z98" s="104">
        <v>6128749069.1999998</v>
      </c>
      <c r="AA98" s="105"/>
      <c r="AB98" s="106">
        <f>+Z98</f>
        <v>6128749069.1999998</v>
      </c>
      <c r="AC98" s="49">
        <f t="shared" si="97"/>
        <v>19119081258.98</v>
      </c>
      <c r="AD98" s="49">
        <f t="shared" si="97"/>
        <v>0</v>
      </c>
      <c r="AE98" s="48">
        <f t="shared" si="92"/>
        <v>19119081258.98</v>
      </c>
      <c r="AF98" s="104">
        <v>6222564705.96</v>
      </c>
      <c r="AG98" s="105"/>
      <c r="AH98" s="103">
        <f>+AF98</f>
        <v>6222564705.96</v>
      </c>
      <c r="AI98" s="104">
        <v>7126570936.2299995</v>
      </c>
      <c r="AJ98" s="105"/>
      <c r="AK98" s="103">
        <f>+AI98</f>
        <v>7126570936.2299995</v>
      </c>
      <c r="AL98" s="104">
        <v>7306631780.3000002</v>
      </c>
      <c r="AM98" s="105"/>
      <c r="AN98" s="103">
        <f>+AL98</f>
        <v>7306631780.3000002</v>
      </c>
      <c r="AO98" s="49">
        <f t="shared" si="98"/>
        <v>20655767422.489998</v>
      </c>
      <c r="AP98" s="49">
        <f t="shared" si="98"/>
        <v>0</v>
      </c>
      <c r="AQ98" s="48">
        <f t="shared" si="93"/>
        <v>20655767422.489998</v>
      </c>
      <c r="AR98" s="104">
        <v>7578474471.7700005</v>
      </c>
      <c r="AS98" s="105"/>
      <c r="AT98" s="103">
        <f>+AR98</f>
        <v>7578474471.7700005</v>
      </c>
      <c r="AU98" s="104">
        <v>7759361917.1389999</v>
      </c>
      <c r="AV98" s="105"/>
      <c r="AW98" s="103">
        <f>+AU98</f>
        <v>7759361917.1389999</v>
      </c>
      <c r="AX98" s="104">
        <v>7388570807.29</v>
      </c>
      <c r="AY98" s="105"/>
      <c r="AZ98" s="103">
        <f>+AX98</f>
        <v>7388570807.29</v>
      </c>
      <c r="BA98" s="49">
        <f t="shared" si="99"/>
        <v>22726407196.199001</v>
      </c>
      <c r="BB98" s="49">
        <f t="shared" si="99"/>
        <v>0</v>
      </c>
      <c r="BC98" s="48">
        <f t="shared" si="94"/>
        <v>22726407196.199001</v>
      </c>
      <c r="BD98" s="51">
        <f t="shared" si="85"/>
        <v>81149306728.554001</v>
      </c>
      <c r="BE98" s="51">
        <f t="shared" si="86"/>
        <v>0</v>
      </c>
      <c r="BF98" s="107">
        <f t="shared" si="95"/>
        <v>81149306728.554001</v>
      </c>
    </row>
    <row r="99" spans="1:61" ht="39.75" customHeight="1" thickBot="1">
      <c r="A99" s="66" t="s">
        <v>317</v>
      </c>
      <c r="B99" s="57" t="s">
        <v>321</v>
      </c>
      <c r="C99" s="58"/>
      <c r="D99" s="52" t="s">
        <v>322</v>
      </c>
      <c r="E99" s="52" t="s">
        <v>323</v>
      </c>
      <c r="F99" s="112" t="s">
        <v>320</v>
      </c>
      <c r="G99" s="115">
        <v>2412883053</v>
      </c>
      <c r="H99" s="116">
        <v>2308074349</v>
      </c>
      <c r="I99" s="117">
        <v>793634608</v>
      </c>
      <c r="J99" s="118">
        <f>H99+I99</f>
        <v>3101708957</v>
      </c>
      <c r="K99" s="119">
        <v>2896366432.8800001</v>
      </c>
      <c r="L99" s="117">
        <v>893350025.33000004</v>
      </c>
      <c r="M99" s="118">
        <f>K99+L99</f>
        <v>3789716458.21</v>
      </c>
      <c r="N99" s="117">
        <v>3059614932.5700002</v>
      </c>
      <c r="O99" s="117">
        <v>575723160</v>
      </c>
      <c r="P99" s="118">
        <f>N99+O99</f>
        <v>3635338092.5700002</v>
      </c>
      <c r="Q99" s="48">
        <f t="shared" si="96"/>
        <v>8264055714.4500008</v>
      </c>
      <c r="R99" s="48">
        <f t="shared" si="96"/>
        <v>2262707793.3299999</v>
      </c>
      <c r="S99" s="120">
        <f t="shared" si="91"/>
        <v>8264055714.4500008</v>
      </c>
      <c r="T99" s="119">
        <v>3172324249.5799999</v>
      </c>
      <c r="U99" s="117">
        <v>821722389.51999998</v>
      </c>
      <c r="V99" s="118">
        <f>T99+U99</f>
        <v>3994046639.0999999</v>
      </c>
      <c r="W99" s="119">
        <v>3146484015</v>
      </c>
      <c r="X99" s="117">
        <v>1133802065</v>
      </c>
      <c r="Y99" s="118">
        <f>W99+X99</f>
        <v>4280286080</v>
      </c>
      <c r="Z99" s="119">
        <v>2397474334.6199999</v>
      </c>
      <c r="AA99" s="117">
        <v>1113037774</v>
      </c>
      <c r="AB99" s="121">
        <f>Z99+AA99</f>
        <v>3510512108.6199999</v>
      </c>
      <c r="AC99" s="49">
        <f t="shared" si="97"/>
        <v>8716282599.2000008</v>
      </c>
      <c r="AD99" s="49">
        <f t="shared" si="97"/>
        <v>3068562228.52</v>
      </c>
      <c r="AE99" s="120">
        <f t="shared" si="92"/>
        <v>8716282599.2000008</v>
      </c>
      <c r="AF99" s="119">
        <v>2820498337</v>
      </c>
      <c r="AG99" s="122">
        <v>895335971</v>
      </c>
      <c r="AH99" s="118">
        <f>AF99+AG99</f>
        <v>3715834308</v>
      </c>
      <c r="AI99" s="119">
        <v>2970777540</v>
      </c>
      <c r="AJ99" s="117">
        <v>1022543040</v>
      </c>
      <c r="AK99" s="118">
        <f>AI99+AJ99</f>
        <v>3993320580</v>
      </c>
      <c r="AL99" s="119">
        <v>3416394171</v>
      </c>
      <c r="AM99" s="117">
        <v>1015924496</v>
      </c>
      <c r="AN99" s="118">
        <f>AL99+AM99</f>
        <v>4432318667</v>
      </c>
      <c r="AO99" s="49">
        <f t="shared" si="98"/>
        <v>9207670048</v>
      </c>
      <c r="AP99" s="49">
        <f t="shared" si="98"/>
        <v>2933803507</v>
      </c>
      <c r="AQ99" s="120">
        <f t="shared" si="93"/>
        <v>9207670048</v>
      </c>
      <c r="AR99" s="119">
        <v>3548261052</v>
      </c>
      <c r="AS99" s="117">
        <v>904175264</v>
      </c>
      <c r="AT99" s="118">
        <f>AR99+AS99</f>
        <v>4452436316</v>
      </c>
      <c r="AU99" s="119">
        <v>3804779973</v>
      </c>
      <c r="AV99" s="117">
        <v>1027476889</v>
      </c>
      <c r="AW99" s="118">
        <f>AU99+AV99</f>
        <v>4832256862</v>
      </c>
      <c r="AX99" s="119">
        <v>4653134265.1199999</v>
      </c>
      <c r="AY99" s="117">
        <v>1339846934</v>
      </c>
      <c r="AZ99" s="118">
        <f>AX99+AY99</f>
        <v>5992981199.1199999</v>
      </c>
      <c r="BA99" s="49">
        <f t="shared" si="99"/>
        <v>12006175290.119999</v>
      </c>
      <c r="BB99" s="49">
        <f t="shared" si="99"/>
        <v>3271499087</v>
      </c>
      <c r="BC99" s="120">
        <f t="shared" si="94"/>
        <v>12006175290.119999</v>
      </c>
      <c r="BD99" s="51">
        <f t="shared" si="85"/>
        <v>38194183651.770004</v>
      </c>
      <c r="BE99" s="51">
        <f t="shared" si="86"/>
        <v>11536572615.85</v>
      </c>
      <c r="BF99" s="123">
        <f t="shared" si="95"/>
        <v>38194183651.770004</v>
      </c>
    </row>
    <row r="100" spans="1:61" ht="39.75" customHeight="1" thickBot="1">
      <c r="A100" s="108" t="s">
        <v>317</v>
      </c>
      <c r="B100" s="109" t="s">
        <v>324</v>
      </c>
      <c r="C100" s="110"/>
      <c r="D100" s="111" t="s">
        <v>325</v>
      </c>
      <c r="E100" s="111" t="s">
        <v>326</v>
      </c>
      <c r="F100" s="112" t="s">
        <v>320</v>
      </c>
      <c r="G100" s="113"/>
      <c r="H100" s="124">
        <f>+H98</f>
        <v>5802249952.3950005</v>
      </c>
      <c r="I100" s="125">
        <f>+UVR!G32</f>
        <v>229629.38999999998</v>
      </c>
      <c r="J100" s="103">
        <f>+H100/I100</f>
        <v>25267.889064178591</v>
      </c>
      <c r="K100" s="124">
        <f>+K98</f>
        <v>6020975315.6999998</v>
      </c>
      <c r="L100" s="125">
        <f>+UVR!I32</f>
        <v>245915.81</v>
      </c>
      <c r="M100" s="103">
        <f>+K100/L100</f>
        <v>24483.888675965973</v>
      </c>
      <c r="N100" s="124">
        <f>+N98</f>
        <v>6824825582.79</v>
      </c>
      <c r="O100" s="125">
        <f>+UVR!K32</f>
        <v>264840.25199999998</v>
      </c>
      <c r="P100" s="103">
        <f>+N100/O100</f>
        <v>25769.593297283227</v>
      </c>
      <c r="Q100" s="48">
        <f t="shared" si="96"/>
        <v>18648050850.885002</v>
      </c>
      <c r="R100" s="48">
        <f t="shared" si="96"/>
        <v>740385.45199999993</v>
      </c>
      <c r="S100" s="48">
        <f>+Q100/R100</f>
        <v>25186.949312025386</v>
      </c>
      <c r="T100" s="124">
        <f>+T98</f>
        <v>6144865710.6000004</v>
      </c>
      <c r="U100" s="125">
        <f>+UVR!M32</f>
        <v>250603.758</v>
      </c>
      <c r="V100" s="103">
        <f>+T100/U100</f>
        <v>24520.245664472441</v>
      </c>
      <c r="W100" s="124">
        <f>+W98</f>
        <v>6845466479.1800003</v>
      </c>
      <c r="X100" s="125">
        <f>+UVR!O32</f>
        <v>277581.18799999997</v>
      </c>
      <c r="Y100" s="103">
        <f>+W100/X100</f>
        <v>24661.132580713653</v>
      </c>
      <c r="Z100" s="124">
        <f>+Z98</f>
        <v>6128749069.1999998</v>
      </c>
      <c r="AA100" s="125">
        <f>+UVR!Q32</f>
        <v>252736.63800000001</v>
      </c>
      <c r="AB100" s="106">
        <f>+Z100/AA100</f>
        <v>24249.547345802708</v>
      </c>
      <c r="AC100" s="49">
        <f t="shared" si="97"/>
        <v>19119081258.98</v>
      </c>
      <c r="AD100" s="49">
        <f t="shared" si="97"/>
        <v>780921.58400000003</v>
      </c>
      <c r="AE100" s="48">
        <f>+AC100/AD100</f>
        <v>24482.715871482429</v>
      </c>
      <c r="AF100" s="124">
        <f>+AF98</f>
        <v>6222564705.96</v>
      </c>
      <c r="AG100" s="125">
        <f>+UVR!S32</f>
        <v>271257.18999999994</v>
      </c>
      <c r="AH100" s="103">
        <f>+AF100/AG100</f>
        <v>22939.722651996806</v>
      </c>
      <c r="AI100" s="124">
        <f>+AI98</f>
        <v>7126570936.2299995</v>
      </c>
      <c r="AJ100" s="125">
        <f>+UVR!U32</f>
        <v>286723.5</v>
      </c>
      <c r="AK100" s="103">
        <f>+AI100/AJ100</f>
        <v>24855.203484297588</v>
      </c>
      <c r="AL100" s="124">
        <f>+AL98</f>
        <v>7306631780.3000002</v>
      </c>
      <c r="AM100" s="125">
        <f>+UVR!W32</f>
        <v>311316.37600000005</v>
      </c>
      <c r="AN100" s="103">
        <f>+AL100/AM100</f>
        <v>23470.117037145515</v>
      </c>
      <c r="AO100" s="49">
        <f t="shared" si="98"/>
        <v>20655767422.489998</v>
      </c>
      <c r="AP100" s="49">
        <f t="shared" si="98"/>
        <v>869297.06599999999</v>
      </c>
      <c r="AQ100" s="48">
        <f>+AO100/AP100</f>
        <v>23761.459954691712</v>
      </c>
      <c r="AR100" s="124">
        <f>+AR98</f>
        <v>7578474471.7700005</v>
      </c>
      <c r="AS100" s="125">
        <f>+UVR!Y32</f>
        <v>294310.78000000003</v>
      </c>
      <c r="AT100" s="103">
        <f>+AR100/AS100</f>
        <v>25749.904477742879</v>
      </c>
      <c r="AU100" s="124">
        <f>+AU98</f>
        <v>7759361917.1389999</v>
      </c>
      <c r="AV100" s="125">
        <f>+UVR!AA32</f>
        <v>280180.99</v>
      </c>
      <c r="AW100" s="103">
        <f>+AU100/AV100</f>
        <v>27694.105574896428</v>
      </c>
      <c r="AX100" s="124">
        <f>+AX98</f>
        <v>7388570807.29</v>
      </c>
      <c r="AY100" s="125">
        <f>+UVR!AC32</f>
        <v>281617.96600000001</v>
      </c>
      <c r="AZ100" s="103">
        <f>+AX100/AY100</f>
        <v>26236.148610241718</v>
      </c>
      <c r="BA100" s="49">
        <f t="shared" si="99"/>
        <v>22726407196.199001</v>
      </c>
      <c r="BB100" s="49">
        <f t="shared" si="99"/>
        <v>856109.73600000003</v>
      </c>
      <c r="BC100" s="48">
        <f>+BA100/BB100</f>
        <v>26546.138001401028</v>
      </c>
      <c r="BD100" s="51">
        <f t="shared" si="85"/>
        <v>81149306728.554001</v>
      </c>
      <c r="BE100" s="51">
        <f t="shared" si="86"/>
        <v>3246713.838</v>
      </c>
      <c r="BF100" s="107">
        <f>+BD100/BE100</f>
        <v>24994.289850485431</v>
      </c>
    </row>
    <row r="101" spans="1:61" s="8" customFormat="1" ht="39.75" customHeight="1" thickBot="1">
      <c r="A101" s="108" t="s">
        <v>317</v>
      </c>
      <c r="B101" s="109" t="s">
        <v>327</v>
      </c>
      <c r="C101" s="110"/>
      <c r="D101" s="111" t="s">
        <v>328</v>
      </c>
      <c r="E101" s="111" t="s">
        <v>326</v>
      </c>
      <c r="F101" s="112" t="s">
        <v>320</v>
      </c>
      <c r="G101" s="113">
        <v>16086</v>
      </c>
      <c r="H101" s="126">
        <f>+J99</f>
        <v>3101708957</v>
      </c>
      <c r="I101" s="125">
        <f>+UVR!G32</f>
        <v>229629.38999999998</v>
      </c>
      <c r="J101" s="103">
        <f>+H101/I101</f>
        <v>13507.456327781039</v>
      </c>
      <c r="K101" s="126">
        <f>+M99</f>
        <v>3789716458.21</v>
      </c>
      <c r="L101" s="125">
        <f>+UVR!I32</f>
        <v>245915.81</v>
      </c>
      <c r="M101" s="103">
        <f>+K101/L101</f>
        <v>15410.625523466751</v>
      </c>
      <c r="N101" s="126">
        <f>+P99</f>
        <v>3635338092.5700002</v>
      </c>
      <c r="O101" s="125">
        <f>+UVR!K32</f>
        <v>264840.25199999998</v>
      </c>
      <c r="P101" s="103">
        <f>+N101/O101</f>
        <v>13726.531617142549</v>
      </c>
      <c r="Q101" s="48">
        <f t="shared" si="96"/>
        <v>10526763507.780001</v>
      </c>
      <c r="R101" s="48">
        <f t="shared" si="96"/>
        <v>740385.45199999993</v>
      </c>
      <c r="S101" s="48">
        <f>+Q101/R101</f>
        <v>14217.950230307877</v>
      </c>
      <c r="T101" s="126">
        <f>+V99</f>
        <v>3994046639.0999999</v>
      </c>
      <c r="U101" s="125">
        <f>+UVR!M32</f>
        <v>250603.758</v>
      </c>
      <c r="V101" s="103">
        <f>+T101/U101</f>
        <v>15937.696509323694</v>
      </c>
      <c r="W101" s="126">
        <f>+Y99</f>
        <v>4280286080</v>
      </c>
      <c r="X101" s="125">
        <f>+UVR!O32</f>
        <v>277581.18799999997</v>
      </c>
      <c r="Y101" s="103">
        <f>+W101/X101</f>
        <v>15419.942939360864</v>
      </c>
      <c r="Z101" s="126">
        <f>+AB99</f>
        <v>3510512108.6199999</v>
      </c>
      <c r="AA101" s="125">
        <f>+UVR!Q32</f>
        <v>252736.63800000001</v>
      </c>
      <c r="AB101" s="106">
        <f>+Z101/AA101</f>
        <v>13890.000818243059</v>
      </c>
      <c r="AC101" s="49">
        <f t="shared" si="97"/>
        <v>11784844827.720001</v>
      </c>
      <c r="AD101" s="49">
        <f t="shared" si="97"/>
        <v>780921.58400000003</v>
      </c>
      <c r="AE101" s="48">
        <f>+AC101/AD101</f>
        <v>15090.945197539835</v>
      </c>
      <c r="AF101" s="126">
        <f>+AH99</f>
        <v>3715834308</v>
      </c>
      <c r="AG101" s="125">
        <f>+UVR!S32</f>
        <v>271257.18999999994</v>
      </c>
      <c r="AH101" s="103">
        <f>+AF101/AG101</f>
        <v>13698.565217755153</v>
      </c>
      <c r="AI101" s="126">
        <f>+AK99</f>
        <v>3993320580</v>
      </c>
      <c r="AJ101" s="125">
        <f>+UVR!U32</f>
        <v>286723.5</v>
      </c>
      <c r="AK101" s="103">
        <f>+AI101/AJ101</f>
        <v>13927.42687641578</v>
      </c>
      <c r="AL101" s="126">
        <f>+AN99</f>
        <v>4432318667</v>
      </c>
      <c r="AM101" s="125">
        <f>+UVR!W32</f>
        <v>311316.37600000005</v>
      </c>
      <c r="AN101" s="103">
        <f>+AL101/AM101</f>
        <v>14237.345056978305</v>
      </c>
      <c r="AO101" s="49">
        <f t="shared" si="98"/>
        <v>12141473555</v>
      </c>
      <c r="AP101" s="49">
        <f t="shared" si="98"/>
        <v>869297.06599999999</v>
      </c>
      <c r="AQ101" s="48">
        <f>+AO101/AP101</f>
        <v>13967.001649813459</v>
      </c>
      <c r="AR101" s="126">
        <f>+AT99</f>
        <v>4452436316</v>
      </c>
      <c r="AS101" s="125">
        <f>+UVR!Y32</f>
        <v>294310.78000000003</v>
      </c>
      <c r="AT101" s="103">
        <f>+AR101/AS101</f>
        <v>15128.349413500924</v>
      </c>
      <c r="AU101" s="126">
        <f>+AW99</f>
        <v>4832256862</v>
      </c>
      <c r="AV101" s="125">
        <f>+UVR!AA32</f>
        <v>280180.99</v>
      </c>
      <c r="AW101" s="103">
        <f>+AU101/AV101</f>
        <v>17246.911940742306</v>
      </c>
      <c r="AX101" s="126">
        <f>+AZ99</f>
        <v>5992981199.1199999</v>
      </c>
      <c r="AY101" s="125">
        <f>+UVR!AC32</f>
        <v>281617.96600000001</v>
      </c>
      <c r="AZ101" s="103">
        <f>+AX101/AY101</f>
        <v>21280.53577064753</v>
      </c>
      <c r="BA101" s="49">
        <f t="shared" si="99"/>
        <v>15277674377.119999</v>
      </c>
      <c r="BB101" s="49">
        <f t="shared" si="99"/>
        <v>856109.73600000003</v>
      </c>
      <c r="BC101" s="48">
        <f>+BA101/BB101</f>
        <v>17845.462718952185</v>
      </c>
      <c r="BD101" s="51">
        <f t="shared" si="85"/>
        <v>49730756267.619995</v>
      </c>
      <c r="BE101" s="51">
        <f t="shared" si="86"/>
        <v>3246713.838</v>
      </c>
      <c r="BF101" s="107">
        <f>+BD101/BE101</f>
        <v>15317.258849721882</v>
      </c>
    </row>
    <row r="102" spans="1:61" s="8" customFormat="1" ht="39.75" customHeight="1" thickBot="1">
      <c r="A102" s="108" t="s">
        <v>317</v>
      </c>
      <c r="B102" s="109" t="s">
        <v>329</v>
      </c>
      <c r="C102" s="110"/>
      <c r="D102" s="111" t="s">
        <v>330</v>
      </c>
      <c r="E102" s="111" t="s">
        <v>331</v>
      </c>
      <c r="F102" s="112" t="s">
        <v>320</v>
      </c>
      <c r="G102" s="127"/>
      <c r="H102" s="124">
        <f>+J100</f>
        <v>25267.889064178591</v>
      </c>
      <c r="I102" s="125">
        <f>+J101</f>
        <v>13507.456327781039</v>
      </c>
      <c r="J102" s="103">
        <f>+H102-I102</f>
        <v>11760.432736397552</v>
      </c>
      <c r="K102" s="124">
        <f>+M100</f>
        <v>24483.888675965973</v>
      </c>
      <c r="L102" s="125">
        <f>+M101</f>
        <v>15410.625523466751</v>
      </c>
      <c r="M102" s="103">
        <f>+K102-L102</f>
        <v>9073.2631524992212</v>
      </c>
      <c r="N102" s="124">
        <f>+P100</f>
        <v>25769.593297283227</v>
      </c>
      <c r="O102" s="125">
        <f>+P101</f>
        <v>13726.531617142549</v>
      </c>
      <c r="P102" s="103">
        <f>+N102-O102</f>
        <v>12043.061680140678</v>
      </c>
      <c r="Q102" s="48">
        <f>+S100</f>
        <v>25186.949312025386</v>
      </c>
      <c r="R102" s="48">
        <f>+S101</f>
        <v>14217.950230307877</v>
      </c>
      <c r="S102" s="48">
        <f>+Q102-R102</f>
        <v>10968.999081717509</v>
      </c>
      <c r="T102" s="124">
        <f>+V100</f>
        <v>24520.245664472441</v>
      </c>
      <c r="U102" s="125">
        <f>+V101</f>
        <v>15937.696509323694</v>
      </c>
      <c r="V102" s="103">
        <f>+T102-U102</f>
        <v>8582.5491551487466</v>
      </c>
      <c r="W102" s="124">
        <f>+Y100</f>
        <v>24661.132580713653</v>
      </c>
      <c r="X102" s="125">
        <f>+Y101</f>
        <v>15419.942939360864</v>
      </c>
      <c r="Y102" s="103">
        <f>+W102-X102</f>
        <v>9241.1896413527884</v>
      </c>
      <c r="Z102" s="124">
        <f>+AB100</f>
        <v>24249.547345802708</v>
      </c>
      <c r="AA102" s="125">
        <f>+AB101</f>
        <v>13890.000818243059</v>
      </c>
      <c r="AB102" s="106">
        <f>+Z102-AA102</f>
        <v>10359.546527559649</v>
      </c>
      <c r="AC102" s="49">
        <f>+AE100</f>
        <v>24482.715871482429</v>
      </c>
      <c r="AD102" s="49">
        <f>+AE101</f>
        <v>15090.945197539835</v>
      </c>
      <c r="AE102" s="48">
        <f>+AC102-AD102</f>
        <v>9391.7706739425939</v>
      </c>
      <c r="AF102" s="126">
        <f>+AH100</f>
        <v>22939.722651996806</v>
      </c>
      <c r="AG102" s="125">
        <f>+AH101</f>
        <v>13698.565217755153</v>
      </c>
      <c r="AH102" s="103">
        <f>+AF102-AG102</f>
        <v>9241.1574342416534</v>
      </c>
      <c r="AI102" s="124">
        <f>+AK100</f>
        <v>24855.203484297588</v>
      </c>
      <c r="AJ102" s="125">
        <f>+AK101</f>
        <v>13927.42687641578</v>
      </c>
      <c r="AK102" s="103">
        <f>+AI102-AJ102</f>
        <v>10927.776607881808</v>
      </c>
      <c r="AL102" s="124">
        <f>+AN100</f>
        <v>23470.117037145515</v>
      </c>
      <c r="AM102" s="125">
        <f>+AN101</f>
        <v>14237.345056978305</v>
      </c>
      <c r="AN102" s="103">
        <f>+AL102-AM102</f>
        <v>9232.7719801672101</v>
      </c>
      <c r="AO102" s="49">
        <f>+AQ100</f>
        <v>23761.459954691712</v>
      </c>
      <c r="AP102" s="49">
        <f>+AQ101</f>
        <v>13967.001649813459</v>
      </c>
      <c r="AQ102" s="48">
        <f>+AO102-AP102</f>
        <v>9794.4583048782533</v>
      </c>
      <c r="AR102" s="126">
        <f>+AT100</f>
        <v>25749.904477742879</v>
      </c>
      <c r="AS102" s="125">
        <f>+AT101</f>
        <v>15128.349413500924</v>
      </c>
      <c r="AT102" s="103">
        <f>+AR102-AS102</f>
        <v>10621.555064241955</v>
      </c>
      <c r="AU102" s="126">
        <f>+AW100</f>
        <v>27694.105574896428</v>
      </c>
      <c r="AV102" s="125">
        <f>+AW101</f>
        <v>17246.911940742306</v>
      </c>
      <c r="AW102" s="103">
        <f>+AU102-AV102</f>
        <v>10447.193634154122</v>
      </c>
      <c r="AX102" s="126">
        <f>+AZ100</f>
        <v>26236.148610241718</v>
      </c>
      <c r="AY102" s="125">
        <f>+AZ101</f>
        <v>21280.53577064753</v>
      </c>
      <c r="AZ102" s="103">
        <f>+AX102-AY102</f>
        <v>4955.6128395941887</v>
      </c>
      <c r="BA102" s="49">
        <f>+BC100</f>
        <v>26546.138001401028</v>
      </c>
      <c r="BB102" s="49">
        <f>+BC101</f>
        <v>17845.462718952185</v>
      </c>
      <c r="BC102" s="48">
        <f>+BA102-BB102</f>
        <v>8700.6752824488431</v>
      </c>
      <c r="BD102" s="51">
        <f>+BF100</f>
        <v>24994.289850485431</v>
      </c>
      <c r="BE102" s="51">
        <f>+BF101</f>
        <v>15317.258849721882</v>
      </c>
      <c r="BF102" s="107">
        <f>+BD102-BE102</f>
        <v>9677.0310007635489</v>
      </c>
    </row>
    <row r="103" spans="1:61" ht="39.75" customHeight="1" thickBot="1">
      <c r="A103" s="66" t="s">
        <v>317</v>
      </c>
      <c r="B103" s="57" t="s">
        <v>332</v>
      </c>
      <c r="C103" s="58"/>
      <c r="D103" s="52" t="s">
        <v>333</v>
      </c>
      <c r="E103" s="52" t="s">
        <v>219</v>
      </c>
      <c r="F103" s="112" t="s">
        <v>320</v>
      </c>
      <c r="G103" s="115">
        <v>5000000000</v>
      </c>
      <c r="H103" s="116">
        <v>7182435055</v>
      </c>
      <c r="I103" s="117"/>
      <c r="J103" s="118">
        <f>H103+I103</f>
        <v>7182435055</v>
      </c>
      <c r="K103" s="119">
        <v>7320434144.79</v>
      </c>
      <c r="L103" s="117"/>
      <c r="M103" s="118">
        <f>K103+L103</f>
        <v>7320434144.79</v>
      </c>
      <c r="N103" s="117">
        <v>7233940673.5500002</v>
      </c>
      <c r="O103" s="117"/>
      <c r="P103" s="118">
        <f>N103+O103</f>
        <v>7233940673.5500002</v>
      </c>
      <c r="Q103" s="48">
        <f>+N103</f>
        <v>7233940673.5500002</v>
      </c>
      <c r="R103" s="48">
        <f>+I103+L103+O103</f>
        <v>0</v>
      </c>
      <c r="S103" s="120">
        <f>+Q103</f>
        <v>7233940673.5500002</v>
      </c>
      <c r="T103" s="119">
        <v>6365867792.724</v>
      </c>
      <c r="U103" s="117"/>
      <c r="V103" s="118">
        <f>T103+U103</f>
        <v>6365867792.724</v>
      </c>
      <c r="W103" s="119">
        <v>7092228052.0600004</v>
      </c>
      <c r="X103" s="117"/>
      <c r="Y103" s="118">
        <f>W103+X103</f>
        <v>7092228052.0600004</v>
      </c>
      <c r="Z103" s="119">
        <v>7136467555</v>
      </c>
      <c r="AA103" s="117"/>
      <c r="AB103" s="121">
        <f>Z103+AA103</f>
        <v>7136467555</v>
      </c>
      <c r="AC103" s="49">
        <f>+Z103</f>
        <v>7136467555</v>
      </c>
      <c r="AD103" s="49">
        <f>+U103+X103+AA103</f>
        <v>0</v>
      </c>
      <c r="AE103" s="120">
        <f>+AC103</f>
        <v>7136467555</v>
      </c>
      <c r="AF103" s="119">
        <v>6811916692.3599997</v>
      </c>
      <c r="AG103" s="117"/>
      <c r="AH103" s="118">
        <f>AF103+AG103</f>
        <v>6811916692.3599997</v>
      </c>
      <c r="AI103" s="119">
        <v>7132839443.7600002</v>
      </c>
      <c r="AJ103" s="117"/>
      <c r="AK103" s="118">
        <f>AI103+AJ103</f>
        <v>7132839443.7600002</v>
      </c>
      <c r="AL103" s="119">
        <v>6954697041</v>
      </c>
      <c r="AM103" s="117"/>
      <c r="AN103" s="118">
        <f>AL103+AM103</f>
        <v>6954697041</v>
      </c>
      <c r="AO103" s="49">
        <f>+AL103</f>
        <v>6954697041</v>
      </c>
      <c r="AP103" s="49">
        <f>+AG103+AJ103+AM103</f>
        <v>0</v>
      </c>
      <c r="AQ103" s="120">
        <f>+AO103</f>
        <v>6954697041</v>
      </c>
      <c r="AR103" s="119">
        <v>7650166745</v>
      </c>
      <c r="AS103" s="117"/>
      <c r="AT103" s="118">
        <f>AR103+AS103</f>
        <v>7650166745</v>
      </c>
      <c r="AU103" s="119">
        <v>7267658407</v>
      </c>
      <c r="AV103" s="117"/>
      <c r="AW103" s="118">
        <f>AU103+AV103</f>
        <v>7267658407</v>
      </c>
      <c r="AX103" s="119">
        <v>10850355156</v>
      </c>
      <c r="AY103" s="117"/>
      <c r="AZ103" s="118">
        <f>AX103+AY103</f>
        <v>10850355156</v>
      </c>
      <c r="BA103" s="49">
        <f>+AX103</f>
        <v>10850355156</v>
      </c>
      <c r="BB103" s="49">
        <f>+AS103+AV103+AY103</f>
        <v>0</v>
      </c>
      <c r="BC103" s="120">
        <f>+BA103</f>
        <v>10850355156</v>
      </c>
      <c r="BD103" s="51">
        <f>+BA103</f>
        <v>10850355156</v>
      </c>
      <c r="BE103" s="123">
        <f>BB103+AD103</f>
        <v>0</v>
      </c>
      <c r="BF103" s="123">
        <f>+BD103</f>
        <v>10850355156</v>
      </c>
    </row>
    <row r="104" spans="1:61" ht="39.75" customHeight="1" thickBot="1">
      <c r="A104" s="66" t="s">
        <v>317</v>
      </c>
      <c r="B104" s="57" t="s">
        <v>334</v>
      </c>
      <c r="C104" s="128"/>
      <c r="D104" s="52" t="s">
        <v>332</v>
      </c>
      <c r="E104" s="52" t="s">
        <v>335</v>
      </c>
      <c r="F104" s="59" t="s">
        <v>83</v>
      </c>
      <c r="G104" s="129">
        <v>0.1</v>
      </c>
      <c r="H104" s="116">
        <v>7182435055</v>
      </c>
      <c r="I104" s="117">
        <v>84205648858</v>
      </c>
      <c r="J104" s="118">
        <f>H104/I104*100</f>
        <v>8.5296356627001142</v>
      </c>
      <c r="K104" s="119">
        <f>K103</f>
        <v>7320434144.79</v>
      </c>
      <c r="L104" s="117">
        <v>89062056125.339996</v>
      </c>
      <c r="M104" s="118">
        <f>K104/L104*100</f>
        <v>8.2194757939202621</v>
      </c>
      <c r="N104" s="117">
        <f>N103</f>
        <v>7233940673.5500002</v>
      </c>
      <c r="O104" s="117">
        <v>89982632485.339996</v>
      </c>
      <c r="P104" s="118">
        <f>N104/O104*100</f>
        <v>8.0392632152971917</v>
      </c>
      <c r="Q104" s="48">
        <f>+N104</f>
        <v>7233940673.5500002</v>
      </c>
      <c r="R104" s="48">
        <f>+O104</f>
        <v>89982632485.339996</v>
      </c>
      <c r="S104" s="120">
        <f>+Q104/R104</f>
        <v>8.0392632152971918E-2</v>
      </c>
      <c r="T104" s="119">
        <f>T103</f>
        <v>6365867792.724</v>
      </c>
      <c r="U104" s="117">
        <v>98980895733.873993</v>
      </c>
      <c r="V104" s="118">
        <f>T104/U104*100</f>
        <v>6.4314105722377546</v>
      </c>
      <c r="W104" s="119">
        <f>W103</f>
        <v>7092228052.0600004</v>
      </c>
      <c r="X104" s="117">
        <v>100771456709</v>
      </c>
      <c r="Y104" s="118">
        <f>W104/X104*100</f>
        <v>7.0379334423440829</v>
      </c>
      <c r="Z104" s="119">
        <v>7136467554.6599998</v>
      </c>
      <c r="AA104" s="117">
        <v>102867680772.97</v>
      </c>
      <c r="AB104" s="121">
        <f>Z104/AA104*100</f>
        <v>6.9375215821286531</v>
      </c>
      <c r="AC104" s="49">
        <f>+Z104</f>
        <v>7136467554.6599998</v>
      </c>
      <c r="AD104" s="49">
        <f>+AA104</f>
        <v>102867680772.97</v>
      </c>
      <c r="AE104" s="120">
        <f>+AC104/AD104</f>
        <v>6.9375215821286529E-2</v>
      </c>
      <c r="AF104" s="119">
        <v>6811916692.3599997</v>
      </c>
      <c r="AG104" s="117">
        <v>105220963640.95</v>
      </c>
      <c r="AH104" s="118">
        <f>AF104/AG104*100</f>
        <v>6.4739158972204391</v>
      </c>
      <c r="AI104" s="119">
        <f>AI103</f>
        <v>7132839443.7600002</v>
      </c>
      <c r="AJ104" s="117">
        <v>106763260658.58</v>
      </c>
      <c r="AK104" s="118">
        <f>AI104/AJ104*100</f>
        <v>6.6809868860883013</v>
      </c>
      <c r="AL104" s="119">
        <f>AL103</f>
        <v>6954697041</v>
      </c>
      <c r="AM104" s="117">
        <v>107724130004.507</v>
      </c>
      <c r="AN104" s="118">
        <f>AL104/AM104*100</f>
        <v>6.4560252570236827</v>
      </c>
      <c r="AO104" s="49">
        <f>+AL104</f>
        <v>6954697041</v>
      </c>
      <c r="AP104" s="49">
        <f>+AM104</f>
        <v>107724130004.507</v>
      </c>
      <c r="AQ104" s="120">
        <f>+AO104/AP104</f>
        <v>6.4560252570236829E-2</v>
      </c>
      <c r="AR104" s="119">
        <f>AR103</f>
        <v>7650166745</v>
      </c>
      <c r="AS104" s="117">
        <v>113767059041</v>
      </c>
      <c r="AT104" s="118">
        <f>AR104/AS104*100</f>
        <v>6.7244128568384545</v>
      </c>
      <c r="AU104" s="119">
        <f>AU103</f>
        <v>7267658407</v>
      </c>
      <c r="AV104" s="117">
        <v>114904729631</v>
      </c>
      <c r="AW104" s="118">
        <f>AU104/AV104*100</f>
        <v>6.3249427855050344</v>
      </c>
      <c r="AX104" s="119">
        <v>10850355156</v>
      </c>
      <c r="AY104" s="117">
        <v>114205871811.3</v>
      </c>
      <c r="AZ104" s="118">
        <f>AX104/AY104*100</f>
        <v>9.5006981549318379</v>
      </c>
      <c r="BA104" s="49">
        <f>+AX104</f>
        <v>10850355156</v>
      </c>
      <c r="BB104" s="49">
        <f>+AY104</f>
        <v>114205871811.3</v>
      </c>
      <c r="BC104" s="120">
        <f>+BA104/BB104</f>
        <v>9.5006981549318387E-2</v>
      </c>
      <c r="BD104" s="51">
        <f>+BA104</f>
        <v>10850355156</v>
      </c>
      <c r="BE104" s="123">
        <f>+BB104</f>
        <v>114205871811.3</v>
      </c>
      <c r="BF104" s="123">
        <f>+BD104/BE104</f>
        <v>9.5006981549318387E-2</v>
      </c>
    </row>
    <row r="105" spans="1:61" ht="39.75" customHeight="1" thickBot="1">
      <c r="A105" s="66" t="s">
        <v>317</v>
      </c>
      <c r="B105" s="57" t="s">
        <v>336</v>
      </c>
      <c r="C105" s="58"/>
      <c r="D105" s="52" t="s">
        <v>337</v>
      </c>
      <c r="E105" s="52" t="s">
        <v>219</v>
      </c>
      <c r="F105" s="112" t="s">
        <v>320</v>
      </c>
      <c r="G105" s="115">
        <v>1330253764</v>
      </c>
      <c r="H105" s="116">
        <v>2123951387</v>
      </c>
      <c r="I105" s="117"/>
      <c r="J105" s="118">
        <f>H105+I105</f>
        <v>2123951387</v>
      </c>
      <c r="K105" s="119">
        <v>2568011918.2800002</v>
      </c>
      <c r="L105" s="117"/>
      <c r="M105" s="118">
        <f>K105+L105</f>
        <v>2568011918.2800002</v>
      </c>
      <c r="N105" s="117">
        <v>2630916929</v>
      </c>
      <c r="O105" s="117"/>
      <c r="P105" s="118">
        <f>N105+O105</f>
        <v>2630916929</v>
      </c>
      <c r="Q105" s="48">
        <f t="shared" ref="Q105:R108" si="100">+H105+K105+N105</f>
        <v>7322880234.2800007</v>
      </c>
      <c r="R105" s="48">
        <f t="shared" si="100"/>
        <v>0</v>
      </c>
      <c r="S105" s="120">
        <f>+Q105</f>
        <v>7322880234.2800007</v>
      </c>
      <c r="T105" s="119">
        <v>2657226098.29</v>
      </c>
      <c r="U105" s="117"/>
      <c r="V105" s="118">
        <f>T105+U105</f>
        <v>2657226098.29</v>
      </c>
      <c r="W105" s="119">
        <v>2981994039</v>
      </c>
      <c r="X105" s="117"/>
      <c r="Y105" s="118">
        <f>W105+X105</f>
        <v>2981994039</v>
      </c>
      <c r="Z105" s="119">
        <v>2704834851</v>
      </c>
      <c r="AA105" s="117"/>
      <c r="AB105" s="121">
        <f>Z105+AA105</f>
        <v>2704834851</v>
      </c>
      <c r="AC105" s="49">
        <f t="shared" ref="AC105:AD108" si="101">+T105+W105+Z105</f>
        <v>8344054988.29</v>
      </c>
      <c r="AD105" s="49">
        <f t="shared" si="101"/>
        <v>0</v>
      </c>
      <c r="AE105" s="120">
        <f>+AC105</f>
        <v>8344054988.29</v>
      </c>
      <c r="AF105" s="119">
        <v>2614834851</v>
      </c>
      <c r="AG105" s="117"/>
      <c r="AH105" s="118">
        <f>AF105+AG105</f>
        <v>2614834851</v>
      </c>
      <c r="AI105" s="119">
        <v>2956372875</v>
      </c>
      <c r="AJ105" s="117"/>
      <c r="AK105" s="118">
        <f>AI105+AJ105</f>
        <v>2956372875</v>
      </c>
      <c r="AL105" s="119">
        <v>2897245417</v>
      </c>
      <c r="AM105" s="117"/>
      <c r="AN105" s="118">
        <f>AL105+AM105</f>
        <v>2897245417</v>
      </c>
      <c r="AO105" s="49">
        <f t="shared" ref="AO105:AP108" si="102">+AF105+AI105+AL105</f>
        <v>8468453143</v>
      </c>
      <c r="AP105" s="49">
        <f t="shared" si="102"/>
        <v>0</v>
      </c>
      <c r="AQ105" s="120">
        <f>+AO105</f>
        <v>8468453143</v>
      </c>
      <c r="AR105" s="119">
        <f>AL105*98%</f>
        <v>2839300508.6599998</v>
      </c>
      <c r="AS105" s="117"/>
      <c r="AT105" s="118">
        <f>AR105+AS105</f>
        <v>2839300508.6599998</v>
      </c>
      <c r="AU105" s="119">
        <v>2782514498</v>
      </c>
      <c r="AV105" s="117"/>
      <c r="AW105" s="118">
        <f>AU105+AV105</f>
        <v>2782514498</v>
      </c>
      <c r="AX105" s="119">
        <v>3659097396.6700001</v>
      </c>
      <c r="AY105" s="117"/>
      <c r="AZ105" s="118">
        <f>AX105+AY105</f>
        <v>3659097396.6700001</v>
      </c>
      <c r="BA105" s="49">
        <f t="shared" ref="BA105:BB108" si="103">+AR105+AU105+AX105</f>
        <v>9280912403.3299999</v>
      </c>
      <c r="BB105" s="49">
        <f t="shared" si="103"/>
        <v>0</v>
      </c>
      <c r="BC105" s="120">
        <f>+BA105</f>
        <v>9280912403.3299999</v>
      </c>
      <c r="BD105" s="51">
        <f t="shared" ref="BD105:BE108" si="104">+Q105+AC105+AO105+BA105</f>
        <v>33416300768.900002</v>
      </c>
      <c r="BE105" s="51">
        <f t="shared" si="104"/>
        <v>0</v>
      </c>
      <c r="BF105" s="123">
        <f>+BD105</f>
        <v>33416300768.900002</v>
      </c>
    </row>
    <row r="106" spans="1:61" ht="57.75" customHeight="1" thickBot="1">
      <c r="A106" s="66" t="s">
        <v>317</v>
      </c>
      <c r="B106" s="57" t="s">
        <v>338</v>
      </c>
      <c r="C106" s="58"/>
      <c r="D106" s="52" t="s">
        <v>339</v>
      </c>
      <c r="E106" s="52" t="s">
        <v>219</v>
      </c>
      <c r="F106" s="112" t="s">
        <v>320</v>
      </c>
      <c r="G106" s="115">
        <v>1000000000</v>
      </c>
      <c r="H106" s="116">
        <v>1234226881</v>
      </c>
      <c r="I106" s="117"/>
      <c r="J106" s="118">
        <f>H106+I106</f>
        <v>1234226881</v>
      </c>
      <c r="K106" s="119">
        <f>717454594+1234226881</f>
        <v>1951681475</v>
      </c>
      <c r="L106" s="117"/>
      <c r="M106" s="118">
        <f>K106+L106</f>
        <v>1951681475</v>
      </c>
      <c r="N106" s="117">
        <v>777861534</v>
      </c>
      <c r="O106" s="117"/>
      <c r="P106" s="118">
        <f>N106+O106</f>
        <v>777861534</v>
      </c>
      <c r="Q106" s="48">
        <f t="shared" si="100"/>
        <v>3963769890</v>
      </c>
      <c r="R106" s="48">
        <f t="shared" si="100"/>
        <v>0</v>
      </c>
      <c r="S106" s="120">
        <f>+Q106</f>
        <v>3963769890</v>
      </c>
      <c r="T106" s="119">
        <f>N106</f>
        <v>777861534</v>
      </c>
      <c r="U106" s="117"/>
      <c r="V106" s="118">
        <f>T106+U106</f>
        <v>777861534</v>
      </c>
      <c r="W106" s="119">
        <v>899676008</v>
      </c>
      <c r="X106" s="117"/>
      <c r="Y106" s="118">
        <f>W106+X106</f>
        <v>899676008</v>
      </c>
      <c r="Z106" s="119">
        <v>164582930</v>
      </c>
      <c r="AA106" s="117"/>
      <c r="AB106" s="121">
        <f>Z106+AA106</f>
        <v>164582930</v>
      </c>
      <c r="AC106" s="49">
        <f t="shared" si="101"/>
        <v>1842120472</v>
      </c>
      <c r="AD106" s="49">
        <f t="shared" si="101"/>
        <v>0</v>
      </c>
      <c r="AE106" s="120">
        <f>+AC106</f>
        <v>1842120472</v>
      </c>
      <c r="AF106" s="130">
        <v>284345874</v>
      </c>
      <c r="AG106" s="117"/>
      <c r="AH106" s="118">
        <f>AF106+AG106</f>
        <v>284345874</v>
      </c>
      <c r="AI106" s="119">
        <v>0</v>
      </c>
      <c r="AJ106" s="117"/>
      <c r="AK106" s="118">
        <f>AI106+AJ106</f>
        <v>0</v>
      </c>
      <c r="AL106" s="119">
        <v>0</v>
      </c>
      <c r="AM106" s="117"/>
      <c r="AN106" s="118">
        <f>AL106+AM106</f>
        <v>0</v>
      </c>
      <c r="AO106" s="49">
        <f t="shared" si="102"/>
        <v>284345874</v>
      </c>
      <c r="AP106" s="49">
        <f t="shared" si="102"/>
        <v>0</v>
      </c>
      <c r="AQ106" s="120">
        <f>+AO106</f>
        <v>284345874</v>
      </c>
      <c r="AR106" s="119">
        <v>0</v>
      </c>
      <c r="AS106" s="117"/>
      <c r="AT106" s="118">
        <f>AR106+AS106</f>
        <v>0</v>
      </c>
      <c r="AU106" s="119">
        <v>0</v>
      </c>
      <c r="AV106" s="117"/>
      <c r="AW106" s="118">
        <f>AU106+AV106</f>
        <v>0</v>
      </c>
      <c r="AX106" s="119">
        <v>0</v>
      </c>
      <c r="AY106" s="117">
        <v>0</v>
      </c>
      <c r="AZ106" s="118">
        <f>AX106+AY106</f>
        <v>0</v>
      </c>
      <c r="BA106" s="49">
        <f t="shared" si="103"/>
        <v>0</v>
      </c>
      <c r="BB106" s="49">
        <f t="shared" si="103"/>
        <v>0</v>
      </c>
      <c r="BC106" s="120">
        <f>+BA106</f>
        <v>0</v>
      </c>
      <c r="BD106" s="51">
        <f t="shared" si="104"/>
        <v>6090236236</v>
      </c>
      <c r="BE106" s="51">
        <f t="shared" si="104"/>
        <v>0</v>
      </c>
      <c r="BF106" s="123">
        <f>+BD106</f>
        <v>6090236236</v>
      </c>
    </row>
    <row r="107" spans="1:61" ht="39.75" customHeight="1" thickBot="1">
      <c r="A107" s="131" t="s">
        <v>317</v>
      </c>
      <c r="B107" s="57" t="s">
        <v>340</v>
      </c>
      <c r="C107" s="58"/>
      <c r="D107" s="52" t="s">
        <v>341</v>
      </c>
      <c r="E107" s="52" t="s">
        <v>342</v>
      </c>
      <c r="F107" s="59" t="s">
        <v>83</v>
      </c>
      <c r="G107" s="132">
        <v>0.80300000000000005</v>
      </c>
      <c r="H107" s="116">
        <v>53939195</v>
      </c>
      <c r="I107" s="133">
        <f>+H98</f>
        <v>5802249952.3950005</v>
      </c>
      <c r="J107" s="118">
        <f>H107/I107*100</f>
        <v>0.92962549773877756</v>
      </c>
      <c r="K107" s="119">
        <v>234057034</v>
      </c>
      <c r="L107" s="133">
        <f>+K98</f>
        <v>6020975315.6999998</v>
      </c>
      <c r="M107" s="118">
        <f>K107/L107*100</f>
        <v>3.8873607966749901</v>
      </c>
      <c r="N107" s="117">
        <v>591507154.47000003</v>
      </c>
      <c r="O107" s="133">
        <f>+N98</f>
        <v>6824825582.79</v>
      </c>
      <c r="P107" s="118">
        <f>N107/O107*100</f>
        <v>8.6669929845766234</v>
      </c>
      <c r="Q107" s="48">
        <f t="shared" si="100"/>
        <v>879503383.47000003</v>
      </c>
      <c r="R107" s="48">
        <f t="shared" si="100"/>
        <v>18648050850.885002</v>
      </c>
      <c r="S107" s="120">
        <f>+Q107/R107</f>
        <v>4.7163287493301766E-2</v>
      </c>
      <c r="T107" s="116">
        <v>1495631355.03</v>
      </c>
      <c r="U107" s="133">
        <f>+T98</f>
        <v>6144865710.6000004</v>
      </c>
      <c r="V107" s="118">
        <f>T107/U107*100</f>
        <v>24.339528729651647</v>
      </c>
      <c r="W107" s="119">
        <v>1226372710.79</v>
      </c>
      <c r="X107" s="133">
        <f>+W98</f>
        <v>6845466479.1800003</v>
      </c>
      <c r="Y107" s="118">
        <f>W107/X107*100</f>
        <v>17.915107969923238</v>
      </c>
      <c r="Z107" s="117">
        <v>1921395140.71</v>
      </c>
      <c r="AA107" s="133">
        <f>+Z98</f>
        <v>6128749069.1999998</v>
      </c>
      <c r="AB107" s="118">
        <f>Z107/AA107*100</f>
        <v>31.350527146982778</v>
      </c>
      <c r="AC107" s="49">
        <f t="shared" si="101"/>
        <v>4643399206.5299997</v>
      </c>
      <c r="AD107" s="49">
        <f t="shared" si="101"/>
        <v>19119081258.98</v>
      </c>
      <c r="AE107" s="120">
        <f>+AC107/AD107</f>
        <v>0.24286727712656442</v>
      </c>
      <c r="AF107" s="116">
        <v>1807884098.8699999</v>
      </c>
      <c r="AG107" s="133">
        <f>+AF98</f>
        <v>6222564705.96</v>
      </c>
      <c r="AH107" s="118">
        <f>AF107/AG107*100</f>
        <v>29.053680986850978</v>
      </c>
      <c r="AI107" s="119">
        <v>1903056314.54</v>
      </c>
      <c r="AJ107" s="133">
        <f>+AI98</f>
        <v>7126570936.2299995</v>
      </c>
      <c r="AK107" s="118">
        <f>AI107/AJ107*100</f>
        <v>26.703674622324446</v>
      </c>
      <c r="AL107" s="117">
        <v>4634480073.9300003</v>
      </c>
      <c r="AM107" s="133">
        <f>+AL98</f>
        <v>7306631780.3000002</v>
      </c>
      <c r="AN107" s="118">
        <f>AL107/AM107*100</f>
        <v>63.428406046482266</v>
      </c>
      <c r="AO107" s="49">
        <f t="shared" si="102"/>
        <v>8345420487.3400002</v>
      </c>
      <c r="AP107" s="49">
        <f t="shared" si="102"/>
        <v>20655767422.489998</v>
      </c>
      <c r="AQ107" s="120">
        <f>+AO107/AP107</f>
        <v>0.40402374390861445</v>
      </c>
      <c r="AR107" s="116">
        <v>2314508351</v>
      </c>
      <c r="AS107" s="133">
        <f>+AR98</f>
        <v>7578474471.7700005</v>
      </c>
      <c r="AT107" s="118">
        <f>AR107/AS107*100</f>
        <v>30.54055746471931</v>
      </c>
      <c r="AU107" s="119">
        <v>1913541690</v>
      </c>
      <c r="AV107" s="133">
        <f>+AU98</f>
        <v>7759361917.1389999</v>
      </c>
      <c r="AW107" s="118">
        <f>AU107/AV107*100</f>
        <v>24.661070206988789</v>
      </c>
      <c r="AX107" s="117">
        <v>3813920261.8299999</v>
      </c>
      <c r="AY107" s="133">
        <f>+AX98</f>
        <v>7388570807.29</v>
      </c>
      <c r="AZ107" s="118">
        <f>AX107/AY107*100</f>
        <v>51.619188085291967</v>
      </c>
      <c r="BA107" s="49">
        <f t="shared" si="103"/>
        <v>8041970302.8299999</v>
      </c>
      <c r="BB107" s="49">
        <f t="shared" si="103"/>
        <v>22726407196.199001</v>
      </c>
      <c r="BC107" s="120">
        <f>+BA107/BB107</f>
        <v>0.3538601695113085</v>
      </c>
      <c r="BD107" s="51">
        <f t="shared" si="104"/>
        <v>21910293380.169998</v>
      </c>
      <c r="BE107" s="51">
        <f t="shared" si="104"/>
        <v>81149306728.554001</v>
      </c>
      <c r="BF107" s="123">
        <f>+BD107/BE107</f>
        <v>0.26999976048421898</v>
      </c>
    </row>
    <row r="108" spans="1:61" ht="39.75" customHeight="1" thickBot="1">
      <c r="A108" s="66" t="s">
        <v>317</v>
      </c>
      <c r="B108" s="57" t="s">
        <v>343</v>
      </c>
      <c r="C108" s="58"/>
      <c r="D108" s="52" t="s">
        <v>344</v>
      </c>
      <c r="E108" s="52" t="s">
        <v>219</v>
      </c>
      <c r="F108" s="59" t="s">
        <v>34</v>
      </c>
      <c r="G108" s="60">
        <v>10</v>
      </c>
      <c r="H108" s="116">
        <v>7</v>
      </c>
      <c r="I108" s="117"/>
      <c r="J108" s="118">
        <f>+H108</f>
        <v>7</v>
      </c>
      <c r="K108" s="119">
        <v>7</v>
      </c>
      <c r="L108" s="117"/>
      <c r="M108" s="118">
        <f>+K108</f>
        <v>7</v>
      </c>
      <c r="N108" s="119">
        <v>7</v>
      </c>
      <c r="O108" s="117"/>
      <c r="P108" s="118">
        <f>+N108</f>
        <v>7</v>
      </c>
      <c r="Q108" s="48">
        <f t="shared" si="100"/>
        <v>21</v>
      </c>
      <c r="R108" s="48">
        <f t="shared" si="100"/>
        <v>0</v>
      </c>
      <c r="S108" s="48">
        <f>+Q108/3</f>
        <v>7</v>
      </c>
      <c r="T108" s="119">
        <v>7</v>
      </c>
      <c r="U108" s="117"/>
      <c r="V108" s="103">
        <f>+T108</f>
        <v>7</v>
      </c>
      <c r="W108" s="104">
        <v>7</v>
      </c>
      <c r="X108" s="105"/>
      <c r="Y108" s="103">
        <f>+W108</f>
        <v>7</v>
      </c>
      <c r="Z108" s="104">
        <v>7</v>
      </c>
      <c r="AA108" s="105"/>
      <c r="AB108" s="106">
        <f>+Z108</f>
        <v>7</v>
      </c>
      <c r="AC108" s="48">
        <f t="shared" si="101"/>
        <v>21</v>
      </c>
      <c r="AD108" s="48">
        <f t="shared" si="101"/>
        <v>0</v>
      </c>
      <c r="AE108" s="48">
        <f>+AC108/3</f>
        <v>7</v>
      </c>
      <c r="AF108" s="119">
        <v>7</v>
      </c>
      <c r="AG108" s="105"/>
      <c r="AH108" s="103">
        <f>+AF108</f>
        <v>7</v>
      </c>
      <c r="AI108" s="119">
        <v>7</v>
      </c>
      <c r="AJ108" s="105"/>
      <c r="AK108" s="103">
        <f>+AI108</f>
        <v>7</v>
      </c>
      <c r="AL108" s="104">
        <v>7</v>
      </c>
      <c r="AM108" s="105"/>
      <c r="AN108" s="103">
        <f>+AL108</f>
        <v>7</v>
      </c>
      <c r="AO108" s="48">
        <f t="shared" si="102"/>
        <v>21</v>
      </c>
      <c r="AP108" s="48">
        <f t="shared" si="102"/>
        <v>0</v>
      </c>
      <c r="AQ108" s="48">
        <f>+AO108/3</f>
        <v>7</v>
      </c>
      <c r="AR108" s="104">
        <v>7</v>
      </c>
      <c r="AS108" s="105"/>
      <c r="AT108" s="103">
        <f>+AR108</f>
        <v>7</v>
      </c>
      <c r="AU108" s="104">
        <v>7</v>
      </c>
      <c r="AV108" s="105"/>
      <c r="AW108" s="103">
        <f>+AU108</f>
        <v>7</v>
      </c>
      <c r="AX108" s="104">
        <v>7</v>
      </c>
      <c r="AY108" s="105"/>
      <c r="AZ108" s="103">
        <f>+AX108</f>
        <v>7</v>
      </c>
      <c r="BA108" s="48">
        <f t="shared" si="103"/>
        <v>21</v>
      </c>
      <c r="BB108" s="48">
        <f t="shared" si="103"/>
        <v>0</v>
      </c>
      <c r="BC108" s="48">
        <f>+BA108/3</f>
        <v>7</v>
      </c>
      <c r="BD108" s="51">
        <f t="shared" si="104"/>
        <v>84</v>
      </c>
      <c r="BE108" s="51">
        <f t="shared" si="104"/>
        <v>0</v>
      </c>
      <c r="BF108" s="107">
        <f>+BD108/4</f>
        <v>21</v>
      </c>
    </row>
    <row r="109" spans="1:61" ht="39.75" customHeight="1" thickBot="1">
      <c r="A109" s="66" t="s">
        <v>317</v>
      </c>
      <c r="B109" s="57" t="s">
        <v>345</v>
      </c>
      <c r="C109" s="58"/>
      <c r="D109" s="52" t="s">
        <v>346</v>
      </c>
      <c r="E109" s="52" t="s">
        <v>347</v>
      </c>
      <c r="F109" s="112" t="s">
        <v>320</v>
      </c>
      <c r="G109" s="129">
        <v>0.6</v>
      </c>
      <c r="H109" s="116">
        <v>3431941531</v>
      </c>
      <c r="I109" s="117">
        <v>42950523812.091904</v>
      </c>
      <c r="J109" s="82">
        <f>+H109/I109</f>
        <v>7.990453262024716E-2</v>
      </c>
      <c r="K109" s="119">
        <v>3200041638.0500002</v>
      </c>
      <c r="L109" s="133">
        <f>+$I$109</f>
        <v>42950523812.091904</v>
      </c>
      <c r="M109" s="82">
        <f>+K109/L109</f>
        <v>7.450529944757249E-2</v>
      </c>
      <c r="N109" s="117">
        <v>3016301904.52</v>
      </c>
      <c r="O109" s="133">
        <f>+$I$109</f>
        <v>42950523812.091904</v>
      </c>
      <c r="P109" s="82">
        <f>+N109/O109</f>
        <v>7.0227360153191365E-2</v>
      </c>
      <c r="Q109" s="48">
        <f>+H109+K109+N109</f>
        <v>9648285073.5699997</v>
      </c>
      <c r="R109" s="48">
        <f>+O109</f>
        <v>42950523812.091904</v>
      </c>
      <c r="S109" s="99">
        <f>+Q109/R109</f>
        <v>0.224637192221011</v>
      </c>
      <c r="T109" s="117">
        <v>2364605226.9200001</v>
      </c>
      <c r="U109" s="133">
        <f>+$I$109</f>
        <v>42950523812.091904</v>
      </c>
      <c r="V109" s="82">
        <f>+T109/U109</f>
        <v>5.5054165049653957E-2</v>
      </c>
      <c r="W109" s="119">
        <v>4993876307.5299997</v>
      </c>
      <c r="X109" s="133">
        <f>+$I$109</f>
        <v>42950523812.091904</v>
      </c>
      <c r="Y109" s="82">
        <f>+W109/X109</f>
        <v>0.11627044013195641</v>
      </c>
      <c r="Z109" s="119">
        <v>2007514756.8199999</v>
      </c>
      <c r="AA109" s="133">
        <f>+$I$109</f>
        <v>42950523812.091904</v>
      </c>
      <c r="AB109" s="83">
        <f>+Z109/AA109</f>
        <v>4.6740169353995685E-2</v>
      </c>
      <c r="AC109" s="49">
        <f>+T109+W109+Z109</f>
        <v>9365996291.2700005</v>
      </c>
      <c r="AD109" s="49">
        <f>+AA109</f>
        <v>42950523812.091904</v>
      </c>
      <c r="AE109" s="99">
        <f>+AC109/AD109</f>
        <v>0.21806477453560608</v>
      </c>
      <c r="AF109" s="119">
        <v>3373300683.0100002</v>
      </c>
      <c r="AG109" s="133">
        <f>+$I$109</f>
        <v>42950523812.091904</v>
      </c>
      <c r="AH109" s="82">
        <f>+AF109/AG109</f>
        <v>7.8539221029483963E-2</v>
      </c>
      <c r="AI109" s="119">
        <v>2697827601</v>
      </c>
      <c r="AJ109" s="133">
        <f>+$I$109</f>
        <v>42950523812.091904</v>
      </c>
      <c r="AK109" s="82">
        <f>+AI109/AJ109</f>
        <v>6.2812449338289042E-2</v>
      </c>
      <c r="AL109" s="119">
        <v>1130676576</v>
      </c>
      <c r="AM109" s="133">
        <f>+$I$109</f>
        <v>42950523812.091904</v>
      </c>
      <c r="AN109" s="82">
        <f>+AL109/AM109</f>
        <v>2.6325093983642626E-2</v>
      </c>
      <c r="AO109" s="49">
        <f>+AF109+AI109+AL109</f>
        <v>7201804860.0100002</v>
      </c>
      <c r="AP109" s="49">
        <f>+AM109</f>
        <v>42950523812.091904</v>
      </c>
      <c r="AQ109" s="99">
        <f>+AO109/AP109</f>
        <v>0.16767676435141562</v>
      </c>
      <c r="AR109" s="119">
        <v>2802549107</v>
      </c>
      <c r="AS109" s="133">
        <f>+$I$109</f>
        <v>42950523812.091904</v>
      </c>
      <c r="AT109" s="82">
        <f>+AR109/AS109</f>
        <v>6.52506386013154E-2</v>
      </c>
      <c r="AU109" s="119">
        <v>1257147465</v>
      </c>
      <c r="AV109" s="133">
        <f>+$I$109</f>
        <v>42950523812.091904</v>
      </c>
      <c r="AW109" s="82">
        <f>+AU109/AV109</f>
        <v>2.9269665499308161E-2</v>
      </c>
      <c r="AX109" s="119">
        <v>590631710.71000004</v>
      </c>
      <c r="AY109" s="133">
        <f>+$I$109</f>
        <v>42950523812.091904</v>
      </c>
      <c r="AZ109" s="82">
        <f>+AX109/AY109</f>
        <v>1.3751443714493626E-2</v>
      </c>
      <c r="BA109" s="49">
        <f>+AR109+AU109+AX109</f>
        <v>4650328282.71</v>
      </c>
      <c r="BB109" s="49">
        <f>+AY109</f>
        <v>42950523812.091904</v>
      </c>
      <c r="BC109" s="99">
        <f>+BA109/BB109</f>
        <v>0.10827174781511718</v>
      </c>
      <c r="BD109" s="51">
        <f>+Q109+AC109+AO109+BA109</f>
        <v>30866414507.559998</v>
      </c>
      <c r="BE109" s="123">
        <f>+$I$109</f>
        <v>42950523812.091904</v>
      </c>
      <c r="BF109" s="100">
        <f>+BD109/BE109</f>
        <v>0.71865047892314982</v>
      </c>
    </row>
    <row r="110" spans="1:61" ht="39.75" customHeight="1" thickBot="1">
      <c r="A110" s="66" t="s">
        <v>317</v>
      </c>
      <c r="B110" s="57" t="s">
        <v>348</v>
      </c>
      <c r="C110" s="58"/>
      <c r="D110" s="52" t="s">
        <v>349</v>
      </c>
      <c r="E110" s="52" t="s">
        <v>219</v>
      </c>
      <c r="F110" s="112" t="s">
        <v>320</v>
      </c>
      <c r="G110" s="113">
        <v>23000000000</v>
      </c>
      <c r="H110" s="116">
        <v>45139574916.091904</v>
      </c>
      <c r="I110" s="117"/>
      <c r="J110" s="118">
        <f>+H110</f>
        <v>45139574916.091904</v>
      </c>
      <c r="K110" s="119">
        <v>47758576213.091904</v>
      </c>
      <c r="L110" s="117"/>
      <c r="M110" s="118">
        <f>+K110</f>
        <v>47758576213.091904</v>
      </c>
      <c r="N110" s="117">
        <v>50990898742.891899</v>
      </c>
      <c r="O110" s="117"/>
      <c r="P110" s="118">
        <f>+N110</f>
        <v>50990898742.891899</v>
      </c>
      <c r="Q110" s="48">
        <f>+N110</f>
        <v>50990898742.891899</v>
      </c>
      <c r="R110" s="48">
        <f>+I110+L110+O110</f>
        <v>0</v>
      </c>
      <c r="S110" s="120">
        <f>+Q110</f>
        <v>50990898742.891899</v>
      </c>
      <c r="T110" s="119">
        <v>53924530395.760002</v>
      </c>
      <c r="U110" s="117"/>
      <c r="V110" s="118">
        <f>+T110</f>
        <v>53924530395.760002</v>
      </c>
      <c r="W110" s="119">
        <v>54516866117.790001</v>
      </c>
      <c r="X110" s="117"/>
      <c r="Y110" s="118">
        <f>+W110</f>
        <v>54516866117.790001</v>
      </c>
      <c r="Z110" s="119">
        <v>56232362715.489998</v>
      </c>
      <c r="AA110" s="117"/>
      <c r="AB110" s="121">
        <f>+Z110</f>
        <v>56232362715.489998</v>
      </c>
      <c r="AC110" s="49">
        <f>+Z110</f>
        <v>56232362715.489998</v>
      </c>
      <c r="AD110" s="49">
        <f>+U110+X110+AA110</f>
        <v>0</v>
      </c>
      <c r="AE110" s="120">
        <f>+AC110</f>
        <v>56232362715.489998</v>
      </c>
      <c r="AF110" s="119">
        <v>57452108511.5</v>
      </c>
      <c r="AG110" s="117"/>
      <c r="AH110" s="118">
        <f>+AF110</f>
        <v>57452108511.5</v>
      </c>
      <c r="AI110" s="119">
        <v>60076543316.5</v>
      </c>
      <c r="AJ110" s="117"/>
      <c r="AK110" s="118">
        <f>+AI110</f>
        <v>60076543316.5</v>
      </c>
      <c r="AL110" s="119">
        <v>60993053931.879997</v>
      </c>
      <c r="AM110" s="117"/>
      <c r="AN110" s="118">
        <f>+AL110</f>
        <v>60993053931.879997</v>
      </c>
      <c r="AO110" s="49">
        <f>+AL110</f>
        <v>60993053931.879997</v>
      </c>
      <c r="AP110" s="49">
        <f>+AG110+AJ110+AM110</f>
        <v>0</v>
      </c>
      <c r="AQ110" s="120">
        <f>+AO110</f>
        <v>60993053931.879997</v>
      </c>
      <c r="AR110" s="119">
        <v>62074225204.497002</v>
      </c>
      <c r="AS110" s="117"/>
      <c r="AT110" s="118">
        <f>+AR110</f>
        <v>62074225204.497002</v>
      </c>
      <c r="AU110" s="119">
        <v>67305125600</v>
      </c>
      <c r="AV110" s="117"/>
      <c r="AW110" s="118">
        <f>+AU110</f>
        <v>67305125600</v>
      </c>
      <c r="AX110" s="119">
        <v>72085961047</v>
      </c>
      <c r="AY110" s="117"/>
      <c r="AZ110" s="118">
        <f>+AX110</f>
        <v>72085961047</v>
      </c>
      <c r="BA110" s="49">
        <f>+AX110</f>
        <v>72085961047</v>
      </c>
      <c r="BB110" s="49">
        <f>+AS110+AV110+AY110</f>
        <v>0</v>
      </c>
      <c r="BC110" s="120">
        <f>+BA110</f>
        <v>72085961047</v>
      </c>
      <c r="BD110" s="51">
        <f>+BA110</f>
        <v>72085961047</v>
      </c>
      <c r="BE110" s="123"/>
      <c r="BF110" s="123">
        <f>+BD110</f>
        <v>72085961047</v>
      </c>
      <c r="BI110" s="7"/>
    </row>
    <row r="111" spans="1:61" ht="39.75" customHeight="1" thickBot="1">
      <c r="A111" s="66" t="s">
        <v>317</v>
      </c>
      <c r="B111" s="57" t="s">
        <v>350</v>
      </c>
      <c r="C111" s="58"/>
      <c r="D111" s="52" t="s">
        <v>351</v>
      </c>
      <c r="E111" s="52" t="s">
        <v>352</v>
      </c>
      <c r="F111" s="59" t="s">
        <v>83</v>
      </c>
      <c r="G111" s="68">
        <v>1</v>
      </c>
      <c r="H111" s="117">
        <f>+H107+H109</f>
        <v>3485880726</v>
      </c>
      <c r="I111" s="117">
        <v>2883239769</v>
      </c>
      <c r="J111" s="134">
        <f>H111/I111</f>
        <v>1.2090152069486109</v>
      </c>
      <c r="K111" s="117">
        <f>+K107+K109</f>
        <v>3434098672.0500002</v>
      </c>
      <c r="L111" s="117">
        <f>6359909762.31-2883239769</f>
        <v>3476669993.3100004</v>
      </c>
      <c r="M111" s="134">
        <f>K111/L111</f>
        <v>0.98775514462347069</v>
      </c>
      <c r="N111" s="117">
        <f>+N107+N109</f>
        <v>3607809058.9899998</v>
      </c>
      <c r="O111" s="117">
        <f>13514952858-2883239769-3476669993-3472000000</f>
        <v>3683043096</v>
      </c>
      <c r="P111" s="134">
        <f>N111/O111</f>
        <v>0.97957285998317289</v>
      </c>
      <c r="Q111" s="48">
        <f>+H111+K111+N111</f>
        <v>10527788457.040001</v>
      </c>
      <c r="R111" s="48">
        <f>+I111+L111+O111</f>
        <v>10042952858.310001</v>
      </c>
      <c r="S111" s="135">
        <f>+Q111/R111</f>
        <v>1.0482761997960415</v>
      </c>
      <c r="T111" s="117">
        <f>+T107+T109</f>
        <v>3860236581.9499998</v>
      </c>
      <c r="U111" s="119">
        <v>3497492558.52</v>
      </c>
      <c r="V111" s="134">
        <f>T111/U111</f>
        <v>1.1037154525307979</v>
      </c>
      <c r="W111" s="117">
        <f>+W107+W109</f>
        <v>6220249018.3199997</v>
      </c>
      <c r="X111" s="117">
        <v>5086548847</v>
      </c>
      <c r="Y111" s="134">
        <f>W111/X111</f>
        <v>1.2228819982705259</v>
      </c>
      <c r="Z111" s="117">
        <f>+Z107+Z109</f>
        <v>3928909897.5299997</v>
      </c>
      <c r="AA111" s="117">
        <v>3980676447</v>
      </c>
      <c r="AB111" s="136">
        <f>Z111/AA111</f>
        <v>0.98699553953725283</v>
      </c>
      <c r="AC111" s="49">
        <f>+T111+W111+Z111</f>
        <v>14009395497.799999</v>
      </c>
      <c r="AD111" s="49">
        <f>+U111+X111+AA111</f>
        <v>12564717852.52</v>
      </c>
      <c r="AE111" s="135">
        <f>+AC111/AD111</f>
        <v>1.1149789165373301</v>
      </c>
      <c r="AF111" s="117">
        <f>+AF107+AF109</f>
        <v>5181184781.8800001</v>
      </c>
      <c r="AG111" s="117"/>
      <c r="AH111" s="134" t="e">
        <f>AF111/AG111</f>
        <v>#DIV/0!</v>
      </c>
      <c r="AI111" s="117">
        <f>+AI107+AI109</f>
        <v>4600883915.54</v>
      </c>
      <c r="AJ111" s="117">
        <v>4218132769.48</v>
      </c>
      <c r="AK111" s="134">
        <f>AI111/AJ111</f>
        <v>1.0907394733587734</v>
      </c>
      <c r="AL111" s="117">
        <f>AL107+AL109</f>
        <v>5765156649.9300003</v>
      </c>
      <c r="AM111" s="117">
        <f>AL99+AM99</f>
        <v>4432318667</v>
      </c>
      <c r="AN111" s="134">
        <f>AL111/AM111</f>
        <v>1.3007089704206958</v>
      </c>
      <c r="AO111" s="49">
        <f>+AF111+AI111+AL111</f>
        <v>15547225347.35</v>
      </c>
      <c r="AP111" s="49">
        <f>+AG111+AJ111+AM111</f>
        <v>8650451436.4799995</v>
      </c>
      <c r="AQ111" s="135">
        <f>+AO111/AP111</f>
        <v>1.7972732939445764</v>
      </c>
      <c r="AR111" s="117">
        <v>4035609654.9510002</v>
      </c>
      <c r="AS111" s="117">
        <v>4299349106.9899998</v>
      </c>
      <c r="AT111" s="134">
        <f>AR111/AS111</f>
        <v>0.93865595803555368</v>
      </c>
      <c r="AU111" s="117">
        <v>3170689155</v>
      </c>
      <c r="AV111" s="117">
        <v>4929584658.0200005</v>
      </c>
      <c r="AW111" s="134">
        <f>AU111/AV111</f>
        <v>0.64319600432088486</v>
      </c>
      <c r="AX111" s="117">
        <f>AX107+AX109</f>
        <v>4404551972.54</v>
      </c>
      <c r="AY111" s="117">
        <v>10593807840.299999</v>
      </c>
      <c r="AZ111" s="134">
        <f>AX111/AY111*100</f>
        <v>41.576664773780436</v>
      </c>
      <c r="BA111" s="49">
        <f>+AR111+AU111+AX111</f>
        <v>11610850782.491001</v>
      </c>
      <c r="BB111" s="49">
        <f>+AS111+AV111+AY111</f>
        <v>19822741605.309998</v>
      </c>
      <c r="BC111" s="135">
        <f>+BA111/BB111</f>
        <v>0.58573385123381494</v>
      </c>
      <c r="BD111" s="51">
        <f>+Q111+AC111+AO111+BA111</f>
        <v>51695260084.681</v>
      </c>
      <c r="BE111" s="51">
        <f>+R111+AD111+AP111+BB111</f>
        <v>51080863752.619995</v>
      </c>
      <c r="BF111" s="137">
        <f>+BD111/BE111</f>
        <v>1.0120279158754337</v>
      </c>
    </row>
    <row r="112" spans="1:61" ht="102" thickBot="1">
      <c r="A112" s="138" t="s">
        <v>353</v>
      </c>
      <c r="B112" s="139" t="s">
        <v>354</v>
      </c>
      <c r="C112" s="140"/>
      <c r="D112" s="141" t="s">
        <v>355</v>
      </c>
      <c r="E112" s="141" t="s">
        <v>356</v>
      </c>
      <c r="F112" s="142" t="s">
        <v>83</v>
      </c>
      <c r="G112" s="143" t="s">
        <v>206</v>
      </c>
      <c r="H112" s="144">
        <v>0</v>
      </c>
      <c r="I112" s="145">
        <v>467141678</v>
      </c>
      <c r="J112" s="146">
        <f>H112/I112</f>
        <v>0</v>
      </c>
      <c r="K112" s="147">
        <v>15460695</v>
      </c>
      <c r="L112" s="145">
        <v>460924849</v>
      </c>
      <c r="M112" s="146">
        <f>K112/L112</f>
        <v>3.3542767402414443E-2</v>
      </c>
      <c r="N112" s="117">
        <v>235196791</v>
      </c>
      <c r="O112" s="117">
        <v>710521971</v>
      </c>
      <c r="P112" s="146">
        <f>N112/O112</f>
        <v>0.33101973000072082</v>
      </c>
      <c r="Q112" s="48">
        <f>+H112+K112+N112</f>
        <v>250657486</v>
      </c>
      <c r="R112" s="48">
        <f>+I112+L112+O112</f>
        <v>1638588498</v>
      </c>
      <c r="S112" s="135">
        <f>+Q112/R112</f>
        <v>0.15297158884365611</v>
      </c>
      <c r="T112" s="147">
        <v>310997475</v>
      </c>
      <c r="U112" s="145">
        <v>439333022</v>
      </c>
      <c r="V112" s="146">
        <f>T112/U112</f>
        <v>0.70788549784905541</v>
      </c>
      <c r="W112" s="147">
        <v>570663149</v>
      </c>
      <c r="X112" s="145">
        <v>732077071</v>
      </c>
      <c r="Y112" s="146">
        <f>W112/X112</f>
        <v>0.7795123923502858</v>
      </c>
      <c r="Z112" s="147">
        <v>618175617</v>
      </c>
      <c r="AA112" s="145">
        <v>763440246</v>
      </c>
      <c r="AB112" s="148">
        <f>Z112/AA112</f>
        <v>0.80972364273287212</v>
      </c>
      <c r="AC112" s="49">
        <f>+T112+W112+Z112</f>
        <v>1499836241</v>
      </c>
      <c r="AD112" s="149">
        <f>+U112+X112+AA112</f>
        <v>1934850339</v>
      </c>
      <c r="AE112" s="135">
        <f>+AC112/AD112</f>
        <v>0.77516912330034227</v>
      </c>
      <c r="AF112" s="147">
        <v>552031508</v>
      </c>
      <c r="AG112" s="145">
        <v>662018239</v>
      </c>
      <c r="AH112" s="146">
        <f>AF112/AG112</f>
        <v>0.83386147915480624</v>
      </c>
      <c r="AI112" s="147">
        <v>504756642.69999999</v>
      </c>
      <c r="AJ112" s="145">
        <v>559592619.70000005</v>
      </c>
      <c r="AK112" s="146">
        <f>AI112/AJ112</f>
        <v>0.90200732627710878</v>
      </c>
      <c r="AL112" s="147">
        <v>659255800.11000001</v>
      </c>
      <c r="AM112" s="145">
        <v>744146062.11000001</v>
      </c>
      <c r="AN112" s="146">
        <f>AL112/AM112</f>
        <v>0.88592258116733613</v>
      </c>
      <c r="AO112" s="49">
        <f>+AF112+AI112+AL112</f>
        <v>1716043950.8099999</v>
      </c>
      <c r="AP112" s="49">
        <f>+AG112+AJ112+AM112</f>
        <v>1965756920.8099999</v>
      </c>
      <c r="AQ112" s="135">
        <f>+AO112/AP112</f>
        <v>0.87296854084221942</v>
      </c>
      <c r="AR112" s="147">
        <v>500911639.31999999</v>
      </c>
      <c r="AS112" s="145">
        <v>583576383.32000005</v>
      </c>
      <c r="AT112" s="146">
        <f>AR112/AS112</f>
        <v>0.858348030587332</v>
      </c>
      <c r="AU112" s="147">
        <v>641537726</v>
      </c>
      <c r="AV112" s="145">
        <v>733813714</v>
      </c>
      <c r="AW112" s="146">
        <f>AU112/AV112</f>
        <v>0.87425148066938418</v>
      </c>
      <c r="AX112" s="147">
        <v>1457999638</v>
      </c>
      <c r="AY112" s="145">
        <v>1483805426</v>
      </c>
      <c r="AZ112" s="146">
        <f>AX112/AY112*100</f>
        <v>98.260837469130536</v>
      </c>
      <c r="BA112" s="49">
        <f>+AR112+AU112+AX112</f>
        <v>2600449003.3199997</v>
      </c>
      <c r="BB112" s="49">
        <f>+AS112+AV112+AY112</f>
        <v>2801195523.3200002</v>
      </c>
      <c r="BC112" s="135">
        <f>+BA112/BB112</f>
        <v>0.92833541310173373</v>
      </c>
      <c r="BD112" s="51">
        <f>+Q112+AC112+AO112+BA112</f>
        <v>6066986681.1299992</v>
      </c>
      <c r="BE112" s="51">
        <f>+R112+AD112+AP112+BB112</f>
        <v>8340391281.1299992</v>
      </c>
      <c r="BF112" s="137">
        <f>+BD112/BE112</f>
        <v>0.72742230869389291</v>
      </c>
    </row>
    <row r="113" spans="1:1" ht="6" customHeight="1"/>
    <row r="118" spans="1:1">
      <c r="A118" s="3" t="s">
        <v>357</v>
      </c>
    </row>
    <row r="160" spans="5:5">
      <c r="E160" s="150"/>
    </row>
  </sheetData>
  <autoFilter ref="A7:BI112" xr:uid="{00000000-0009-0000-0000-000000000000}"/>
  <mergeCells count="17">
    <mergeCell ref="H6:J6"/>
    <mergeCell ref="K6:M6"/>
    <mergeCell ref="N6:P6"/>
    <mergeCell ref="Q6:S6"/>
    <mergeCell ref="T6:V6"/>
    <mergeCell ref="W6:Y6"/>
    <mergeCell ref="Z6:AB6"/>
    <mergeCell ref="AC6:AE6"/>
    <mergeCell ref="AF6:AH6"/>
    <mergeCell ref="AI6:AK6"/>
    <mergeCell ref="BA6:BC6"/>
    <mergeCell ref="BD6:BF6"/>
    <mergeCell ref="AL6:AN6"/>
    <mergeCell ref="AO6:AQ6"/>
    <mergeCell ref="AR6:AT6"/>
    <mergeCell ref="AU6:AW6"/>
    <mergeCell ref="AX6:AZ6"/>
  </mergeCells>
  <printOptions horizontalCentered="1"/>
  <pageMargins left="0.15763888888888899" right="0.23611111111111099" top="0.31527777777777799" bottom="0.15763888888888899" header="0.511811023622047" footer="0.511811023622047"/>
  <pageSetup scale="65" orientation="landscape"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N84"/>
  <sheetViews>
    <sheetView showGridLines="0" topLeftCell="A21" zoomScale="87" zoomScaleNormal="87" workbookViewId="0">
      <selection activeCell="R22" sqref="R22:AC28"/>
    </sheetView>
  </sheetViews>
  <sheetFormatPr baseColWidth="10" defaultColWidth="11.42578125" defaultRowHeight="12.75"/>
  <cols>
    <col min="1" max="2" width="1.140625" customWidth="1"/>
    <col min="3" max="3" width="4.28515625" customWidth="1"/>
    <col min="4" max="4" width="5.7109375" customWidth="1"/>
    <col min="5" max="5" width="7.42578125" customWidth="1"/>
    <col min="6" max="6" width="11.7109375" customWidth="1"/>
    <col min="7" max="10" width="12" customWidth="1"/>
    <col min="11" max="11" width="12.42578125" customWidth="1"/>
    <col min="12" max="17" width="8.5703125" customWidth="1"/>
    <col min="18" max="18" width="11.7109375" customWidth="1"/>
    <col min="19" max="29" width="8.7109375" customWidth="1"/>
    <col min="30" max="31" width="1.140625" customWidth="1"/>
    <col min="34" max="34" width="62.85546875" customWidth="1"/>
  </cols>
  <sheetData>
    <row r="1" spans="2:40" ht="6" customHeight="1"/>
    <row r="2" spans="2:40"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4"/>
    </row>
    <row r="3" spans="2:40">
      <c r="B3" s="215"/>
      <c r="G3" s="688" t="str">
        <f>+'OP MEDICINA GRAL'!G3:P3</f>
        <v>HOSPITAL REGIONAL DE MONIQUIRÁ E.S.E.</v>
      </c>
      <c r="H3" s="688"/>
      <c r="I3" s="688"/>
      <c r="J3" s="688"/>
      <c r="K3" s="688"/>
      <c r="L3" s="688"/>
      <c r="M3" s="688"/>
      <c r="N3" s="688"/>
      <c r="O3" s="688"/>
      <c r="P3" s="688"/>
      <c r="AD3" s="216"/>
    </row>
    <row r="4" spans="2:40">
      <c r="B4" s="215"/>
      <c r="G4" s="688" t="s">
        <v>430</v>
      </c>
      <c r="H4" s="688"/>
      <c r="I4" s="688"/>
      <c r="J4" s="688"/>
      <c r="K4" s="688"/>
      <c r="L4" s="688"/>
      <c r="M4" s="688"/>
      <c r="N4" s="688"/>
      <c r="O4" s="688"/>
      <c r="P4" s="688"/>
      <c r="AD4" s="216"/>
    </row>
    <row r="5" spans="2:40">
      <c r="B5" s="215"/>
      <c r="G5" s="688" t="s">
        <v>537</v>
      </c>
      <c r="H5" s="688"/>
      <c r="I5" s="688"/>
      <c r="J5" s="688"/>
      <c r="K5" s="688"/>
      <c r="L5" s="688"/>
      <c r="M5" s="688"/>
      <c r="N5" s="688"/>
      <c r="O5" s="688"/>
      <c r="P5" s="688"/>
      <c r="AD5" s="216"/>
    </row>
    <row r="6" spans="2:40" ht="4.5" customHeight="1">
      <c r="B6" s="215"/>
      <c r="AD6" s="216"/>
    </row>
    <row r="7" spans="2:40" ht="15.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216"/>
    </row>
    <row r="8" spans="2:40" ht="24" customHeight="1">
      <c r="B8" s="215"/>
      <c r="C8" s="661" t="s">
        <v>433</v>
      </c>
      <c r="D8" s="661"/>
      <c r="E8" s="661"/>
      <c r="F8" s="691" t="s">
        <v>561</v>
      </c>
      <c r="G8" s="691"/>
      <c r="H8" s="691"/>
      <c r="I8" s="691"/>
      <c r="J8" s="691"/>
      <c r="K8" s="691"/>
      <c r="L8" s="691"/>
      <c r="M8" s="691"/>
      <c r="N8" s="691"/>
      <c r="O8" s="691"/>
      <c r="P8" s="691"/>
      <c r="Q8" s="727" t="s">
        <v>435</v>
      </c>
      <c r="R8" s="727"/>
      <c r="S8" s="728"/>
      <c r="T8" s="728"/>
      <c r="U8" s="727" t="s">
        <v>436</v>
      </c>
      <c r="V8" s="727"/>
      <c r="W8" s="674" t="s">
        <v>437</v>
      </c>
      <c r="X8" s="674"/>
      <c r="Y8" s="674"/>
      <c r="Z8" s="674"/>
      <c r="AA8" s="674"/>
      <c r="AB8" s="674"/>
      <c r="AC8" s="674"/>
      <c r="AD8" s="216"/>
      <c r="AG8" s="218"/>
      <c r="AH8" s="218"/>
      <c r="AI8" s="218"/>
    </row>
    <row r="9" spans="2:40" ht="22.5" customHeight="1">
      <c r="B9" s="215"/>
      <c r="C9" s="724" t="s">
        <v>438</v>
      </c>
      <c r="D9" s="724"/>
      <c r="E9" s="724"/>
      <c r="F9" s="734" t="s">
        <v>562</v>
      </c>
      <c r="G9" s="734"/>
      <c r="H9" s="734"/>
      <c r="I9" s="734"/>
      <c r="J9" s="734"/>
      <c r="K9" s="734"/>
      <c r="L9" s="734"/>
      <c r="M9" s="734"/>
      <c r="N9" s="734"/>
      <c r="O9" s="734"/>
      <c r="P9" s="734"/>
      <c r="Q9" s="734"/>
      <c r="R9" s="734"/>
      <c r="S9" s="734"/>
      <c r="T9" s="734"/>
      <c r="U9" s="734"/>
      <c r="V9" s="734"/>
      <c r="W9" s="734"/>
      <c r="X9" s="734"/>
      <c r="Y9" s="734"/>
      <c r="Z9" s="734"/>
      <c r="AA9" s="734"/>
      <c r="AB9" s="734"/>
      <c r="AC9" s="734"/>
      <c r="AD9" s="216"/>
      <c r="AG9" s="218"/>
      <c r="AH9" s="218"/>
      <c r="AI9" s="218"/>
    </row>
    <row r="10" spans="2:40" ht="25.5" customHeight="1">
      <c r="B10" s="215"/>
      <c r="C10" s="724"/>
      <c r="D10" s="724"/>
      <c r="E10" s="724"/>
      <c r="F10" s="734"/>
      <c r="G10" s="734"/>
      <c r="H10" s="734"/>
      <c r="I10" s="734"/>
      <c r="J10" s="734"/>
      <c r="K10" s="734"/>
      <c r="L10" s="734"/>
      <c r="M10" s="734"/>
      <c r="N10" s="734"/>
      <c r="O10" s="734"/>
      <c r="P10" s="734"/>
      <c r="Q10" s="734"/>
      <c r="R10" s="734"/>
      <c r="S10" s="734"/>
      <c r="T10" s="734"/>
      <c r="U10" s="734"/>
      <c r="V10" s="734"/>
      <c r="W10" s="734"/>
      <c r="X10" s="734"/>
      <c r="Y10" s="734"/>
      <c r="Z10" s="734"/>
      <c r="AA10" s="734"/>
      <c r="AB10" s="734"/>
      <c r="AC10" s="734"/>
      <c r="AD10" s="216"/>
      <c r="AG10" s="218"/>
      <c r="AH10" s="218"/>
      <c r="AI10" s="218"/>
    </row>
    <row r="11" spans="2:40" ht="3.75" customHeight="1">
      <c r="B11" s="215"/>
      <c r="C11" s="291"/>
      <c r="D11" s="292"/>
      <c r="E11" s="292"/>
      <c r="F11" s="292"/>
      <c r="G11" s="293"/>
      <c r="H11" s="293"/>
      <c r="I11" s="293"/>
      <c r="J11" s="293"/>
      <c r="K11" s="293"/>
      <c r="L11" s="293"/>
      <c r="M11" s="293"/>
      <c r="N11" s="293"/>
      <c r="O11" s="293"/>
      <c r="P11" s="293"/>
      <c r="Q11" s="293"/>
      <c r="R11" s="293"/>
      <c r="S11" s="293"/>
      <c r="T11" s="293"/>
      <c r="U11" s="293"/>
      <c r="V11" s="293"/>
      <c r="W11" s="293"/>
      <c r="X11" s="293"/>
      <c r="Y11" s="293"/>
      <c r="Z11" s="293"/>
      <c r="AA11" s="293"/>
      <c r="AB11" s="293"/>
      <c r="AC11" s="294"/>
      <c r="AD11" s="216"/>
      <c r="AG11" s="218"/>
      <c r="AH11" s="218"/>
      <c r="AI11" s="218"/>
      <c r="AJ11" s="218"/>
      <c r="AK11" s="218"/>
      <c r="AL11" s="218"/>
      <c r="AM11" s="218"/>
      <c r="AN11" s="218"/>
    </row>
    <row r="12" spans="2:40" ht="17.25" customHeight="1">
      <c r="B12" s="215"/>
      <c r="C12" s="219"/>
      <c r="D12" s="220"/>
      <c r="E12" s="220"/>
      <c r="F12" s="220"/>
      <c r="G12" s="220"/>
      <c r="H12" s="220"/>
      <c r="I12" s="220"/>
      <c r="J12" s="220"/>
      <c r="K12" s="220"/>
      <c r="L12" s="220"/>
      <c r="M12" s="220"/>
      <c r="N12" s="220"/>
      <c r="O12" s="220"/>
      <c r="P12" s="220"/>
      <c r="Q12" s="220"/>
      <c r="R12" s="697" t="s">
        <v>442</v>
      </c>
      <c r="S12" s="697"/>
      <c r="T12" s="697"/>
      <c r="U12" s="697"/>
      <c r="V12" s="697"/>
      <c r="W12" s="697"/>
      <c r="X12" s="697"/>
      <c r="Y12" s="697"/>
      <c r="Z12" s="697"/>
      <c r="AA12" s="697"/>
      <c r="AB12" s="697"/>
      <c r="AC12" s="697"/>
      <c r="AD12" s="216"/>
    </row>
    <row r="13" spans="2:40" ht="21.75" customHeight="1">
      <c r="B13" s="215"/>
      <c r="C13" s="219"/>
      <c r="D13" s="220"/>
      <c r="E13" s="220"/>
      <c r="F13" s="220"/>
      <c r="G13" s="220"/>
      <c r="H13" s="220"/>
      <c r="I13" s="220"/>
      <c r="J13" s="220"/>
      <c r="K13" s="220"/>
      <c r="L13" s="220"/>
      <c r="M13" s="220"/>
      <c r="N13" s="220"/>
      <c r="O13" s="220"/>
      <c r="P13" s="220"/>
      <c r="Q13" s="220"/>
      <c r="R13" s="710" t="s">
        <v>556</v>
      </c>
      <c r="S13" s="710"/>
      <c r="T13" s="710"/>
      <c r="U13" s="710"/>
      <c r="V13" s="710"/>
      <c r="W13" s="710"/>
      <c r="X13" s="710"/>
      <c r="Y13" s="710"/>
      <c r="Z13" s="710"/>
      <c r="AA13" s="710"/>
      <c r="AB13" s="710"/>
      <c r="AC13" s="710"/>
      <c r="AD13" s="216"/>
    </row>
    <row r="14" spans="2:40" ht="17.25" customHeight="1">
      <c r="B14" s="215"/>
      <c r="C14" s="219"/>
      <c r="D14" s="220"/>
      <c r="E14" s="220"/>
      <c r="F14" s="220"/>
      <c r="G14" s="220"/>
      <c r="H14" s="220"/>
      <c r="I14" s="220"/>
      <c r="J14" s="220"/>
      <c r="K14" s="220"/>
      <c r="L14" s="220"/>
      <c r="M14" s="220"/>
      <c r="N14" s="220"/>
      <c r="O14" s="220"/>
      <c r="P14" s="220"/>
      <c r="Q14" s="220"/>
      <c r="R14" s="710"/>
      <c r="S14" s="710"/>
      <c r="T14" s="710"/>
      <c r="U14" s="710"/>
      <c r="V14" s="710"/>
      <c r="W14" s="710"/>
      <c r="X14" s="710"/>
      <c r="Y14" s="710"/>
      <c r="Z14" s="710"/>
      <c r="AA14" s="710"/>
      <c r="AB14" s="710"/>
      <c r="AC14" s="710"/>
      <c r="AD14" s="216"/>
    </row>
    <row r="15" spans="2:40" ht="17.25" customHeight="1">
      <c r="B15" s="215"/>
      <c r="C15" s="219"/>
      <c r="D15" s="220"/>
      <c r="E15" s="220"/>
      <c r="F15" s="220"/>
      <c r="G15" s="220"/>
      <c r="H15" s="220"/>
      <c r="I15" s="220"/>
      <c r="J15" s="220"/>
      <c r="K15" s="220"/>
      <c r="L15" s="220"/>
      <c r="M15" s="220"/>
      <c r="N15" s="220"/>
      <c r="O15" s="220"/>
      <c r="P15" s="220"/>
      <c r="Q15" s="220"/>
      <c r="R15" s="710"/>
      <c r="S15" s="710"/>
      <c r="T15" s="710"/>
      <c r="U15" s="710"/>
      <c r="V15" s="710"/>
      <c r="W15" s="710"/>
      <c r="X15" s="710"/>
      <c r="Y15" s="710"/>
      <c r="Z15" s="710"/>
      <c r="AA15" s="710"/>
      <c r="AB15" s="710"/>
      <c r="AC15" s="710"/>
      <c r="AD15" s="216"/>
    </row>
    <row r="16" spans="2:40" ht="26.25" customHeight="1">
      <c r="B16" s="215"/>
      <c r="C16" s="219"/>
      <c r="D16" s="220"/>
      <c r="E16" s="220"/>
      <c r="F16" s="220"/>
      <c r="G16" s="220"/>
      <c r="H16" s="220"/>
      <c r="I16" s="220"/>
      <c r="J16" s="220"/>
      <c r="K16" s="220"/>
      <c r="L16" s="220"/>
      <c r="M16" s="220"/>
      <c r="N16" s="220"/>
      <c r="O16" s="220"/>
      <c r="P16" s="220"/>
      <c r="Q16" s="220"/>
      <c r="R16" s="710"/>
      <c r="S16" s="710"/>
      <c r="T16" s="710"/>
      <c r="U16" s="710"/>
      <c r="V16" s="710"/>
      <c r="W16" s="710"/>
      <c r="X16" s="710"/>
      <c r="Y16" s="710"/>
      <c r="Z16" s="710"/>
      <c r="AA16" s="710"/>
      <c r="AB16" s="710"/>
      <c r="AC16" s="710"/>
      <c r="AD16" s="216"/>
    </row>
    <row r="17" spans="2:40" ht="21" customHeight="1">
      <c r="B17" s="215"/>
      <c r="C17" s="219"/>
      <c r="D17" s="220"/>
      <c r="E17" s="220"/>
      <c r="F17" s="220"/>
      <c r="G17" s="220"/>
      <c r="H17" s="220"/>
      <c r="I17" s="220"/>
      <c r="J17" s="220"/>
      <c r="K17" s="220"/>
      <c r="L17" s="220"/>
      <c r="M17" s="220"/>
      <c r="N17" s="220"/>
      <c r="O17" s="220"/>
      <c r="P17" s="220"/>
      <c r="Q17" s="220"/>
      <c r="R17" s="710"/>
      <c r="S17" s="710"/>
      <c r="T17" s="710"/>
      <c r="U17" s="710"/>
      <c r="V17" s="710"/>
      <c r="W17" s="710"/>
      <c r="X17" s="710"/>
      <c r="Y17" s="710"/>
      <c r="Z17" s="710"/>
      <c r="AA17" s="710"/>
      <c r="AB17" s="710"/>
      <c r="AC17" s="710"/>
      <c r="AD17" s="216"/>
    </row>
    <row r="18" spans="2:40" ht="22.5" customHeight="1">
      <c r="B18" s="215"/>
      <c r="C18" s="219"/>
      <c r="D18" s="220"/>
      <c r="E18" s="220"/>
      <c r="F18" s="220"/>
      <c r="G18" s="220"/>
      <c r="H18" s="220"/>
      <c r="I18" s="220"/>
      <c r="J18" s="220"/>
      <c r="K18" s="220"/>
      <c r="L18" s="220"/>
      <c r="M18" s="220"/>
      <c r="N18" s="220"/>
      <c r="O18" s="220"/>
      <c r="P18" s="220"/>
      <c r="Q18" s="220"/>
      <c r="R18" s="710"/>
      <c r="S18" s="710"/>
      <c r="T18" s="710"/>
      <c r="U18" s="710"/>
      <c r="V18" s="710"/>
      <c r="W18" s="710"/>
      <c r="X18" s="710"/>
      <c r="Y18" s="710"/>
      <c r="Z18" s="710"/>
      <c r="AA18" s="710"/>
      <c r="AB18" s="710"/>
      <c r="AC18" s="710"/>
      <c r="AD18" s="216"/>
    </row>
    <row r="19" spans="2:40" ht="36.75" customHeight="1">
      <c r="B19" s="215"/>
      <c r="C19" s="219"/>
      <c r="D19" s="220"/>
      <c r="E19" s="220"/>
      <c r="F19" s="220"/>
      <c r="G19" s="220"/>
      <c r="H19" s="220"/>
      <c r="I19" s="220"/>
      <c r="J19" s="220"/>
      <c r="K19" s="220"/>
      <c r="L19" s="220"/>
      <c r="M19" s="220"/>
      <c r="N19" s="220"/>
      <c r="O19" s="220"/>
      <c r="P19" s="220"/>
      <c r="Q19" s="220"/>
      <c r="R19" s="710"/>
      <c r="S19" s="710"/>
      <c r="T19" s="710"/>
      <c r="U19" s="710"/>
      <c r="V19" s="710"/>
      <c r="W19" s="710"/>
      <c r="X19" s="710"/>
      <c r="Y19" s="710"/>
      <c r="Z19" s="710"/>
      <c r="AA19" s="710"/>
      <c r="AB19" s="710"/>
      <c r="AC19" s="710"/>
      <c r="AD19" s="216"/>
    </row>
    <row r="20" spans="2:40" ht="15.75" customHeight="1">
      <c r="B20" s="215"/>
      <c r="C20" s="219"/>
      <c r="D20" s="220"/>
      <c r="E20" s="220"/>
      <c r="F20" s="220"/>
      <c r="G20" s="220"/>
      <c r="H20" s="220"/>
      <c r="I20" s="220"/>
      <c r="J20" s="220"/>
      <c r="K20" s="220"/>
      <c r="L20" s="220"/>
      <c r="M20" s="220"/>
      <c r="N20" s="220"/>
      <c r="O20" s="220"/>
      <c r="P20" s="220"/>
      <c r="Q20" s="220"/>
      <c r="R20" s="710"/>
      <c r="S20" s="710"/>
      <c r="T20" s="710"/>
      <c r="U20" s="710"/>
      <c r="V20" s="710"/>
      <c r="W20" s="710"/>
      <c r="X20" s="710"/>
      <c r="Y20" s="710"/>
      <c r="Z20" s="710"/>
      <c r="AA20" s="710"/>
      <c r="AB20" s="710"/>
      <c r="AC20" s="710"/>
      <c r="AD20" s="216"/>
    </row>
    <row r="21" spans="2:40" ht="17.25" customHeight="1">
      <c r="B21" s="215"/>
      <c r="C21" s="219"/>
      <c r="D21" s="220"/>
      <c r="E21" s="220"/>
      <c r="F21" s="220"/>
      <c r="G21" s="220"/>
      <c r="H21" s="220"/>
      <c r="I21" s="220"/>
      <c r="J21" s="220"/>
      <c r="K21" s="220"/>
      <c r="L21" s="220"/>
      <c r="M21" s="220"/>
      <c r="N21" s="220"/>
      <c r="O21" s="220"/>
      <c r="P21" s="220"/>
      <c r="Q21" s="220"/>
      <c r="R21" s="632" t="s">
        <v>457</v>
      </c>
      <c r="S21" s="632"/>
      <c r="T21" s="632"/>
      <c r="U21" s="632"/>
      <c r="V21" s="632"/>
      <c r="W21" s="632"/>
      <c r="X21" s="632"/>
      <c r="Y21" s="632"/>
      <c r="Z21" s="632"/>
      <c r="AA21" s="632"/>
      <c r="AB21" s="632"/>
      <c r="AC21" s="632"/>
      <c r="AD21" s="216"/>
    </row>
    <row r="22" spans="2:40" ht="15" customHeight="1">
      <c r="B22" s="215"/>
      <c r="C22" s="219"/>
      <c r="D22" s="220"/>
      <c r="E22" s="220"/>
      <c r="F22" s="220"/>
      <c r="G22" s="220"/>
      <c r="H22" s="220"/>
      <c r="I22" s="220"/>
      <c r="J22" s="220"/>
      <c r="K22" s="220"/>
      <c r="L22" s="220"/>
      <c r="M22" s="220"/>
      <c r="N22" s="220"/>
      <c r="O22" s="220"/>
      <c r="P22" s="220"/>
      <c r="Q22" s="220"/>
      <c r="R22" s="706" t="s">
        <v>563</v>
      </c>
      <c r="S22" s="706"/>
      <c r="T22" s="706"/>
      <c r="U22" s="706"/>
      <c r="V22" s="706"/>
      <c r="W22" s="706"/>
      <c r="X22" s="706"/>
      <c r="Y22" s="706"/>
      <c r="Z22" s="706"/>
      <c r="AA22" s="706"/>
      <c r="AB22" s="706"/>
      <c r="AC22" s="706"/>
      <c r="AD22" s="216"/>
    </row>
    <row r="23" spans="2:40" ht="19.5" customHeight="1">
      <c r="B23" s="215"/>
      <c r="C23" s="219"/>
      <c r="D23" s="220"/>
      <c r="E23" s="220"/>
      <c r="F23" s="220"/>
      <c r="G23" s="220"/>
      <c r="H23" s="220"/>
      <c r="I23" s="220"/>
      <c r="J23" s="220"/>
      <c r="K23" s="220"/>
      <c r="L23" s="220"/>
      <c r="M23" s="220"/>
      <c r="N23" s="220"/>
      <c r="O23" s="220"/>
      <c r="P23" s="220"/>
      <c r="Q23" s="220"/>
      <c r="R23" s="706"/>
      <c r="S23" s="706"/>
      <c r="T23" s="706"/>
      <c r="U23" s="706"/>
      <c r="V23" s="706"/>
      <c r="W23" s="706"/>
      <c r="X23" s="706"/>
      <c r="Y23" s="706"/>
      <c r="Z23" s="706"/>
      <c r="AA23" s="706"/>
      <c r="AB23" s="706"/>
      <c r="AC23" s="706"/>
      <c r="AD23" s="216"/>
    </row>
    <row r="24" spans="2:40" ht="16.5" customHeight="1">
      <c r="B24" s="215"/>
      <c r="C24" s="219"/>
      <c r="D24" s="220"/>
      <c r="E24" s="220"/>
      <c r="F24" s="220"/>
      <c r="G24" s="220"/>
      <c r="H24" s="220"/>
      <c r="I24" s="220"/>
      <c r="J24" s="220"/>
      <c r="K24" s="220"/>
      <c r="L24" s="220"/>
      <c r="M24" s="220"/>
      <c r="N24" s="220"/>
      <c r="O24" s="220"/>
      <c r="P24" s="220"/>
      <c r="Q24" s="220"/>
      <c r="R24" s="706"/>
      <c r="S24" s="706"/>
      <c r="T24" s="706"/>
      <c r="U24" s="706"/>
      <c r="V24" s="706"/>
      <c r="W24" s="706"/>
      <c r="X24" s="706"/>
      <c r="Y24" s="706"/>
      <c r="Z24" s="706"/>
      <c r="AA24" s="706"/>
      <c r="AB24" s="706"/>
      <c r="AC24" s="706"/>
      <c r="AD24" s="216"/>
    </row>
    <row r="25" spans="2:40" ht="21" customHeight="1">
      <c r="B25" s="215"/>
      <c r="C25" s="219"/>
      <c r="D25" s="220"/>
      <c r="E25" s="220"/>
      <c r="F25" s="220"/>
      <c r="G25" s="220"/>
      <c r="H25" s="220"/>
      <c r="I25" s="220"/>
      <c r="J25" s="220"/>
      <c r="K25" s="220"/>
      <c r="L25" s="220"/>
      <c r="M25" s="220"/>
      <c r="N25" s="220"/>
      <c r="O25" s="220"/>
      <c r="P25" s="220"/>
      <c r="Q25" s="220"/>
      <c r="R25" s="706"/>
      <c r="S25" s="706"/>
      <c r="T25" s="706"/>
      <c r="U25" s="706"/>
      <c r="V25" s="706"/>
      <c r="W25" s="706"/>
      <c r="X25" s="706"/>
      <c r="Y25" s="706"/>
      <c r="Z25" s="706"/>
      <c r="AA25" s="706"/>
      <c r="AB25" s="706"/>
      <c r="AC25" s="706"/>
      <c r="AD25" s="216"/>
    </row>
    <row r="26" spans="2:40" ht="23.25" customHeight="1">
      <c r="B26" s="215"/>
      <c r="C26" s="219"/>
      <c r="D26" s="220"/>
      <c r="E26" s="220"/>
      <c r="F26" s="220"/>
      <c r="G26" s="220"/>
      <c r="H26" s="220"/>
      <c r="I26" s="220"/>
      <c r="J26" s="220"/>
      <c r="K26" s="220"/>
      <c r="L26" s="220"/>
      <c r="M26" s="220"/>
      <c r="N26" s="220"/>
      <c r="O26" s="220"/>
      <c r="P26" s="220"/>
      <c r="Q26" s="220"/>
      <c r="R26" s="706"/>
      <c r="S26" s="706"/>
      <c r="T26" s="706"/>
      <c r="U26" s="706"/>
      <c r="V26" s="706"/>
      <c r="W26" s="706"/>
      <c r="X26" s="706"/>
      <c r="Y26" s="706"/>
      <c r="Z26" s="706"/>
      <c r="AA26" s="706"/>
      <c r="AB26" s="706"/>
      <c r="AC26" s="706"/>
      <c r="AD26" s="216"/>
    </row>
    <row r="27" spans="2:40" ht="15" customHeight="1">
      <c r="B27" s="215"/>
      <c r="C27" s="219"/>
      <c r="D27" s="220"/>
      <c r="E27" s="220"/>
      <c r="F27" s="220"/>
      <c r="G27" s="220"/>
      <c r="H27" s="220"/>
      <c r="I27" s="220"/>
      <c r="J27" s="220"/>
      <c r="K27" s="220"/>
      <c r="L27" s="220"/>
      <c r="M27" s="220"/>
      <c r="N27" s="220"/>
      <c r="O27" s="220"/>
      <c r="P27" s="220"/>
      <c r="Q27" s="220"/>
      <c r="R27" s="706"/>
      <c r="S27" s="706"/>
      <c r="T27" s="706"/>
      <c r="U27" s="706"/>
      <c r="V27" s="706"/>
      <c r="W27" s="706"/>
      <c r="X27" s="706"/>
      <c r="Y27" s="706"/>
      <c r="Z27" s="706"/>
      <c r="AA27" s="706"/>
      <c r="AB27" s="706"/>
      <c r="AC27" s="706"/>
      <c r="AD27" s="216"/>
      <c r="AH27" t="s">
        <v>551</v>
      </c>
    </row>
    <row r="28" spans="2:40" ht="15.75" customHeight="1">
      <c r="B28" s="215"/>
      <c r="C28" s="219"/>
      <c r="D28" s="220"/>
      <c r="E28" s="220"/>
      <c r="F28" s="220"/>
      <c r="G28" s="220"/>
      <c r="H28" s="220"/>
      <c r="I28" s="220"/>
      <c r="J28" s="220"/>
      <c r="K28" s="220"/>
      <c r="L28" s="220"/>
      <c r="M28" s="220"/>
      <c r="N28" s="220"/>
      <c r="O28" s="220"/>
      <c r="P28" s="220"/>
      <c r="Q28" s="220"/>
      <c r="R28" s="706"/>
      <c r="S28" s="706"/>
      <c r="T28" s="706"/>
      <c r="U28" s="706"/>
      <c r="V28" s="706"/>
      <c r="W28" s="706"/>
      <c r="X28" s="706"/>
      <c r="Y28" s="706"/>
      <c r="Z28" s="706"/>
      <c r="AA28" s="706"/>
      <c r="AB28" s="706"/>
      <c r="AC28" s="706"/>
      <c r="AD28" s="216"/>
    </row>
    <row r="29" spans="2:40"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1"/>
      <c r="AD29" s="216"/>
      <c r="AG29" s="218"/>
      <c r="AH29" s="218"/>
      <c r="AI29" s="218"/>
      <c r="AJ29" s="218"/>
      <c r="AK29" s="218"/>
      <c r="AL29" s="218"/>
      <c r="AM29" s="218"/>
      <c r="AN29" s="218"/>
    </row>
    <row r="30" spans="2:40" ht="22.5" customHeight="1">
      <c r="B30" s="215"/>
      <c r="C30" s="219"/>
      <c r="D30" s="223"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0"/>
      <c r="AB30" s="220"/>
      <c r="AC30" s="221"/>
      <c r="AD30" s="216"/>
      <c r="AG30" s="218"/>
      <c r="AH30" s="218"/>
      <c r="AI30" s="218"/>
      <c r="AJ30" s="218"/>
      <c r="AK30" s="218"/>
      <c r="AL30" s="218"/>
      <c r="AM30" s="218"/>
      <c r="AN30" s="218"/>
    </row>
    <row r="31" spans="2:40" ht="22.5" customHeight="1">
      <c r="B31" s="215"/>
      <c r="C31" s="219"/>
      <c r="D31" s="227" t="s">
        <v>27</v>
      </c>
      <c r="E31" s="228"/>
      <c r="F31" s="269">
        <f>+INDICADORES!H11</f>
        <v>1841</v>
      </c>
      <c r="G31" s="269">
        <f>+INDICADORES!K11</f>
        <v>2630</v>
      </c>
      <c r="H31" s="269">
        <f>+INDICADORES!N11</f>
        <v>3199</v>
      </c>
      <c r="I31" s="269">
        <f>+INDICADORES!T11</f>
        <v>3363</v>
      </c>
      <c r="J31" s="269">
        <f>+INDICADORES!W11</f>
        <v>1436</v>
      </c>
      <c r="K31" s="269">
        <f>+INDICADORES!Z11</f>
        <v>2033</v>
      </c>
      <c r="L31" s="269">
        <f>+INDICADORES!AF11</f>
        <v>1413</v>
      </c>
      <c r="M31" s="269">
        <f>+INDICADORES!AI11</f>
        <v>3262</v>
      </c>
      <c r="N31" s="269">
        <f>+INDICADORES!AL11</f>
        <v>1993</v>
      </c>
      <c r="O31" s="269">
        <f>+INDICADORES!AR11</f>
        <v>4871</v>
      </c>
      <c r="P31" s="269">
        <f>+INDICADORES!AU11</f>
        <v>5478</v>
      </c>
      <c r="Q31" s="269">
        <f>+INDICADORES!AX11</f>
        <v>3384</v>
      </c>
      <c r="R31" s="307">
        <f>SUM(F31:Q31)</f>
        <v>34903</v>
      </c>
      <c r="U31" s="295"/>
      <c r="V31" s="295"/>
      <c r="W31" s="220"/>
      <c r="X31" s="220"/>
      <c r="Y31" s="220"/>
      <c r="Z31" s="220"/>
      <c r="AA31" s="220"/>
      <c r="AB31" s="220"/>
      <c r="AC31" s="221"/>
      <c r="AD31" s="216"/>
      <c r="AG31" s="218"/>
      <c r="AH31" s="218"/>
      <c r="AI31" s="218"/>
      <c r="AJ31" s="218"/>
      <c r="AK31" s="218"/>
      <c r="AL31" s="218"/>
      <c r="AM31" s="218"/>
      <c r="AN31" s="218"/>
    </row>
    <row r="32" spans="2:40" ht="22.5" customHeight="1">
      <c r="B32" s="215"/>
      <c r="C32" s="219"/>
      <c r="D32" s="227" t="s">
        <v>28</v>
      </c>
      <c r="E32" s="228"/>
      <c r="F32" s="269">
        <f>+INDICADORES!I11</f>
        <v>504</v>
      </c>
      <c r="G32" s="269">
        <f>+INDICADORES!L11</f>
        <v>448</v>
      </c>
      <c r="H32" s="269">
        <f>+INDICADORES!O11</f>
        <v>289</v>
      </c>
      <c r="I32" s="269">
        <f>+INDICADORES!U11</f>
        <v>220</v>
      </c>
      <c r="J32" s="269">
        <f>+INDICADORES!X11</f>
        <v>212</v>
      </c>
      <c r="K32" s="269">
        <f>+INDICADORES!AA11</f>
        <v>223</v>
      </c>
      <c r="L32" s="269">
        <f>+INDICADORES!AG11</f>
        <v>233</v>
      </c>
      <c r="M32" s="269">
        <f>+INDICADORES!AJ11</f>
        <v>303</v>
      </c>
      <c r="N32" s="269">
        <f>+INDICADORES!AM11</f>
        <v>241</v>
      </c>
      <c r="O32" s="269">
        <f>+INDICADORES!AS11</f>
        <v>318</v>
      </c>
      <c r="P32" s="269">
        <f>+INDICADORES!AV11</f>
        <v>292</v>
      </c>
      <c r="Q32" s="269">
        <f>+INDICADORES!AY11</f>
        <v>204</v>
      </c>
      <c r="R32" s="307">
        <f>SUM(F32:Q32)</f>
        <v>3487</v>
      </c>
      <c r="U32" s="295"/>
      <c r="V32" s="295"/>
      <c r="W32" s="220"/>
      <c r="X32" s="220"/>
      <c r="Y32" s="220"/>
      <c r="Z32" s="220"/>
      <c r="AA32" s="220"/>
      <c r="AB32" s="220"/>
      <c r="AC32" s="221"/>
      <c r="AD32" s="216"/>
      <c r="AG32" s="218"/>
      <c r="AH32" s="218"/>
      <c r="AI32" s="218"/>
      <c r="AJ32" s="218"/>
      <c r="AK32" s="218"/>
      <c r="AL32" s="218"/>
      <c r="AM32" s="218"/>
      <c r="AN32" s="218"/>
    </row>
    <row r="33" spans="2:40" ht="22.5" customHeight="1">
      <c r="B33" s="215"/>
      <c r="C33" s="219"/>
      <c r="D33" s="231" t="s">
        <v>515</v>
      </c>
      <c r="E33" s="272"/>
      <c r="F33" s="296">
        <f t="shared" ref="F33:R33" si="0">F31/F32</f>
        <v>3.6527777777777777</v>
      </c>
      <c r="G33" s="296">
        <f t="shared" si="0"/>
        <v>5.8705357142857144</v>
      </c>
      <c r="H33" s="296">
        <f t="shared" si="0"/>
        <v>11.069204152249135</v>
      </c>
      <c r="I33" s="296">
        <f t="shared" si="0"/>
        <v>15.286363636363637</v>
      </c>
      <c r="J33" s="296">
        <f t="shared" si="0"/>
        <v>6.7735849056603774</v>
      </c>
      <c r="K33" s="296">
        <f t="shared" si="0"/>
        <v>9.1165919282511219</v>
      </c>
      <c r="L33" s="296">
        <f t="shared" si="0"/>
        <v>6.0643776824034337</v>
      </c>
      <c r="M33" s="296">
        <f t="shared" si="0"/>
        <v>10.765676567656765</v>
      </c>
      <c r="N33" s="296">
        <f t="shared" si="0"/>
        <v>8.2697095435684655</v>
      </c>
      <c r="O33" s="296">
        <f t="shared" si="0"/>
        <v>15.317610062893081</v>
      </c>
      <c r="P33" s="296">
        <f t="shared" si="0"/>
        <v>18.760273972602739</v>
      </c>
      <c r="Q33" s="296">
        <f t="shared" si="0"/>
        <v>16.588235294117649</v>
      </c>
      <c r="R33" s="297">
        <f t="shared" si="0"/>
        <v>10.009463722397477</v>
      </c>
      <c r="U33" s="295"/>
      <c r="V33" s="295"/>
      <c r="W33" s="220"/>
      <c r="X33" s="220"/>
      <c r="Y33" s="220"/>
      <c r="Z33" s="220"/>
      <c r="AA33" s="220"/>
      <c r="AB33" s="220"/>
      <c r="AC33" s="221"/>
      <c r="AD33" s="216"/>
      <c r="AG33" s="218"/>
      <c r="AH33" s="218"/>
      <c r="AI33" s="218"/>
      <c r="AJ33" s="218"/>
      <c r="AK33" s="218"/>
      <c r="AL33" s="218"/>
      <c r="AM33" s="218"/>
      <c r="AN33" s="218"/>
    </row>
    <row r="34" spans="2:40" ht="22.5" customHeight="1">
      <c r="B34" s="215"/>
      <c r="C34" s="219"/>
      <c r="D34" s="231" t="s">
        <v>516</v>
      </c>
      <c r="E34" s="275"/>
      <c r="F34" s="298">
        <v>10.7943925233645</v>
      </c>
      <c r="G34" s="298">
        <v>11.968992248061999</v>
      </c>
      <c r="H34" s="298">
        <v>13.105263157894701</v>
      </c>
      <c r="I34" s="298">
        <v>8.6140350877192997</v>
      </c>
      <c r="J34" s="298">
        <v>8.0457142857142898</v>
      </c>
      <c r="K34" s="298">
        <v>11.311418685121099</v>
      </c>
      <c r="L34" s="298">
        <v>6.2490421455938696</v>
      </c>
      <c r="M34" s="298">
        <v>6.0449438202247201</v>
      </c>
      <c r="N34" s="298">
        <v>10.045197740113</v>
      </c>
      <c r="O34" s="298">
        <v>9.9898477157360404</v>
      </c>
      <c r="P34" s="298">
        <v>9.9305555555555607</v>
      </c>
      <c r="Q34" s="298">
        <v>8.1999999999999993</v>
      </c>
      <c r="R34" s="299">
        <v>9.1999999999999993</v>
      </c>
      <c r="U34" s="295"/>
      <c r="V34" s="295"/>
      <c r="W34" s="220"/>
      <c r="X34" s="220"/>
      <c r="Y34" s="220"/>
      <c r="Z34" s="220"/>
      <c r="AA34" s="220"/>
      <c r="AB34" s="220"/>
      <c r="AC34" s="221"/>
      <c r="AD34" s="216"/>
      <c r="AG34" s="218"/>
      <c r="AH34" s="218"/>
      <c r="AI34" s="218"/>
      <c r="AJ34" s="218"/>
      <c r="AK34" s="218"/>
      <c r="AL34" s="218"/>
      <c r="AM34" s="218"/>
      <c r="AN34" s="218"/>
    </row>
    <row r="35" spans="2:40" ht="15" customHeight="1">
      <c r="B35" s="215"/>
      <c r="C35" s="219"/>
      <c r="D35" s="685" t="s">
        <v>26</v>
      </c>
      <c r="E35" s="685"/>
      <c r="F35" s="300">
        <v>10</v>
      </c>
      <c r="G35" s="300">
        <v>10</v>
      </c>
      <c r="H35" s="300">
        <v>10</v>
      </c>
      <c r="I35" s="300">
        <v>10</v>
      </c>
      <c r="J35" s="300">
        <v>10</v>
      </c>
      <c r="K35" s="300">
        <v>10</v>
      </c>
      <c r="L35" s="300">
        <v>10</v>
      </c>
      <c r="M35" s="300">
        <v>10</v>
      </c>
      <c r="N35" s="300">
        <v>10</v>
      </c>
      <c r="O35" s="300">
        <v>10</v>
      </c>
      <c r="P35" s="300">
        <v>10</v>
      </c>
      <c r="Q35" s="300">
        <v>10</v>
      </c>
      <c r="R35" s="299">
        <f>+AVERAGE(F35:Q35)</f>
        <v>10</v>
      </c>
      <c r="U35" s="220"/>
      <c r="V35" s="220"/>
      <c r="W35" s="220"/>
      <c r="X35" s="220"/>
      <c r="Y35" s="220"/>
      <c r="Z35" s="220"/>
      <c r="AA35" s="220"/>
      <c r="AB35" s="220"/>
      <c r="AC35" s="221"/>
      <c r="AD35" s="216"/>
      <c r="AG35" s="218"/>
      <c r="AH35" s="218"/>
      <c r="AI35" s="218"/>
      <c r="AJ35" s="218"/>
      <c r="AK35" s="218"/>
      <c r="AL35" s="218"/>
      <c r="AM35" s="218"/>
      <c r="AN35" s="218"/>
    </row>
    <row r="36" spans="2:40" ht="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1"/>
      <c r="AD36" s="216"/>
      <c r="AG36" s="218"/>
      <c r="AH36" s="218"/>
      <c r="AI36" s="218"/>
      <c r="AJ36" s="218"/>
      <c r="AK36" s="218"/>
      <c r="AL36" s="218"/>
      <c r="AM36" s="218"/>
      <c r="AN36" s="218"/>
    </row>
    <row r="37" spans="2:40">
      <c r="B37" s="215"/>
      <c r="C37" s="717" t="s">
        <v>466</v>
      </c>
      <c r="D37" s="717"/>
      <c r="E37" s="717"/>
      <c r="F37" s="717"/>
      <c r="G37" s="717"/>
      <c r="H37" s="717"/>
      <c r="I37" s="717"/>
      <c r="J37" s="717"/>
      <c r="K37" s="717"/>
      <c r="L37" s="717"/>
      <c r="M37" s="717"/>
      <c r="N37" s="717"/>
      <c r="O37" s="723" t="s">
        <v>467</v>
      </c>
      <c r="P37" s="723"/>
      <c r="Q37" s="723"/>
      <c r="R37" s="723"/>
      <c r="S37" s="723"/>
      <c r="T37" s="723"/>
      <c r="U37" s="723"/>
      <c r="V37" s="723"/>
      <c r="W37" s="723"/>
      <c r="X37" s="723"/>
      <c r="Y37" s="723"/>
      <c r="Z37" s="723"/>
      <c r="AA37" s="723"/>
      <c r="AB37" s="723"/>
      <c r="AC37" s="723"/>
      <c r="AD37" s="216"/>
      <c r="AF37" s="218"/>
      <c r="AG37" s="218"/>
      <c r="AH37" s="218"/>
    </row>
    <row r="38" spans="2:40" ht="35.25" customHeight="1">
      <c r="B38" s="215"/>
      <c r="C38" s="677" t="s">
        <v>27</v>
      </c>
      <c r="D38" s="677"/>
      <c r="E38" s="677"/>
      <c r="F38" s="677"/>
      <c r="G38" s="694" t="s">
        <v>564</v>
      </c>
      <c r="H38" s="694"/>
      <c r="I38" s="694"/>
      <c r="J38" s="694"/>
      <c r="K38" s="694"/>
      <c r="L38" s="694"/>
      <c r="M38" s="694"/>
      <c r="N38" s="694"/>
      <c r="O38" s="690" t="s">
        <v>518</v>
      </c>
      <c r="P38" s="690"/>
      <c r="Q38" s="690"/>
      <c r="R38" s="690"/>
      <c r="S38" s="690"/>
      <c r="T38" s="705"/>
      <c r="U38" s="705"/>
      <c r="V38" s="705"/>
      <c r="W38" s="705"/>
      <c r="X38" s="705"/>
      <c r="Y38" s="705"/>
      <c r="Z38" s="705"/>
      <c r="AA38" s="705"/>
      <c r="AB38" s="705"/>
      <c r="AC38" s="705"/>
      <c r="AD38" s="301"/>
      <c r="AF38" s="261"/>
      <c r="AG38" s="239"/>
      <c r="AH38" s="239"/>
    </row>
    <row r="39" spans="2:40" ht="29.25" customHeight="1">
      <c r="B39" s="215"/>
      <c r="C39" s="661" t="s">
        <v>28</v>
      </c>
      <c r="D39" s="661"/>
      <c r="E39" s="661"/>
      <c r="F39" s="661"/>
      <c r="G39" s="674" t="s">
        <v>565</v>
      </c>
      <c r="H39" s="674"/>
      <c r="I39" s="674"/>
      <c r="J39" s="674"/>
      <c r="K39" s="674"/>
      <c r="L39" s="674"/>
      <c r="M39" s="674"/>
      <c r="N39" s="674"/>
      <c r="O39" s="661" t="s">
        <v>519</v>
      </c>
      <c r="P39" s="661"/>
      <c r="Q39" s="661"/>
      <c r="R39" s="661"/>
      <c r="S39" s="661"/>
      <c r="T39" s="705"/>
      <c r="U39" s="705"/>
      <c r="V39" s="705"/>
      <c r="W39" s="705"/>
      <c r="X39" s="705"/>
      <c r="Y39" s="705"/>
      <c r="Z39" s="705"/>
      <c r="AA39" s="705"/>
      <c r="AB39" s="705"/>
      <c r="AC39" s="705"/>
      <c r="AD39" s="301"/>
      <c r="AF39" s="261"/>
      <c r="AG39" s="239"/>
      <c r="AH39" s="239"/>
    </row>
    <row r="40" spans="2:40" ht="25.5" customHeight="1">
      <c r="B40" s="215"/>
      <c r="C40" s="661" t="s">
        <v>520</v>
      </c>
      <c r="D40" s="661"/>
      <c r="E40" s="661"/>
      <c r="F40" s="661"/>
      <c r="G40" s="674" t="s">
        <v>544</v>
      </c>
      <c r="H40" s="674"/>
      <c r="I40" s="674"/>
      <c r="J40" s="674"/>
      <c r="K40" s="674"/>
      <c r="L40" s="674"/>
      <c r="M40" s="674"/>
      <c r="N40" s="674"/>
      <c r="O40" s="648" t="s">
        <v>471</v>
      </c>
      <c r="P40" s="648"/>
      <c r="Q40" s="648"/>
      <c r="R40" s="648"/>
      <c r="S40" s="648"/>
      <c r="T40" s="703" t="s">
        <v>472</v>
      </c>
      <c r="U40" s="703"/>
      <c r="V40" s="703"/>
      <c r="W40" s="703"/>
      <c r="X40" s="703"/>
      <c r="Y40" s="703"/>
      <c r="Z40" s="703"/>
      <c r="AA40" s="703"/>
      <c r="AB40" s="703"/>
      <c r="AC40" s="703"/>
      <c r="AD40" s="301"/>
      <c r="AF40" s="261"/>
      <c r="AG40" s="239"/>
      <c r="AH40" s="239"/>
    </row>
    <row r="41" spans="2:40" ht="12.75" customHeight="1">
      <c r="B41" s="215"/>
      <c r="C41" s="661" t="s">
        <v>468</v>
      </c>
      <c r="D41" s="661"/>
      <c r="E41" s="661"/>
      <c r="F41" s="661"/>
      <c r="G41" s="674" t="s">
        <v>34</v>
      </c>
      <c r="H41" s="674"/>
      <c r="I41" s="674"/>
      <c r="J41" s="674"/>
      <c r="K41" s="674"/>
      <c r="L41" s="674"/>
      <c r="M41" s="674"/>
      <c r="N41" s="674"/>
      <c r="O41" s="648" t="s">
        <v>473</v>
      </c>
      <c r="P41" s="648"/>
      <c r="Q41" s="648"/>
      <c r="R41" s="648"/>
      <c r="S41" s="648"/>
      <c r="T41" s="703" t="s">
        <v>474</v>
      </c>
      <c r="U41" s="703"/>
      <c r="V41" s="703"/>
      <c r="W41" s="703"/>
      <c r="X41" s="703"/>
      <c r="Y41" s="703"/>
      <c r="Z41" s="703"/>
      <c r="AA41" s="703"/>
      <c r="AB41" s="703"/>
      <c r="AC41" s="703"/>
      <c r="AD41" s="301"/>
      <c r="AF41" s="261"/>
      <c r="AG41" s="238"/>
      <c r="AH41" s="238"/>
    </row>
    <row r="42" spans="2:40">
      <c r="B42" s="215"/>
      <c r="C42" s="668" t="s">
        <v>522</v>
      </c>
      <c r="D42" s="668"/>
      <c r="E42" s="668"/>
      <c r="F42" s="668"/>
      <c r="G42" s="669">
        <v>1</v>
      </c>
      <c r="H42" s="669"/>
      <c r="I42" s="669"/>
      <c r="J42" s="669"/>
      <c r="K42" s="669"/>
      <c r="L42" s="669"/>
      <c r="M42" s="669"/>
      <c r="N42" s="669"/>
      <c r="O42" s="661" t="s">
        <v>475</v>
      </c>
      <c r="P42" s="661"/>
      <c r="Q42" s="661"/>
      <c r="R42" s="661"/>
      <c r="S42" s="661"/>
      <c r="T42" s="703"/>
      <c r="U42" s="703"/>
      <c r="V42" s="703"/>
      <c r="W42" s="703"/>
      <c r="X42" s="703"/>
      <c r="Y42" s="703"/>
      <c r="Z42" s="703"/>
      <c r="AA42" s="703"/>
      <c r="AB42" s="703"/>
      <c r="AC42" s="703"/>
      <c r="AD42" s="301"/>
      <c r="AF42" s="261"/>
      <c r="AG42" s="238"/>
      <c r="AH42" s="238"/>
    </row>
    <row r="43" spans="2:40" ht="13.5" customHeight="1">
      <c r="B43" s="215"/>
      <c r="C43" s="668"/>
      <c r="D43" s="668"/>
      <c r="E43" s="668"/>
      <c r="F43" s="668"/>
      <c r="G43" s="669"/>
      <c r="H43" s="669"/>
      <c r="I43" s="669"/>
      <c r="J43" s="669"/>
      <c r="K43" s="669"/>
      <c r="L43" s="669"/>
      <c r="M43" s="669"/>
      <c r="N43" s="669"/>
      <c r="O43" s="668" t="s">
        <v>476</v>
      </c>
      <c r="P43" s="668"/>
      <c r="Q43" s="668"/>
      <c r="R43" s="668"/>
      <c r="S43" s="668"/>
      <c r="T43" s="704" t="s">
        <v>477</v>
      </c>
      <c r="U43" s="704"/>
      <c r="V43" s="704"/>
      <c r="W43" s="704"/>
      <c r="X43" s="704"/>
      <c r="Y43" s="704"/>
      <c r="Z43" s="704"/>
      <c r="AA43" s="704"/>
      <c r="AB43" s="704"/>
      <c r="AC43" s="704"/>
      <c r="AD43" s="301"/>
      <c r="AF43" s="261"/>
      <c r="AG43" s="238"/>
      <c r="AH43" s="238"/>
    </row>
    <row r="44" spans="2:40">
      <c r="B44" s="215"/>
      <c r="C44" s="717" t="s">
        <v>478</v>
      </c>
      <c r="D44" s="717"/>
      <c r="E44" s="717"/>
      <c r="F44" s="717"/>
      <c r="G44" s="717"/>
      <c r="H44" s="717"/>
      <c r="I44" s="717"/>
      <c r="J44" s="717"/>
      <c r="K44" s="717"/>
      <c r="L44" s="717"/>
      <c r="M44" s="717"/>
      <c r="N44" s="717"/>
      <c r="O44" s="718" t="s">
        <v>479</v>
      </c>
      <c r="P44" s="718"/>
      <c r="Q44" s="718"/>
      <c r="R44" s="718"/>
      <c r="S44" s="718"/>
      <c r="T44" s="718"/>
      <c r="U44" s="718"/>
      <c r="V44" s="718"/>
      <c r="W44" s="718"/>
      <c r="X44" s="718"/>
      <c r="Y44" s="718"/>
      <c r="Z44" s="718"/>
      <c r="AA44" s="718"/>
      <c r="AB44" s="718"/>
      <c r="AC44" s="718"/>
      <c r="AD44" s="301"/>
      <c r="AF44" s="261"/>
      <c r="AG44" s="238"/>
      <c r="AH44" s="238"/>
    </row>
    <row r="45" spans="2:40" ht="12.75" customHeight="1">
      <c r="B45" s="215"/>
      <c r="C45" s="677" t="s">
        <v>480</v>
      </c>
      <c r="D45" s="677"/>
      <c r="E45" s="677"/>
      <c r="F45" s="677"/>
      <c r="G45" s="719" t="s">
        <v>481</v>
      </c>
      <c r="H45" s="719"/>
      <c r="I45" s="240" t="s">
        <v>482</v>
      </c>
      <c r="J45" s="241" t="s">
        <v>483</v>
      </c>
      <c r="K45" s="240"/>
      <c r="L45" s="241" t="s">
        <v>484</v>
      </c>
      <c r="M45" s="242"/>
      <c r="N45" s="243"/>
      <c r="O45" s="663" t="s">
        <v>485</v>
      </c>
      <c r="P45" s="663"/>
      <c r="Q45" s="663"/>
      <c r="R45" s="663"/>
      <c r="S45" s="720" t="s">
        <v>486</v>
      </c>
      <c r="T45" s="720"/>
      <c r="U45" s="720"/>
      <c r="V45" s="720"/>
      <c r="W45" s="720"/>
      <c r="X45" s="720"/>
      <c r="Y45" s="720"/>
      <c r="Z45" s="720"/>
      <c r="AA45" s="720"/>
      <c r="AB45" s="720"/>
      <c r="AC45" s="720"/>
      <c r="AD45" s="301"/>
      <c r="AF45" s="261"/>
      <c r="AG45" s="238"/>
      <c r="AH45" s="238"/>
    </row>
    <row r="46" spans="2:40" ht="12.7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5" t="s">
        <v>482</v>
      </c>
      <c r="W46" s="721" t="s">
        <v>489</v>
      </c>
      <c r="X46" s="721"/>
      <c r="Y46" s="721"/>
      <c r="Z46" s="667"/>
      <c r="AA46" s="667"/>
      <c r="AB46" s="667"/>
      <c r="AC46" s="667"/>
      <c r="AD46" s="301"/>
      <c r="AF46" s="261"/>
      <c r="AG46" s="238"/>
      <c r="AH46" s="238"/>
    </row>
    <row r="47" spans="2:40" ht="27" customHeight="1">
      <c r="B47" s="215"/>
      <c r="C47" s="648" t="s">
        <v>490</v>
      </c>
      <c r="D47" s="648"/>
      <c r="E47" s="648"/>
      <c r="F47" s="648"/>
      <c r="G47" s="722"/>
      <c r="H47" s="722"/>
      <c r="I47" s="722"/>
      <c r="J47" s="722"/>
      <c r="K47" s="722"/>
      <c r="L47" s="722"/>
      <c r="M47" s="722"/>
      <c r="N47" s="722"/>
      <c r="O47" s="650"/>
      <c r="P47" s="650"/>
      <c r="Q47" s="650"/>
      <c r="R47" s="650"/>
      <c r="S47" s="721" t="s">
        <v>476</v>
      </c>
      <c r="T47" s="721"/>
      <c r="U47" s="721"/>
      <c r="V47" s="655" t="s">
        <v>482</v>
      </c>
      <c r="W47" s="721" t="s">
        <v>523</v>
      </c>
      <c r="X47" s="721"/>
      <c r="Y47" s="721"/>
      <c r="Z47" s="712"/>
      <c r="AA47" s="712"/>
      <c r="AB47" s="712"/>
      <c r="AC47" s="712"/>
      <c r="AD47" s="301"/>
      <c r="AF47" s="261"/>
      <c r="AG47" s="238"/>
      <c r="AH47" s="238"/>
    </row>
    <row r="48" spans="2:40" ht="12.75" customHeight="1">
      <c r="B48" s="215"/>
      <c r="C48" s="648" t="s">
        <v>524</v>
      </c>
      <c r="D48" s="648"/>
      <c r="E48" s="648"/>
      <c r="F48" s="648"/>
      <c r="G48" s="713" t="s">
        <v>545</v>
      </c>
      <c r="H48" s="713"/>
      <c r="I48" s="713"/>
      <c r="J48" s="713"/>
      <c r="K48" s="713"/>
      <c r="L48" s="713"/>
      <c r="M48" s="713"/>
      <c r="N48" s="713"/>
      <c r="O48" s="650"/>
      <c r="P48" s="650"/>
      <c r="Q48" s="650"/>
      <c r="R48" s="650"/>
      <c r="S48" s="721"/>
      <c r="T48" s="721"/>
      <c r="U48" s="721"/>
      <c r="V48" s="655"/>
      <c r="W48" s="721"/>
      <c r="X48" s="721"/>
      <c r="Y48" s="721"/>
      <c r="Z48" s="712"/>
      <c r="AA48" s="712"/>
      <c r="AB48" s="712"/>
      <c r="AC48" s="712"/>
      <c r="AD48" s="301"/>
      <c r="AF48" s="261"/>
      <c r="AG48" s="238"/>
      <c r="AH48" s="238"/>
    </row>
    <row r="49" spans="1:40" ht="12.75" customHeight="1">
      <c r="B49" s="215"/>
      <c r="C49" s="648" t="s">
        <v>526</v>
      </c>
      <c r="D49" s="648"/>
      <c r="E49" s="648"/>
      <c r="F49" s="648"/>
      <c r="G49" s="714" t="s">
        <v>560</v>
      </c>
      <c r="H49" s="714"/>
      <c r="I49" s="714"/>
      <c r="J49" s="714"/>
      <c r="K49" s="714"/>
      <c r="L49" s="714"/>
      <c r="M49" s="714"/>
      <c r="N49" s="714"/>
      <c r="O49" s="650"/>
      <c r="P49" s="650"/>
      <c r="Q49" s="650"/>
      <c r="R49" s="650"/>
      <c r="S49" s="715" t="s">
        <v>493</v>
      </c>
      <c r="T49" s="715"/>
      <c r="U49" s="715"/>
      <c r="V49" s="654" t="s">
        <v>482</v>
      </c>
      <c r="W49" s="607" t="s">
        <v>494</v>
      </c>
      <c r="X49" s="607"/>
      <c r="Y49" s="607"/>
      <c r="Z49" s="608" t="s">
        <v>482</v>
      </c>
      <c r="AA49" s="608"/>
      <c r="AB49" s="608"/>
      <c r="AC49" s="608"/>
      <c r="AD49" s="301"/>
      <c r="AF49" s="261"/>
      <c r="AG49" s="238"/>
      <c r="AH49" s="238"/>
    </row>
    <row r="50" spans="1:40" ht="12.75" customHeight="1">
      <c r="B50" s="215"/>
      <c r="C50" s="648" t="s">
        <v>495</v>
      </c>
      <c r="D50" s="648"/>
      <c r="E50" s="648"/>
      <c r="F50" s="648"/>
      <c r="G50" s="716"/>
      <c r="H50" s="716"/>
      <c r="I50" s="716"/>
      <c r="J50" s="716"/>
      <c r="K50" s="716"/>
      <c r="L50" s="716"/>
      <c r="M50" s="716"/>
      <c r="N50" s="716"/>
      <c r="O50" s="650"/>
      <c r="P50" s="650"/>
      <c r="Q50" s="650"/>
      <c r="R50" s="650"/>
      <c r="S50" s="715"/>
      <c r="T50" s="715"/>
      <c r="U50" s="715"/>
      <c r="V50" s="654"/>
      <c r="W50" s="607"/>
      <c r="X50" s="607"/>
      <c r="Y50" s="607"/>
      <c r="Z50" s="608"/>
      <c r="AA50" s="608"/>
      <c r="AB50" s="608"/>
      <c r="AC50" s="608"/>
      <c r="AD50" s="301"/>
      <c r="AF50" s="261"/>
      <c r="AG50" s="238"/>
      <c r="AH50" s="238"/>
    </row>
    <row r="51" spans="1:40" ht="13.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608"/>
      <c r="AA51" s="608"/>
      <c r="AB51" s="608"/>
      <c r="AC51" s="608"/>
      <c r="AD51" s="301"/>
      <c r="AF51" s="261"/>
      <c r="AG51" s="238"/>
      <c r="AH51" s="238"/>
    </row>
    <row r="52" spans="1:40">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304"/>
      <c r="AD52" s="305"/>
      <c r="AF52" s="261"/>
      <c r="AG52" s="239"/>
      <c r="AH52" s="239"/>
    </row>
    <row r="53" spans="1:40">
      <c r="A53" s="220"/>
      <c r="C53" s="253"/>
      <c r="D53" s="238"/>
      <c r="E53" s="238"/>
      <c r="F53" s="238"/>
      <c r="G53" s="238"/>
      <c r="H53" s="238"/>
      <c r="I53" s="238"/>
      <c r="J53" s="238"/>
      <c r="K53" s="238"/>
      <c r="L53" s="238"/>
      <c r="M53" s="238"/>
      <c r="N53" s="238"/>
      <c r="O53" s="306"/>
      <c r="P53" s="253"/>
      <c r="Q53" s="254"/>
      <c r="R53" s="254"/>
      <c r="S53" s="254"/>
      <c r="T53" s="254"/>
      <c r="U53" s="254"/>
      <c r="V53" s="254"/>
      <c r="W53" s="254"/>
      <c r="X53" s="254"/>
      <c r="Y53" s="254"/>
      <c r="Z53" s="254"/>
      <c r="AA53" s="254"/>
      <c r="AB53" s="254"/>
      <c r="AD53" s="238"/>
      <c r="AF53" s="261"/>
      <c r="AG53" s="239"/>
      <c r="AH53" s="239"/>
      <c r="AN53">
        <f>SUBTOTAL(9,AN38:AN52)</f>
        <v>0</v>
      </c>
    </row>
    <row r="54" spans="1:40" ht="22.5" customHeight="1">
      <c r="C54" s="253"/>
      <c r="D54" s="238"/>
      <c r="E54" s="238"/>
      <c r="F54" s="238"/>
      <c r="G54" s="238"/>
      <c r="H54" s="238"/>
      <c r="I54" s="238"/>
      <c r="J54" s="238"/>
      <c r="K54" s="238"/>
      <c r="L54" s="238"/>
      <c r="M54" s="238"/>
      <c r="N54" s="238"/>
      <c r="AC54" s="254"/>
      <c r="AE54" s="238"/>
      <c r="AG54" s="261"/>
      <c r="AH54" s="646"/>
      <c r="AI54" s="646"/>
      <c r="AJ54" s="646"/>
      <c r="AK54" s="646"/>
      <c r="AL54" s="646"/>
      <c r="AM54" s="646"/>
      <c r="AN54" s="646"/>
    </row>
    <row r="55" spans="1:40" ht="22.5" customHeight="1">
      <c r="C55" s="253"/>
      <c r="D55" s="238"/>
      <c r="E55" s="238"/>
      <c r="F55" s="238"/>
      <c r="G55" s="238"/>
      <c r="H55" s="238"/>
      <c r="I55" s="238"/>
      <c r="J55" s="238"/>
      <c r="K55" s="238"/>
      <c r="L55" s="238"/>
      <c r="M55" s="238"/>
      <c r="N55" s="238"/>
      <c r="AC55" s="254"/>
      <c r="AE55" s="238"/>
      <c r="AG55" s="261"/>
      <c r="AH55" s="646"/>
      <c r="AI55" s="646"/>
      <c r="AJ55" s="646"/>
      <c r="AK55" s="646"/>
      <c r="AL55" s="646"/>
      <c r="AM55" s="646"/>
      <c r="AN55" s="646"/>
    </row>
    <row r="56" spans="1:40" ht="22.5" customHeight="1">
      <c r="C56" s="253"/>
      <c r="D56" s="238"/>
      <c r="E56" s="238"/>
      <c r="F56" s="238"/>
      <c r="G56" s="238"/>
      <c r="H56" s="238"/>
      <c r="I56" s="238"/>
      <c r="J56" s="238"/>
      <c r="K56" s="238"/>
      <c r="L56" s="238"/>
      <c r="M56" s="238"/>
      <c r="N56" s="238"/>
      <c r="AC56" s="254"/>
      <c r="AE56" s="238"/>
      <c r="AG56" s="261"/>
      <c r="AH56" s="646"/>
      <c r="AI56" s="646"/>
      <c r="AJ56" s="646"/>
      <c r="AK56" s="646"/>
      <c r="AL56" s="646"/>
      <c r="AM56" s="646"/>
      <c r="AN56" s="646"/>
    </row>
    <row r="57" spans="1:40" ht="22.5" customHeight="1">
      <c r="C57" s="253"/>
      <c r="D57" s="238"/>
      <c r="E57" s="238"/>
      <c r="F57" s="238"/>
      <c r="G57" s="238"/>
      <c r="H57" s="238"/>
      <c r="I57" s="238"/>
      <c r="J57" s="238"/>
      <c r="K57" s="238"/>
      <c r="L57" s="238"/>
      <c r="M57" s="238"/>
      <c r="N57" s="238"/>
      <c r="AC57" s="254"/>
      <c r="AE57" s="238"/>
      <c r="AG57" s="261"/>
      <c r="AH57" s="646"/>
      <c r="AI57" s="646"/>
      <c r="AJ57" s="646"/>
      <c r="AK57" s="646"/>
      <c r="AL57" s="646"/>
      <c r="AM57" s="646"/>
      <c r="AN57" s="646"/>
    </row>
    <row r="58" spans="1:40"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c r="AB58" s="254"/>
      <c r="AC58" s="254"/>
    </row>
    <row r="59" spans="1:40"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c r="AB59" s="254"/>
      <c r="AC59" s="254"/>
    </row>
    <row r="60" spans="1:40"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c r="AB60" s="254"/>
      <c r="AC60" s="254"/>
    </row>
    <row r="61" spans="1:40"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row>
    <row r="62" spans="1:40"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row>
    <row r="63" spans="1:40"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row>
    <row r="64" spans="1:40"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row>
    <row r="65" spans="3:29"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row>
    <row r="66" spans="3:29"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row>
    <row r="67" spans="3:29"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row>
    <row r="68" spans="3:29"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row>
    <row r="69" spans="3:29"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row>
    <row r="70" spans="3:29"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row>
    <row r="71" spans="3:29"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row>
    <row r="72" spans="3:29"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row>
    <row r="73" spans="3:29"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row>
    <row r="74" spans="3:29"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row>
    <row r="75" spans="3:29"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row>
    <row r="76" spans="3:29">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row>
    <row r="77" spans="3:29">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row>
    <row r="78" spans="3:29">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c r="AC78" s="254"/>
    </row>
    <row r="79" spans="3:29">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row>
    <row r="80" spans="3:29">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row>
    <row r="81" spans="3:29">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row>
    <row r="82" spans="3:29">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row>
    <row r="83" spans="3:29">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c r="AC83" s="254"/>
    </row>
    <row r="84" spans="3:29">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c r="AC84" s="254"/>
    </row>
  </sheetData>
  <sheetProtection algorithmName="SHA-512" hashValue="TaWK5L1wwJ0TLR92i7LCNwPf3qG9qLDyx3eKLcXrWdT4GCMIRdd0n7XoGzm2oMUntQmZWbuaQStLHGog8JEHWw==" saltValue="46GoK/k7lGqBNJtJX+/Tug==" spinCount="100000" sheet="1" objects="1" scenarios="1"/>
  <mergeCells count="74">
    <mergeCell ref="G3:P3"/>
    <mergeCell ref="G4:P4"/>
    <mergeCell ref="G5:P5"/>
    <mergeCell ref="C7:AC7"/>
    <mergeCell ref="C8:E8"/>
    <mergeCell ref="F8:P8"/>
    <mergeCell ref="Q8:R8"/>
    <mergeCell ref="S8:T8"/>
    <mergeCell ref="U8:V8"/>
    <mergeCell ref="W8:AC8"/>
    <mergeCell ref="C9:E10"/>
    <mergeCell ref="F9:AC10"/>
    <mergeCell ref="R12:AC12"/>
    <mergeCell ref="R13:AC20"/>
    <mergeCell ref="R21:AC21"/>
    <mergeCell ref="R22:AC28"/>
    <mergeCell ref="D35:E35"/>
    <mergeCell ref="C37:N37"/>
    <mergeCell ref="O37:AC37"/>
    <mergeCell ref="C38:F38"/>
    <mergeCell ref="G38:N38"/>
    <mergeCell ref="O38:S38"/>
    <mergeCell ref="T38:AC38"/>
    <mergeCell ref="C39:F39"/>
    <mergeCell ref="G39:N39"/>
    <mergeCell ref="O39:S39"/>
    <mergeCell ref="T39:AC39"/>
    <mergeCell ref="C40:F40"/>
    <mergeCell ref="G40:N40"/>
    <mergeCell ref="O40:S40"/>
    <mergeCell ref="T40:AC40"/>
    <mergeCell ref="C41:F41"/>
    <mergeCell ref="G41:N41"/>
    <mergeCell ref="O41:S41"/>
    <mergeCell ref="T41:AC41"/>
    <mergeCell ref="C42:F43"/>
    <mergeCell ref="G42:N43"/>
    <mergeCell ref="O42:S42"/>
    <mergeCell ref="T42:AC42"/>
    <mergeCell ref="O43:S43"/>
    <mergeCell ref="T43:AC43"/>
    <mergeCell ref="C44:N44"/>
    <mergeCell ref="O44:AC44"/>
    <mergeCell ref="C45:F46"/>
    <mergeCell ref="G45:H45"/>
    <mergeCell ref="O45:R45"/>
    <mergeCell ref="S45:AC45"/>
    <mergeCell ref="G46:M46"/>
    <mergeCell ref="O46:R51"/>
    <mergeCell ref="S46:U46"/>
    <mergeCell ref="W46:Y46"/>
    <mergeCell ref="Z46:AC46"/>
    <mergeCell ref="C47:F47"/>
    <mergeCell ref="G47:N47"/>
    <mergeCell ref="S47:U48"/>
    <mergeCell ref="V47:V48"/>
    <mergeCell ref="W47:Y48"/>
    <mergeCell ref="V49:V51"/>
    <mergeCell ref="W49:Y51"/>
    <mergeCell ref="Z49:AC51"/>
    <mergeCell ref="C50:F50"/>
    <mergeCell ref="G50:N50"/>
    <mergeCell ref="C51:F51"/>
    <mergeCell ref="G51:N51"/>
    <mergeCell ref="C48:F48"/>
    <mergeCell ref="G48:N48"/>
    <mergeCell ref="C49:F49"/>
    <mergeCell ref="G49:N49"/>
    <mergeCell ref="S49:U51"/>
    <mergeCell ref="AH54:AN54"/>
    <mergeCell ref="AH55:AN55"/>
    <mergeCell ref="AH56:AN56"/>
    <mergeCell ref="AH57:AN57"/>
    <mergeCell ref="Z47:AC48"/>
  </mergeCells>
  <pageMargins left="0.57986111111111105" right="0.45" top="1.15486111111111" bottom="0.390277777777778" header="0.511811023622047" footer="0.511811023622047"/>
  <pageSetup paperSize="9" scale="80"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00"/>
  <dimension ref="A1:AL85"/>
  <sheetViews>
    <sheetView showGridLines="0" topLeftCell="K23" zoomScale="130" zoomScaleNormal="130" workbookViewId="0">
      <selection activeCell="K36" sqref="K36"/>
    </sheetView>
  </sheetViews>
  <sheetFormatPr baseColWidth="10" defaultColWidth="11.42578125" defaultRowHeight="12.75"/>
  <cols>
    <col min="1" max="2" width="1.140625" customWidth="1"/>
    <col min="3" max="3" width="6.7109375" customWidth="1"/>
    <col min="4" max="5" width="8.7109375" customWidth="1"/>
    <col min="6" max="17" width="10.7109375" customWidth="1"/>
    <col min="18" max="18" width="12.28515625" customWidth="1"/>
    <col min="19"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961</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1009</v>
      </c>
      <c r="G8" s="691"/>
      <c r="H8" s="691"/>
      <c r="I8" s="691"/>
      <c r="J8" s="691"/>
      <c r="K8" s="691"/>
      <c r="L8" s="691"/>
      <c r="M8" s="691"/>
      <c r="N8" s="691"/>
      <c r="O8" s="691"/>
      <c r="P8" s="691"/>
      <c r="Q8" s="692" t="s">
        <v>435</v>
      </c>
      <c r="R8" s="692"/>
      <c r="S8" s="693"/>
      <c r="T8" s="693"/>
      <c r="U8" s="692" t="s">
        <v>436</v>
      </c>
      <c r="V8" s="692"/>
      <c r="W8" s="694" t="s">
        <v>963</v>
      </c>
      <c r="X8" s="694"/>
      <c r="Y8" s="694"/>
      <c r="Z8" s="694"/>
      <c r="AA8" s="694"/>
      <c r="AB8" s="216"/>
      <c r="AE8" s="218"/>
      <c r="AF8" s="686"/>
      <c r="AG8" s="686"/>
      <c r="AH8" s="686"/>
      <c r="AI8" s="686"/>
      <c r="AJ8" s="686"/>
      <c r="AK8" s="686"/>
      <c r="AL8" s="686"/>
    </row>
    <row r="9" spans="2:38" ht="17.25" customHeight="1">
      <c r="B9" s="215"/>
      <c r="C9" s="668" t="s">
        <v>438</v>
      </c>
      <c r="D9" s="668"/>
      <c r="E9" s="668"/>
      <c r="F9" s="793" t="s">
        <v>1010</v>
      </c>
      <c r="G9" s="793"/>
      <c r="H9" s="793"/>
      <c r="I9" s="793"/>
      <c r="J9" s="793"/>
      <c r="K9" s="793"/>
      <c r="L9" s="793"/>
      <c r="M9" s="793"/>
      <c r="N9" s="793"/>
      <c r="O9" s="793"/>
      <c r="P9" s="793"/>
      <c r="Q9" s="793"/>
      <c r="R9" s="793"/>
      <c r="S9" s="793"/>
      <c r="T9" s="793"/>
      <c r="U9" s="793"/>
      <c r="V9" s="793"/>
      <c r="W9" s="793"/>
      <c r="X9" s="793"/>
      <c r="Y9" s="793"/>
      <c r="Z9" s="793"/>
      <c r="AA9" s="793"/>
      <c r="AB9" s="216"/>
      <c r="AE9" s="218"/>
      <c r="AF9" s="686"/>
      <c r="AG9" s="686"/>
      <c r="AH9" s="686"/>
      <c r="AI9" s="686"/>
      <c r="AJ9" s="686"/>
      <c r="AK9" s="686"/>
      <c r="AL9" s="686"/>
    </row>
    <row r="10" spans="2:38" ht="17.25" customHeight="1">
      <c r="B10" s="215"/>
      <c r="C10" s="668"/>
      <c r="D10" s="668"/>
      <c r="E10" s="668"/>
      <c r="F10" s="793"/>
      <c r="G10" s="793"/>
      <c r="H10" s="793"/>
      <c r="I10" s="793"/>
      <c r="J10" s="793"/>
      <c r="K10" s="793"/>
      <c r="L10" s="793"/>
      <c r="M10" s="793"/>
      <c r="N10" s="793"/>
      <c r="O10" s="793"/>
      <c r="P10" s="793"/>
      <c r="Q10" s="793"/>
      <c r="R10" s="793"/>
      <c r="S10" s="793"/>
      <c r="T10" s="793"/>
      <c r="U10" s="793"/>
      <c r="V10" s="793"/>
      <c r="W10" s="793"/>
      <c r="X10" s="793"/>
      <c r="Y10" s="793"/>
      <c r="Z10" s="793"/>
      <c r="AA10" s="793"/>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9" t="s">
        <v>1011</v>
      </c>
      <c r="S13" s="759"/>
      <c r="T13" s="759"/>
      <c r="U13" s="759"/>
      <c r="V13" s="759"/>
      <c r="W13" s="759"/>
      <c r="X13" s="759"/>
      <c r="Y13" s="759"/>
      <c r="Z13" s="759"/>
      <c r="AA13" s="759"/>
      <c r="AB13" s="216"/>
      <c r="AE13" s="218"/>
      <c r="AF13" s="218"/>
      <c r="AG13" s="218"/>
      <c r="AH13" s="218"/>
      <c r="AI13" s="218"/>
      <c r="AJ13" s="218"/>
      <c r="AK13" s="218"/>
      <c r="AL13" s="218"/>
    </row>
    <row r="14" spans="2:38" ht="25.5" customHeight="1">
      <c r="B14" s="215"/>
      <c r="C14" s="219"/>
      <c r="D14" s="220"/>
      <c r="E14" s="220"/>
      <c r="F14" s="220"/>
      <c r="G14" s="220"/>
      <c r="H14" s="220"/>
      <c r="I14" s="220"/>
      <c r="J14" s="220"/>
      <c r="K14" s="220"/>
      <c r="L14" s="220"/>
      <c r="M14" s="220"/>
      <c r="N14" s="220"/>
      <c r="O14" s="220"/>
      <c r="P14" s="220"/>
      <c r="Q14" s="220"/>
      <c r="R14" s="759"/>
      <c r="S14" s="759"/>
      <c r="T14" s="759"/>
      <c r="U14" s="759"/>
      <c r="V14" s="759"/>
      <c r="W14" s="759"/>
      <c r="X14" s="759"/>
      <c r="Y14" s="759"/>
      <c r="Z14" s="759"/>
      <c r="AA14" s="759"/>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9"/>
      <c r="S15" s="759"/>
      <c r="T15" s="759"/>
      <c r="U15" s="759"/>
      <c r="V15" s="759"/>
      <c r="W15" s="759"/>
      <c r="X15" s="759"/>
      <c r="Y15" s="759"/>
      <c r="Z15" s="759"/>
      <c r="AA15" s="759"/>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9"/>
      <c r="S16" s="759"/>
      <c r="T16" s="759"/>
      <c r="U16" s="759"/>
      <c r="V16" s="759"/>
      <c r="W16" s="759"/>
      <c r="X16" s="759"/>
      <c r="Y16" s="759"/>
      <c r="Z16" s="759"/>
      <c r="AA16" s="759"/>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9"/>
      <c r="S17" s="759"/>
      <c r="T17" s="759"/>
      <c r="U17" s="759"/>
      <c r="V17" s="759"/>
      <c r="W17" s="759"/>
      <c r="X17" s="759"/>
      <c r="Y17" s="759"/>
      <c r="Z17" s="759"/>
      <c r="AA17" s="759"/>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9"/>
      <c r="S18" s="759"/>
      <c r="T18" s="759"/>
      <c r="U18" s="759"/>
      <c r="V18" s="759"/>
      <c r="W18" s="759"/>
      <c r="X18" s="759"/>
      <c r="Y18" s="759"/>
      <c r="Z18" s="759"/>
      <c r="AA18" s="759"/>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9"/>
      <c r="S19" s="759"/>
      <c r="T19" s="759"/>
      <c r="U19" s="759"/>
      <c r="V19" s="759"/>
      <c r="W19" s="759"/>
      <c r="X19" s="759"/>
      <c r="Y19" s="759"/>
      <c r="Z19" s="759"/>
      <c r="AA19" s="759"/>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9"/>
      <c r="S20" s="759"/>
      <c r="T20" s="759"/>
      <c r="U20" s="759"/>
      <c r="V20" s="759"/>
      <c r="W20" s="759"/>
      <c r="X20" s="759"/>
      <c r="Y20" s="759"/>
      <c r="Z20" s="759"/>
      <c r="AA20" s="759"/>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t="s">
        <v>1012</v>
      </c>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8" customHeight="1">
      <c r="B28" s="215"/>
      <c r="C28" s="219"/>
      <c r="D28" s="220"/>
      <c r="E28" s="220"/>
      <c r="F28" s="348"/>
      <c r="G28" s="220"/>
      <c r="H28" s="220"/>
      <c r="I28" s="220"/>
      <c r="J28" s="220"/>
      <c r="K28" s="220"/>
      <c r="L28" s="348"/>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19.5" customHeight="1">
      <c r="B29" s="215"/>
      <c r="C29" s="219"/>
      <c r="D29" s="220"/>
      <c r="E29" s="220"/>
      <c r="F29" s="220"/>
      <c r="G29" s="220"/>
      <c r="H29" s="220"/>
      <c r="I29" s="220"/>
      <c r="J29" s="220"/>
      <c r="K29" s="220"/>
      <c r="L29" s="220"/>
      <c r="M29" s="220"/>
      <c r="N29" s="220"/>
      <c r="O29" s="220"/>
      <c r="P29" s="220"/>
      <c r="Q29" s="220"/>
      <c r="R29" s="758"/>
      <c r="S29" s="758"/>
      <c r="T29" s="758"/>
      <c r="U29" s="758"/>
      <c r="V29" s="758"/>
      <c r="W29" s="758"/>
      <c r="X29" s="758"/>
      <c r="Y29" s="758"/>
      <c r="Z29" s="758"/>
      <c r="AA29" s="758"/>
      <c r="AB29" s="216"/>
      <c r="AE29" s="218"/>
      <c r="AF29" s="218"/>
      <c r="AG29" s="218"/>
      <c r="AH29" s="218"/>
      <c r="AI29" s="218"/>
      <c r="AJ29" s="218"/>
      <c r="AK29" s="218"/>
      <c r="AL29" s="218"/>
    </row>
    <row r="30" spans="2:38" ht="3.75" customHeight="1">
      <c r="B30" s="215"/>
      <c r="C30" s="219"/>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1"/>
      <c r="AB30" s="216"/>
      <c r="AE30" s="218"/>
      <c r="AF30" s="218"/>
      <c r="AG30" s="218"/>
      <c r="AH30" s="218"/>
      <c r="AI30" s="218"/>
      <c r="AJ30" s="218"/>
      <c r="AK30" s="218"/>
      <c r="AL30" s="218"/>
    </row>
    <row r="31" spans="2:38" ht="22.5" customHeight="1">
      <c r="B31" s="215"/>
      <c r="C31" s="219"/>
      <c r="D31" s="222" t="s">
        <v>501</v>
      </c>
      <c r="E31" s="223"/>
      <c r="F31" s="224" t="s">
        <v>502</v>
      </c>
      <c r="G31" s="224" t="s">
        <v>503</v>
      </c>
      <c r="H31" s="224" t="s">
        <v>504</v>
      </c>
      <c r="I31" s="224" t="s">
        <v>505</v>
      </c>
      <c r="J31" s="224" t="s">
        <v>506</v>
      </c>
      <c r="K31" s="224" t="s">
        <v>507</v>
      </c>
      <c r="L31" s="224" t="s">
        <v>508</v>
      </c>
      <c r="M31" s="224" t="s">
        <v>509</v>
      </c>
      <c r="N31" s="224" t="s">
        <v>510</v>
      </c>
      <c r="O31" s="224" t="s">
        <v>511</v>
      </c>
      <c r="P31" s="224" t="s">
        <v>512</v>
      </c>
      <c r="Q31" s="224" t="s">
        <v>513</v>
      </c>
      <c r="R31" s="225" t="s">
        <v>514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27</v>
      </c>
      <c r="E32" s="228"/>
      <c r="F32" s="481">
        <f>INDICADORES!H101</f>
        <v>3101708957</v>
      </c>
      <c r="G32" s="481">
        <f>INDICADORES!K101</f>
        <v>3789716458.21</v>
      </c>
      <c r="H32" s="481">
        <f>INDICADORES!N101</f>
        <v>3635338092.5700002</v>
      </c>
      <c r="I32" s="481">
        <f>INDICADORES!T101</f>
        <v>3994046639.0999999</v>
      </c>
      <c r="J32" s="481">
        <f>INDICADORES!W101</f>
        <v>4280286080</v>
      </c>
      <c r="K32" s="481">
        <f>INDICADORES!Z101</f>
        <v>3510512108.6199999</v>
      </c>
      <c r="L32" s="481">
        <f>INDICADORES!AF101</f>
        <v>3715834308</v>
      </c>
      <c r="M32" s="481">
        <f>INDICADORES!AI101</f>
        <v>3993320580</v>
      </c>
      <c r="N32" s="481">
        <f>INDICADORES!AL101</f>
        <v>4432318667</v>
      </c>
      <c r="O32" s="481">
        <f>INDICADORES!AR101</f>
        <v>4452436316</v>
      </c>
      <c r="P32" s="481">
        <f>INDICADORES!AU101</f>
        <v>4832256862</v>
      </c>
      <c r="Q32" s="481">
        <f>INDICADORES!AX101</f>
        <v>5992981199.1199999</v>
      </c>
      <c r="R32" s="481">
        <f>SUM(F32:Q32)</f>
        <v>49730756267.620003</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27" t="s">
        <v>28</v>
      </c>
      <c r="E33" s="228"/>
      <c r="F33" s="481">
        <f>INDICADORES!I101</f>
        <v>229629.38999999998</v>
      </c>
      <c r="G33" s="481">
        <f>INDICADORES!L101</f>
        <v>245915.81</v>
      </c>
      <c r="H33" s="481">
        <f>INDICADORES!O101</f>
        <v>264840.25199999998</v>
      </c>
      <c r="I33" s="481">
        <f>INDICADORES!U101</f>
        <v>250603.758</v>
      </c>
      <c r="J33" s="481">
        <f>INDICADORES!X101</f>
        <v>277581.18799999997</v>
      </c>
      <c r="K33" s="481">
        <f>INDICADORES!AA101</f>
        <v>252736.63800000001</v>
      </c>
      <c r="L33" s="481">
        <f>INDICADORES!AG101</f>
        <v>271257.18999999994</v>
      </c>
      <c r="M33" s="481">
        <f>INDICADORES!AJ101</f>
        <v>286723.5</v>
      </c>
      <c r="N33" s="481">
        <f>INDICADORES!AM101</f>
        <v>311316.37600000005</v>
      </c>
      <c r="O33" s="481">
        <f>INDICADORES!AS101</f>
        <v>294310.78000000003</v>
      </c>
      <c r="P33" s="481">
        <f>INDICADORES!AV101</f>
        <v>280180.99</v>
      </c>
      <c r="Q33" s="481">
        <f>INDICADORES!AY101</f>
        <v>281617.96600000001</v>
      </c>
      <c r="R33" s="481">
        <f>SUM(F33:Q33)</f>
        <v>3246713.8380000005</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515</v>
      </c>
      <c r="E34" s="232"/>
      <c r="F34" s="481">
        <f t="shared" ref="F34:R34" si="0">+F32/F33</f>
        <v>13507.456327781039</v>
      </c>
      <c r="G34" s="481">
        <f t="shared" si="0"/>
        <v>15410.625523466751</v>
      </c>
      <c r="H34" s="481">
        <f t="shared" si="0"/>
        <v>13726.531617142549</v>
      </c>
      <c r="I34" s="481">
        <f t="shared" si="0"/>
        <v>15937.696509323694</v>
      </c>
      <c r="J34" s="481">
        <f t="shared" si="0"/>
        <v>15419.942939360864</v>
      </c>
      <c r="K34" s="481">
        <f t="shared" si="0"/>
        <v>13890.000818243059</v>
      </c>
      <c r="L34" s="481">
        <f t="shared" si="0"/>
        <v>13698.565217755153</v>
      </c>
      <c r="M34" s="481">
        <f t="shared" si="0"/>
        <v>13927.42687641578</v>
      </c>
      <c r="N34" s="481">
        <f t="shared" si="0"/>
        <v>14237.345056978305</v>
      </c>
      <c r="O34" s="481">
        <f t="shared" si="0"/>
        <v>15128.349413500924</v>
      </c>
      <c r="P34" s="481">
        <f t="shared" si="0"/>
        <v>17246.911940742306</v>
      </c>
      <c r="Q34" s="481">
        <f t="shared" si="0"/>
        <v>21280.53577064753</v>
      </c>
      <c r="R34" s="481">
        <f t="shared" si="0"/>
        <v>15317.258849721882</v>
      </c>
      <c r="T34" s="470">
        <f>AVERAGE(F34:Q34)</f>
        <v>15284.282334279829</v>
      </c>
      <c r="U34" s="468"/>
      <c r="V34" s="220"/>
      <c r="W34" s="220"/>
      <c r="X34" s="220"/>
      <c r="Y34" s="220"/>
      <c r="Z34" s="220"/>
      <c r="AA34" s="221"/>
      <c r="AB34" s="216"/>
      <c r="AE34" s="218"/>
      <c r="AF34" s="218"/>
      <c r="AG34" s="218"/>
      <c r="AH34" s="218"/>
      <c r="AI34" s="218"/>
      <c r="AJ34" s="218"/>
      <c r="AK34" s="218"/>
      <c r="AL34" s="218"/>
    </row>
    <row r="35" spans="2:38">
      <c r="B35" s="215"/>
      <c r="C35" s="219"/>
      <c r="D35" s="231" t="s">
        <v>516</v>
      </c>
      <c r="E35" s="472"/>
      <c r="F35" s="473">
        <v>8825.6095322884303</v>
      </c>
      <c r="G35" s="473">
        <v>17752.4117207214</v>
      </c>
      <c r="H35" s="473">
        <v>14390.1109459608</v>
      </c>
      <c r="I35" s="473">
        <v>13011.9969921269</v>
      </c>
      <c r="J35" s="473">
        <v>12706.431367920801</v>
      </c>
      <c r="K35" s="473">
        <v>11935.2323193014</v>
      </c>
      <c r="L35" s="473">
        <v>14086.5579295521</v>
      </c>
      <c r="M35" s="473">
        <v>12063.037366754799</v>
      </c>
      <c r="N35" s="473">
        <v>12434.083830720399</v>
      </c>
      <c r="O35" s="473">
        <v>16572.074661933701</v>
      </c>
      <c r="P35" s="473">
        <v>10170.260604625601</v>
      </c>
      <c r="Q35" s="473">
        <v>21080.1467737065</v>
      </c>
      <c r="R35" s="473">
        <v>13786.311513429901</v>
      </c>
      <c r="U35" s="220"/>
      <c r="V35" s="220"/>
      <c r="W35" s="220"/>
      <c r="X35" s="220"/>
      <c r="Y35" s="220"/>
      <c r="Z35" s="220"/>
      <c r="AA35" s="221"/>
      <c r="AB35" s="216"/>
      <c r="AE35" s="218"/>
      <c r="AF35" s="218"/>
      <c r="AG35" s="218"/>
      <c r="AH35" s="218"/>
      <c r="AI35" s="218"/>
      <c r="AJ35" s="218"/>
      <c r="AK35" s="218"/>
      <c r="AL35" s="218"/>
    </row>
    <row r="36" spans="2:38" ht="18" customHeight="1">
      <c r="B36" s="215"/>
      <c r="C36" s="219"/>
      <c r="D36" s="739" t="s">
        <v>26</v>
      </c>
      <c r="E36" s="739"/>
      <c r="F36" s="474">
        <v>14045</v>
      </c>
      <c r="G36" s="474">
        <v>14045</v>
      </c>
      <c r="H36" s="474">
        <v>14045</v>
      </c>
      <c r="I36" s="474">
        <v>14045</v>
      </c>
      <c r="J36" s="474">
        <v>14045</v>
      </c>
      <c r="K36" s="474">
        <v>14045</v>
      </c>
      <c r="L36" s="474">
        <v>14045</v>
      </c>
      <c r="M36" s="474">
        <v>14045</v>
      </c>
      <c r="N36" s="474">
        <v>14045</v>
      </c>
      <c r="O36" s="474">
        <v>14045</v>
      </c>
      <c r="P36" s="474">
        <v>14045</v>
      </c>
      <c r="Q36" s="474">
        <v>14045</v>
      </c>
      <c r="R36" s="474">
        <v>14045</v>
      </c>
      <c r="U36" s="220"/>
      <c r="V36" s="220"/>
      <c r="W36" s="220"/>
      <c r="X36" s="220"/>
      <c r="Y36" s="220"/>
      <c r="Z36" s="220"/>
      <c r="AA36" s="221"/>
      <c r="AB36" s="216"/>
      <c r="AE36" s="218"/>
      <c r="AF36" s="218"/>
      <c r="AG36" s="218"/>
      <c r="AH36" s="218"/>
      <c r="AI36" s="218"/>
      <c r="AJ36" s="218"/>
      <c r="AK36" s="218"/>
      <c r="AL36" s="218"/>
    </row>
    <row r="37" spans="2:38" ht="4.5" customHeight="1">
      <c r="B37" s="215"/>
      <c r="C37" s="219"/>
      <c r="D37" s="220"/>
      <c r="E37" s="220"/>
      <c r="F37" s="220"/>
      <c r="G37" s="220"/>
      <c r="H37" s="220"/>
      <c r="I37" s="220"/>
      <c r="J37" s="220"/>
      <c r="K37" s="220"/>
      <c r="L37" s="220"/>
      <c r="M37" s="220"/>
      <c r="N37" s="220"/>
      <c r="O37" s="220"/>
      <c r="P37" s="220"/>
      <c r="Q37" s="220"/>
      <c r="R37" s="220"/>
      <c r="S37" s="220"/>
      <c r="T37" s="220"/>
      <c r="U37" s="220"/>
      <c r="V37" s="220"/>
      <c r="W37" s="220"/>
      <c r="X37" s="220"/>
      <c r="Y37" s="220"/>
      <c r="Z37" s="220"/>
      <c r="AA37" s="221"/>
      <c r="AB37" s="216"/>
      <c r="AE37" s="218"/>
      <c r="AF37" s="218"/>
      <c r="AG37" s="218"/>
      <c r="AH37" s="218"/>
      <c r="AI37" s="218"/>
      <c r="AJ37" s="218"/>
      <c r="AK37" s="218"/>
      <c r="AL37" s="218"/>
    </row>
    <row r="38" spans="2:38" ht="12.75" customHeight="1">
      <c r="B38" s="215"/>
      <c r="C38" s="676" t="s">
        <v>466</v>
      </c>
      <c r="D38" s="676"/>
      <c r="E38" s="676"/>
      <c r="F38" s="676"/>
      <c r="G38" s="676"/>
      <c r="H38" s="676"/>
      <c r="I38" s="676"/>
      <c r="J38" s="676"/>
      <c r="K38" s="676"/>
      <c r="L38" s="676"/>
      <c r="M38" s="676"/>
      <c r="N38" s="676"/>
      <c r="O38" s="659" t="s">
        <v>467</v>
      </c>
      <c r="P38" s="659"/>
      <c r="Q38" s="659"/>
      <c r="R38" s="659"/>
      <c r="S38" s="659"/>
      <c r="T38" s="659"/>
      <c r="U38" s="659"/>
      <c r="V38" s="659"/>
      <c r="W38" s="659"/>
      <c r="X38" s="659"/>
      <c r="Y38" s="659"/>
      <c r="Z38" s="659"/>
      <c r="AA38" s="659"/>
      <c r="AB38" s="216"/>
      <c r="AE38" s="218"/>
      <c r="AF38" s="218"/>
      <c r="AG38" s="218"/>
      <c r="AH38" s="218"/>
      <c r="AI38" s="218"/>
      <c r="AJ38" s="218"/>
      <c r="AK38" s="218"/>
      <c r="AL38" s="218"/>
    </row>
    <row r="39" spans="2:38" ht="42.75" customHeight="1">
      <c r="B39" s="215"/>
      <c r="C39" s="677" t="s">
        <v>27</v>
      </c>
      <c r="D39" s="677"/>
      <c r="E39" s="677"/>
      <c r="F39" s="677"/>
      <c r="G39" s="678" t="s">
        <v>1013</v>
      </c>
      <c r="H39" s="678"/>
      <c r="I39" s="678"/>
      <c r="J39" s="678"/>
      <c r="K39" s="678"/>
      <c r="L39" s="678"/>
      <c r="M39" s="678"/>
      <c r="N39" s="678"/>
      <c r="O39" s="679" t="s">
        <v>518</v>
      </c>
      <c r="P39" s="679"/>
      <c r="Q39" s="679"/>
      <c r="R39" s="679"/>
      <c r="S39" s="679"/>
      <c r="T39" s="680"/>
      <c r="U39" s="680"/>
      <c r="V39" s="680"/>
      <c r="W39" s="680"/>
      <c r="X39" s="680"/>
      <c r="Y39" s="680"/>
      <c r="Z39" s="680"/>
      <c r="AA39" s="680"/>
      <c r="AB39" s="216"/>
      <c r="AC39" s="238"/>
      <c r="AE39" s="261"/>
      <c r="AF39" s="646"/>
      <c r="AG39" s="646"/>
      <c r="AH39" s="646"/>
      <c r="AI39" s="646"/>
      <c r="AJ39" s="646"/>
      <c r="AK39" s="646"/>
      <c r="AL39" s="646"/>
    </row>
    <row r="40" spans="2:38" ht="24" customHeight="1">
      <c r="B40" s="215"/>
      <c r="C40" s="661" t="s">
        <v>28</v>
      </c>
      <c r="D40" s="661"/>
      <c r="E40" s="661"/>
      <c r="F40" s="661"/>
      <c r="G40" s="674" t="s">
        <v>995</v>
      </c>
      <c r="H40" s="674"/>
      <c r="I40" s="674"/>
      <c r="J40" s="674"/>
      <c r="K40" s="674"/>
      <c r="L40" s="674"/>
      <c r="M40" s="674"/>
      <c r="N40" s="674"/>
      <c r="O40" s="670" t="s">
        <v>519</v>
      </c>
      <c r="P40" s="670"/>
      <c r="Q40" s="670"/>
      <c r="R40" s="670"/>
      <c r="S40" s="670"/>
      <c r="T40" s="671"/>
      <c r="U40" s="671"/>
      <c r="V40" s="671"/>
      <c r="W40" s="671"/>
      <c r="X40" s="671"/>
      <c r="Y40" s="671"/>
      <c r="Z40" s="671"/>
      <c r="AA40" s="671"/>
      <c r="AB40" s="216"/>
      <c r="AC40" s="238"/>
      <c r="AE40" s="261"/>
      <c r="AF40" s="646"/>
      <c r="AG40" s="646"/>
      <c r="AH40" s="646"/>
      <c r="AI40" s="646"/>
      <c r="AJ40" s="646"/>
      <c r="AK40" s="646"/>
      <c r="AL40" s="646"/>
    </row>
    <row r="41" spans="2:38" ht="27" customHeight="1">
      <c r="B41" s="215"/>
      <c r="C41" s="661" t="s">
        <v>520</v>
      </c>
      <c r="D41" s="661"/>
      <c r="E41" s="661"/>
      <c r="F41" s="661"/>
      <c r="G41" s="674" t="s">
        <v>996</v>
      </c>
      <c r="H41" s="674"/>
      <c r="I41" s="674"/>
      <c r="J41" s="674"/>
      <c r="K41" s="674"/>
      <c r="L41" s="674"/>
      <c r="M41" s="674"/>
      <c r="N41" s="674"/>
      <c r="O41" s="675" t="s">
        <v>471</v>
      </c>
      <c r="P41" s="675"/>
      <c r="Q41" s="675"/>
      <c r="R41" s="675"/>
      <c r="S41" s="675"/>
      <c r="T41" s="671" t="s">
        <v>472</v>
      </c>
      <c r="U41" s="671"/>
      <c r="V41" s="671"/>
      <c r="W41" s="671"/>
      <c r="X41" s="671"/>
      <c r="Y41" s="671"/>
      <c r="Z41" s="671"/>
      <c r="AA41" s="671"/>
      <c r="AB41" s="216"/>
      <c r="AC41" s="238"/>
      <c r="AE41" s="261"/>
      <c r="AF41" s="239"/>
      <c r="AG41" s="239"/>
      <c r="AH41" s="239"/>
      <c r="AI41" s="239"/>
      <c r="AJ41" s="239"/>
      <c r="AK41" s="239"/>
      <c r="AL41" s="239"/>
    </row>
    <row r="42" spans="2:38" ht="21" customHeight="1">
      <c r="B42" s="215"/>
      <c r="C42" s="661" t="s">
        <v>468</v>
      </c>
      <c r="D42" s="661"/>
      <c r="E42" s="661"/>
      <c r="F42" s="661"/>
      <c r="G42" s="674" t="s">
        <v>220</v>
      </c>
      <c r="H42" s="674"/>
      <c r="I42" s="674"/>
      <c r="J42" s="674"/>
      <c r="K42" s="674"/>
      <c r="L42" s="674"/>
      <c r="M42" s="674"/>
      <c r="N42" s="674"/>
      <c r="O42" s="675" t="s">
        <v>473</v>
      </c>
      <c r="P42" s="675"/>
      <c r="Q42" s="675"/>
      <c r="R42" s="675"/>
      <c r="S42" s="675"/>
      <c r="T42" s="671" t="s">
        <v>472</v>
      </c>
      <c r="U42" s="671"/>
      <c r="V42" s="671"/>
      <c r="W42" s="671"/>
      <c r="X42" s="671"/>
      <c r="Y42" s="671"/>
      <c r="Z42" s="671"/>
      <c r="AA42" s="671"/>
      <c r="AB42" s="216"/>
      <c r="AC42" s="238"/>
      <c r="AE42" s="261"/>
      <c r="AF42" s="647"/>
      <c r="AG42" s="647"/>
      <c r="AH42" s="647"/>
      <c r="AI42" s="647"/>
      <c r="AJ42" s="647"/>
      <c r="AK42" s="647"/>
      <c r="AL42" s="647"/>
    </row>
    <row r="43" spans="2:38" ht="20.25" customHeight="1">
      <c r="B43" s="215"/>
      <c r="C43" s="668" t="s">
        <v>522</v>
      </c>
      <c r="D43" s="668"/>
      <c r="E43" s="668"/>
      <c r="F43" s="668"/>
      <c r="G43" s="669" t="s">
        <v>1014</v>
      </c>
      <c r="H43" s="669"/>
      <c r="I43" s="669"/>
      <c r="J43" s="669"/>
      <c r="K43" s="669"/>
      <c r="L43" s="669"/>
      <c r="M43" s="669"/>
      <c r="N43" s="669"/>
      <c r="O43" s="670" t="s">
        <v>475</v>
      </c>
      <c r="P43" s="670"/>
      <c r="Q43" s="670"/>
      <c r="R43" s="670"/>
      <c r="S43" s="670"/>
      <c r="T43" s="671"/>
      <c r="U43" s="671"/>
      <c r="V43" s="671"/>
      <c r="W43" s="671"/>
      <c r="X43" s="671"/>
      <c r="Y43" s="671"/>
      <c r="Z43" s="671"/>
      <c r="AA43" s="671"/>
      <c r="AB43" s="216"/>
      <c r="AC43" s="238"/>
      <c r="AE43" s="261"/>
      <c r="AF43" s="647"/>
      <c r="AG43" s="647"/>
      <c r="AH43" s="647"/>
      <c r="AI43" s="647"/>
      <c r="AJ43" s="647"/>
      <c r="AK43" s="647"/>
      <c r="AL43" s="647"/>
    </row>
    <row r="44" spans="2:38" ht="24" customHeight="1">
      <c r="B44" s="215"/>
      <c r="C44" s="668"/>
      <c r="D44" s="668"/>
      <c r="E44" s="668"/>
      <c r="F44" s="668"/>
      <c r="G44" s="669"/>
      <c r="H44" s="669"/>
      <c r="I44" s="669"/>
      <c r="J44" s="669"/>
      <c r="K44" s="669"/>
      <c r="L44" s="669"/>
      <c r="M44" s="669"/>
      <c r="N44" s="669"/>
      <c r="O44" s="672" t="s">
        <v>476</v>
      </c>
      <c r="P44" s="672"/>
      <c r="Q44" s="672"/>
      <c r="R44" s="672"/>
      <c r="S44" s="672"/>
      <c r="T44" s="673" t="s">
        <v>998</v>
      </c>
      <c r="U44" s="673"/>
      <c r="V44" s="673"/>
      <c r="W44" s="673"/>
      <c r="X44" s="673"/>
      <c r="Y44" s="673"/>
      <c r="Z44" s="673"/>
      <c r="AA44" s="673"/>
      <c r="AB44" s="216"/>
      <c r="AC44" s="238"/>
      <c r="AE44" s="261"/>
      <c r="AF44" s="238"/>
      <c r="AG44" s="238"/>
      <c r="AH44" s="238"/>
      <c r="AI44" s="238"/>
      <c r="AJ44" s="238"/>
      <c r="AK44" s="238"/>
      <c r="AL44" s="238"/>
    </row>
    <row r="45" spans="2:38" ht="15" customHeight="1">
      <c r="B45" s="215"/>
      <c r="C45" s="659" t="s">
        <v>478</v>
      </c>
      <c r="D45" s="659"/>
      <c r="E45" s="659"/>
      <c r="F45" s="659"/>
      <c r="G45" s="659"/>
      <c r="H45" s="659"/>
      <c r="I45" s="659"/>
      <c r="J45" s="659"/>
      <c r="K45" s="659"/>
      <c r="L45" s="659"/>
      <c r="M45" s="659"/>
      <c r="N45" s="659"/>
      <c r="O45" s="660" t="s">
        <v>479</v>
      </c>
      <c r="P45" s="660"/>
      <c r="Q45" s="660"/>
      <c r="R45" s="660"/>
      <c r="S45" s="660"/>
      <c r="T45" s="660"/>
      <c r="U45" s="660"/>
      <c r="V45" s="660"/>
      <c r="W45" s="660"/>
      <c r="X45" s="660"/>
      <c r="Y45" s="660"/>
      <c r="Z45" s="660"/>
      <c r="AA45" s="660"/>
      <c r="AB45" s="216"/>
      <c r="AC45" s="238"/>
      <c r="AE45" s="261"/>
      <c r="AF45" s="647"/>
      <c r="AG45" s="647"/>
      <c r="AH45" s="647"/>
      <c r="AI45" s="647"/>
      <c r="AJ45" s="647"/>
      <c r="AK45" s="647"/>
      <c r="AL45" s="647"/>
    </row>
    <row r="46" spans="2:38" ht="27.75" customHeight="1">
      <c r="B46" s="215"/>
      <c r="C46" s="661" t="s">
        <v>480</v>
      </c>
      <c r="D46" s="661"/>
      <c r="E46" s="661"/>
      <c r="F46" s="661"/>
      <c r="G46" s="662" t="s">
        <v>481</v>
      </c>
      <c r="H46" s="662"/>
      <c r="I46" s="240" t="s">
        <v>482</v>
      </c>
      <c r="J46" s="241" t="s">
        <v>483</v>
      </c>
      <c r="K46" s="240"/>
      <c r="L46" s="241" t="s">
        <v>484</v>
      </c>
      <c r="M46" s="242"/>
      <c r="N46" s="242"/>
      <c r="O46" s="663" t="s">
        <v>485</v>
      </c>
      <c r="P46" s="663"/>
      <c r="Q46" s="663"/>
      <c r="R46" s="663"/>
      <c r="S46" s="664" t="s">
        <v>486</v>
      </c>
      <c r="T46" s="664"/>
      <c r="U46" s="664"/>
      <c r="V46" s="664"/>
      <c r="W46" s="664"/>
      <c r="X46" s="664"/>
      <c r="Y46" s="664"/>
      <c r="Z46" s="664"/>
      <c r="AA46" s="664"/>
      <c r="AB46" s="216"/>
      <c r="AC46" s="238"/>
      <c r="AE46" s="261"/>
      <c r="AF46" s="238"/>
      <c r="AG46" s="238"/>
      <c r="AH46" s="238"/>
      <c r="AI46" s="238"/>
      <c r="AJ46" s="238"/>
      <c r="AK46" s="238"/>
      <c r="AL46" s="238"/>
    </row>
    <row r="47" spans="2:38" ht="27.75" customHeight="1">
      <c r="B47" s="215"/>
      <c r="C47" s="661"/>
      <c r="D47" s="661"/>
      <c r="E47" s="661"/>
      <c r="F47" s="661"/>
      <c r="G47" s="665"/>
      <c r="H47" s="665"/>
      <c r="I47" s="665"/>
      <c r="J47" s="665"/>
      <c r="K47" s="665"/>
      <c r="L47" s="665"/>
      <c r="M47" s="665"/>
      <c r="N47" s="243"/>
      <c r="O47" s="666" t="s">
        <v>487</v>
      </c>
      <c r="P47" s="666"/>
      <c r="Q47" s="666"/>
      <c r="R47" s="666"/>
      <c r="S47" s="656" t="s">
        <v>488</v>
      </c>
      <c r="T47" s="656"/>
      <c r="U47" s="656"/>
      <c r="V47" s="245"/>
      <c r="W47" s="656"/>
      <c r="X47" s="656"/>
      <c r="Y47" s="656"/>
      <c r="Z47" s="667"/>
      <c r="AA47" s="667"/>
      <c r="AB47" s="216"/>
      <c r="AC47" s="238"/>
      <c r="AE47" s="261"/>
      <c r="AF47" s="647"/>
      <c r="AG47" s="647"/>
      <c r="AH47" s="647"/>
      <c r="AI47" s="647"/>
      <c r="AJ47" s="647"/>
      <c r="AK47" s="647"/>
      <c r="AL47" s="647"/>
    </row>
    <row r="48" spans="2:38" ht="30" customHeight="1">
      <c r="B48" s="215"/>
      <c r="C48" s="648" t="s">
        <v>490</v>
      </c>
      <c r="D48" s="648"/>
      <c r="E48" s="648"/>
      <c r="F48" s="648"/>
      <c r="G48" s="652"/>
      <c r="H48" s="652"/>
      <c r="I48" s="652"/>
      <c r="J48" s="652"/>
      <c r="K48" s="652"/>
      <c r="L48" s="652"/>
      <c r="M48" s="652"/>
      <c r="N48" s="652"/>
      <c r="O48" s="666"/>
      <c r="P48" s="666"/>
      <c r="Q48" s="666"/>
      <c r="R48" s="666"/>
      <c r="S48" s="656" t="s">
        <v>476</v>
      </c>
      <c r="T48" s="656"/>
      <c r="U48" s="656"/>
      <c r="V48" s="655" t="s">
        <v>482</v>
      </c>
      <c r="W48" s="656" t="s">
        <v>523</v>
      </c>
      <c r="X48" s="656"/>
      <c r="Y48" s="656"/>
      <c r="Z48" s="657"/>
      <c r="AA48" s="657"/>
      <c r="AB48" s="216"/>
      <c r="AC48" s="238"/>
      <c r="AE48" s="261"/>
      <c r="AF48" s="647"/>
      <c r="AG48" s="647"/>
      <c r="AH48" s="647"/>
      <c r="AI48" s="647"/>
      <c r="AJ48" s="647"/>
      <c r="AK48" s="647"/>
      <c r="AL48" s="647"/>
    </row>
    <row r="49" spans="1:38" ht="22.5" customHeight="1">
      <c r="B49" s="215"/>
      <c r="C49" s="648" t="s">
        <v>524</v>
      </c>
      <c r="D49" s="648"/>
      <c r="E49" s="648"/>
      <c r="F49" s="648"/>
      <c r="G49" s="658" t="s">
        <v>535</v>
      </c>
      <c r="H49" s="658"/>
      <c r="I49" s="658"/>
      <c r="J49" s="658"/>
      <c r="K49" s="658"/>
      <c r="L49" s="658"/>
      <c r="M49" s="658"/>
      <c r="N49" s="658"/>
      <c r="O49" s="666"/>
      <c r="P49" s="666"/>
      <c r="Q49" s="666"/>
      <c r="R49" s="666"/>
      <c r="S49" s="656"/>
      <c r="T49" s="656"/>
      <c r="U49" s="656"/>
      <c r="V49" s="655"/>
      <c r="W49" s="656"/>
      <c r="X49" s="656"/>
      <c r="Y49" s="656"/>
      <c r="Z49" s="657"/>
      <c r="AA49" s="657"/>
      <c r="AB49" s="216"/>
      <c r="AC49" s="238"/>
      <c r="AE49" s="261"/>
      <c r="AF49" s="647"/>
      <c r="AG49" s="647"/>
      <c r="AH49" s="647"/>
      <c r="AI49" s="647"/>
      <c r="AJ49" s="647"/>
      <c r="AK49" s="647"/>
      <c r="AL49" s="647"/>
    </row>
    <row r="50" spans="1:38" ht="14.25" customHeight="1">
      <c r="B50" s="215"/>
      <c r="C50" s="648" t="s">
        <v>526</v>
      </c>
      <c r="D50" s="648"/>
      <c r="E50" s="648"/>
      <c r="F50" s="648"/>
      <c r="G50" s="649"/>
      <c r="H50" s="649"/>
      <c r="I50" s="649"/>
      <c r="J50" s="649"/>
      <c r="K50" s="649"/>
      <c r="L50" s="649"/>
      <c r="M50" s="649"/>
      <c r="N50" s="649"/>
      <c r="O50" s="666"/>
      <c r="P50" s="666"/>
      <c r="Q50" s="666"/>
      <c r="R50" s="666"/>
      <c r="S50" s="653" t="s">
        <v>493</v>
      </c>
      <c r="T50" s="653"/>
      <c r="U50" s="653"/>
      <c r="V50" s="654" t="s">
        <v>482</v>
      </c>
      <c r="W50" s="607" t="s">
        <v>494</v>
      </c>
      <c r="X50" s="607"/>
      <c r="Y50" s="607"/>
      <c r="Z50" s="608" t="s">
        <v>482</v>
      </c>
      <c r="AA50" s="608"/>
      <c r="AB50" s="216"/>
      <c r="AC50" s="238"/>
      <c r="AE50" s="261"/>
      <c r="AF50" s="647"/>
      <c r="AG50" s="647"/>
      <c r="AH50" s="647"/>
      <c r="AI50" s="647"/>
      <c r="AJ50" s="647"/>
      <c r="AK50" s="647"/>
      <c r="AL50" s="647"/>
    </row>
    <row r="51" spans="1:38" ht="14.25" customHeight="1">
      <c r="B51" s="215"/>
      <c r="C51" s="648" t="s">
        <v>495</v>
      </c>
      <c r="D51" s="648"/>
      <c r="E51" s="648"/>
      <c r="F51" s="648"/>
      <c r="G51" s="649"/>
      <c r="H51" s="649"/>
      <c r="I51" s="649"/>
      <c r="J51" s="649"/>
      <c r="K51" s="649"/>
      <c r="L51" s="649"/>
      <c r="M51" s="649"/>
      <c r="N51" s="649"/>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21.75" customHeight="1">
      <c r="B52" s="215"/>
      <c r="C52" s="650" t="s">
        <v>496</v>
      </c>
      <c r="D52" s="650"/>
      <c r="E52" s="650"/>
      <c r="F52" s="650"/>
      <c r="G52" s="651"/>
      <c r="H52" s="651"/>
      <c r="I52" s="651"/>
      <c r="J52" s="651"/>
      <c r="K52" s="651"/>
      <c r="L52" s="651"/>
      <c r="M52" s="651"/>
      <c r="N52" s="651"/>
      <c r="O52" s="666"/>
      <c r="P52" s="666"/>
      <c r="Q52" s="666"/>
      <c r="R52" s="666"/>
      <c r="S52" s="653"/>
      <c r="T52" s="653"/>
      <c r="U52" s="653"/>
      <c r="V52" s="654"/>
      <c r="W52" s="607"/>
      <c r="X52" s="607"/>
      <c r="Y52" s="607"/>
      <c r="Z52" s="608"/>
      <c r="AA52" s="608"/>
      <c r="AB52" s="216"/>
      <c r="AC52" s="238"/>
      <c r="AE52" s="261"/>
      <c r="AF52" s="647"/>
      <c r="AG52" s="647"/>
      <c r="AH52" s="647"/>
      <c r="AI52" s="647"/>
      <c r="AJ52" s="647"/>
      <c r="AK52" s="647"/>
      <c r="AL52" s="647"/>
    </row>
    <row r="53" spans="1:38" ht="4.5" customHeight="1">
      <c r="B53" s="247"/>
      <c r="C53" s="248"/>
      <c r="D53" s="249"/>
      <c r="E53" s="249"/>
      <c r="F53" s="249"/>
      <c r="G53" s="249"/>
      <c r="H53" s="249"/>
      <c r="I53" s="249"/>
      <c r="J53" s="249"/>
      <c r="K53" s="249"/>
      <c r="L53" s="249"/>
      <c r="M53" s="249"/>
      <c r="N53" s="249"/>
      <c r="O53" s="250"/>
      <c r="P53" s="248"/>
      <c r="Q53" s="251"/>
      <c r="R53" s="251"/>
      <c r="S53" s="251"/>
      <c r="T53" s="251"/>
      <c r="U53" s="251"/>
      <c r="V53" s="251"/>
      <c r="W53" s="251"/>
      <c r="X53" s="251"/>
      <c r="Y53" s="251"/>
      <c r="Z53" s="251"/>
      <c r="AA53" s="251"/>
      <c r="AB53" s="252"/>
      <c r="AC53" s="238"/>
      <c r="AE53" s="261"/>
      <c r="AF53" s="646"/>
      <c r="AG53" s="646"/>
      <c r="AH53" s="646"/>
      <c r="AI53" s="646"/>
      <c r="AJ53" s="646"/>
      <c r="AK53" s="646"/>
      <c r="AL53" s="646"/>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A55" s="220"/>
      <c r="C55" s="253"/>
      <c r="D55" s="238"/>
      <c r="E55" s="238"/>
      <c r="F55" s="238"/>
      <c r="G55" s="238"/>
      <c r="H55" s="238"/>
      <c r="I55" s="238"/>
      <c r="J55" s="238"/>
      <c r="K55" s="238"/>
      <c r="L55" s="238"/>
      <c r="M55" s="238"/>
      <c r="N55" s="238"/>
      <c r="AA55" s="254"/>
      <c r="AC55" s="238"/>
      <c r="AE55" s="261"/>
      <c r="AF55" s="239"/>
      <c r="AG55" s="239"/>
      <c r="AH55" s="239"/>
      <c r="AI55" s="239"/>
      <c r="AJ55" s="239"/>
      <c r="AK55" s="239"/>
      <c r="AL55" s="239"/>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c r="AC58" s="238"/>
      <c r="AE58" s="261"/>
      <c r="AF58" s="646"/>
      <c r="AG58" s="646"/>
      <c r="AH58" s="646"/>
      <c r="AI58" s="646"/>
      <c r="AJ58" s="646"/>
      <c r="AK58" s="646"/>
      <c r="AL58" s="646"/>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t="22.5" customHeight="1">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O79" s="255"/>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O84" s="255"/>
      <c r="P84" s="253"/>
      <c r="Q84" s="254"/>
      <c r="R84" s="254"/>
      <c r="S84" s="254"/>
      <c r="T84" s="254"/>
      <c r="U84" s="254"/>
      <c r="V84" s="254"/>
      <c r="W84" s="254"/>
      <c r="X84" s="254"/>
      <c r="Y84" s="254"/>
      <c r="Z84" s="254"/>
      <c r="AA84" s="254"/>
    </row>
    <row r="85" spans="3:27">
      <c r="C85" s="253"/>
      <c r="D85" s="238"/>
      <c r="E85" s="238"/>
      <c r="F85" s="238"/>
      <c r="G85" s="238"/>
      <c r="H85" s="238"/>
      <c r="I85" s="238"/>
      <c r="J85" s="238"/>
      <c r="K85" s="238"/>
      <c r="L85" s="238"/>
      <c r="M85" s="238"/>
      <c r="N85" s="238"/>
      <c r="P85" s="253"/>
      <c r="Q85" s="254"/>
      <c r="R85" s="254"/>
      <c r="S85" s="254"/>
      <c r="T85" s="254"/>
      <c r="U85" s="254"/>
      <c r="V85" s="254"/>
      <c r="W85" s="254"/>
      <c r="X85" s="254"/>
      <c r="Y85" s="254"/>
      <c r="Z85" s="254"/>
      <c r="AA85" s="254"/>
    </row>
  </sheetData>
  <sheetProtection algorithmName="SHA-512" hashValue="EgMY7mJ2MvfTsEMR6FFvN0VA+CzPIYSICV+tV1gNQFXpwCkAWIKW9l6Waj0Y6iuoNiQwbu8tmRIaEyY/Im4VWg==" saltValue="xEtmFabMDc2vjrK/4QeJKg=="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9"/>
    <mergeCell ref="D36:E36"/>
    <mergeCell ref="C38:N38"/>
    <mergeCell ref="O38:AA38"/>
    <mergeCell ref="C39:F39"/>
    <mergeCell ref="G39:N39"/>
    <mergeCell ref="O39:S39"/>
    <mergeCell ref="T39:AA39"/>
    <mergeCell ref="AF39:AL39"/>
    <mergeCell ref="C40:F40"/>
    <mergeCell ref="G40:N40"/>
    <mergeCell ref="O40:S40"/>
    <mergeCell ref="T40:AA40"/>
    <mergeCell ref="AF40:AL40"/>
    <mergeCell ref="C41:F41"/>
    <mergeCell ref="G41:N41"/>
    <mergeCell ref="O41:S41"/>
    <mergeCell ref="T41:AA41"/>
    <mergeCell ref="C42:F42"/>
    <mergeCell ref="G42:N42"/>
    <mergeCell ref="O42:S42"/>
    <mergeCell ref="T42:AA42"/>
    <mergeCell ref="AF42:AL42"/>
    <mergeCell ref="C43:F44"/>
    <mergeCell ref="G43:N44"/>
    <mergeCell ref="O43:S43"/>
    <mergeCell ref="T43:AA43"/>
    <mergeCell ref="AF43:AL43"/>
    <mergeCell ref="O44:S44"/>
    <mergeCell ref="T44:AA44"/>
    <mergeCell ref="C45:N45"/>
    <mergeCell ref="O45:AA45"/>
    <mergeCell ref="AF45:AL45"/>
    <mergeCell ref="C46:F47"/>
    <mergeCell ref="G46:H46"/>
    <mergeCell ref="O46:R46"/>
    <mergeCell ref="S46:AA46"/>
    <mergeCell ref="G47:M47"/>
    <mergeCell ref="O47:R52"/>
    <mergeCell ref="S47:U47"/>
    <mergeCell ref="W47:Y47"/>
    <mergeCell ref="Z47:AA47"/>
    <mergeCell ref="AF47:AL47"/>
    <mergeCell ref="C48:F48"/>
    <mergeCell ref="G48:N48"/>
    <mergeCell ref="S48:U49"/>
    <mergeCell ref="V48:V49"/>
    <mergeCell ref="W48:Y49"/>
    <mergeCell ref="Z48:AA49"/>
    <mergeCell ref="AF48:AL48"/>
    <mergeCell ref="C49:F49"/>
    <mergeCell ref="G49:N49"/>
    <mergeCell ref="AF49:AL49"/>
    <mergeCell ref="Z50:AA52"/>
    <mergeCell ref="AF50:AL50"/>
    <mergeCell ref="C51:F51"/>
    <mergeCell ref="G51:N51"/>
    <mergeCell ref="AF51:AL51"/>
    <mergeCell ref="C52:F52"/>
    <mergeCell ref="G52:N52"/>
    <mergeCell ref="AF52:AL52"/>
    <mergeCell ref="C50:F50"/>
    <mergeCell ref="G50:N50"/>
    <mergeCell ref="S50:U52"/>
    <mergeCell ref="V50:V52"/>
    <mergeCell ref="W50:Y52"/>
    <mergeCell ref="AF53:AL53"/>
    <mergeCell ref="AF54:AL54"/>
    <mergeCell ref="AF56:AL56"/>
    <mergeCell ref="AF57:AL57"/>
    <mergeCell ref="AF58:AL58"/>
  </mergeCells>
  <pageMargins left="0.5" right="0.42986111111111103" top="1.0402777777777801" bottom="0.45" header="0.511811023622047" footer="0.511811023622047"/>
  <pageSetup paperSize="9" scale="76"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01"/>
  <dimension ref="A1:AL85"/>
  <sheetViews>
    <sheetView showGridLines="0" topLeftCell="H26" zoomScale="150" zoomScaleNormal="150" workbookViewId="0">
      <selection activeCell="F8" sqref="F8:P8"/>
    </sheetView>
  </sheetViews>
  <sheetFormatPr baseColWidth="10" defaultColWidth="11.42578125" defaultRowHeight="12.75"/>
  <cols>
    <col min="1" max="2" width="1.140625" customWidth="1"/>
    <col min="3" max="3" width="6.7109375" customWidth="1"/>
    <col min="4"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961</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1015</v>
      </c>
      <c r="G8" s="691"/>
      <c r="H8" s="691"/>
      <c r="I8" s="691"/>
      <c r="J8" s="691"/>
      <c r="K8" s="691"/>
      <c r="L8" s="691"/>
      <c r="M8" s="691"/>
      <c r="N8" s="691"/>
      <c r="O8" s="691"/>
      <c r="P8" s="691"/>
      <c r="Q8" s="692" t="s">
        <v>435</v>
      </c>
      <c r="R8" s="692"/>
      <c r="S8" s="693"/>
      <c r="T8" s="693"/>
      <c r="U8" s="692" t="s">
        <v>436</v>
      </c>
      <c r="V8" s="692"/>
      <c r="W8" s="694" t="s">
        <v>963</v>
      </c>
      <c r="X8" s="694"/>
      <c r="Y8" s="694"/>
      <c r="Z8" s="694"/>
      <c r="AA8" s="694"/>
      <c r="AB8" s="216"/>
      <c r="AE8" s="218"/>
      <c r="AF8" s="686"/>
      <c r="AG8" s="686"/>
      <c r="AH8" s="686"/>
      <c r="AI8" s="686"/>
      <c r="AJ8" s="686"/>
      <c r="AK8" s="686"/>
      <c r="AL8" s="686"/>
    </row>
    <row r="9" spans="2:38" ht="17.25" customHeight="1">
      <c r="B9" s="215"/>
      <c r="C9" s="668" t="s">
        <v>438</v>
      </c>
      <c r="D9" s="668"/>
      <c r="E9" s="668"/>
      <c r="F9" s="793" t="s">
        <v>1016</v>
      </c>
      <c r="G9" s="793"/>
      <c r="H9" s="793"/>
      <c r="I9" s="793"/>
      <c r="J9" s="793"/>
      <c r="K9" s="793"/>
      <c r="L9" s="793"/>
      <c r="M9" s="793"/>
      <c r="N9" s="793"/>
      <c r="O9" s="793"/>
      <c r="P9" s="793"/>
      <c r="Q9" s="793"/>
      <c r="R9" s="793"/>
      <c r="S9" s="793"/>
      <c r="T9" s="793"/>
      <c r="U9" s="793"/>
      <c r="V9" s="793"/>
      <c r="W9" s="793"/>
      <c r="X9" s="793"/>
      <c r="Y9" s="793"/>
      <c r="Z9" s="793"/>
      <c r="AA9" s="793"/>
      <c r="AB9" s="216"/>
      <c r="AE9" s="218"/>
      <c r="AF9" s="686"/>
      <c r="AG9" s="686"/>
      <c r="AH9" s="686"/>
      <c r="AI9" s="686"/>
      <c r="AJ9" s="686"/>
      <c r="AK9" s="686"/>
      <c r="AL9" s="686"/>
    </row>
    <row r="10" spans="2:38" ht="17.25" customHeight="1">
      <c r="B10" s="215"/>
      <c r="C10" s="668"/>
      <c r="D10" s="668"/>
      <c r="E10" s="668"/>
      <c r="F10" s="793"/>
      <c r="G10" s="793"/>
      <c r="H10" s="793"/>
      <c r="I10" s="793"/>
      <c r="J10" s="793"/>
      <c r="K10" s="793"/>
      <c r="L10" s="793"/>
      <c r="M10" s="793"/>
      <c r="N10" s="793"/>
      <c r="O10" s="793"/>
      <c r="P10" s="793"/>
      <c r="Q10" s="793"/>
      <c r="R10" s="793"/>
      <c r="S10" s="793"/>
      <c r="T10" s="793"/>
      <c r="U10" s="793"/>
      <c r="V10" s="793"/>
      <c r="W10" s="793"/>
      <c r="X10" s="793"/>
      <c r="Y10" s="793"/>
      <c r="Z10" s="793"/>
      <c r="AA10" s="793"/>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9" t="s">
        <v>992</v>
      </c>
      <c r="S13" s="759"/>
      <c r="T13" s="759"/>
      <c r="U13" s="759"/>
      <c r="V13" s="759"/>
      <c r="W13" s="759"/>
      <c r="X13" s="759"/>
      <c r="Y13" s="759"/>
      <c r="Z13" s="759"/>
      <c r="AA13" s="759"/>
      <c r="AB13" s="216"/>
      <c r="AE13" s="218"/>
      <c r="AF13" s="218"/>
      <c r="AG13" s="218"/>
      <c r="AH13" s="218"/>
      <c r="AI13" s="218"/>
      <c r="AJ13" s="218"/>
      <c r="AK13" s="218"/>
      <c r="AL13" s="218"/>
    </row>
    <row r="14" spans="2:38" ht="25.5" customHeight="1">
      <c r="B14" s="215"/>
      <c r="C14" s="219"/>
      <c r="D14" s="220"/>
      <c r="E14" s="220"/>
      <c r="F14" s="220"/>
      <c r="G14" s="220"/>
      <c r="H14" s="220"/>
      <c r="I14" s="220"/>
      <c r="J14" s="220"/>
      <c r="K14" s="220"/>
      <c r="L14" s="220"/>
      <c r="M14" s="220"/>
      <c r="N14" s="220"/>
      <c r="O14" s="220"/>
      <c r="P14" s="220"/>
      <c r="Q14" s="220"/>
      <c r="R14" s="759"/>
      <c r="S14" s="759"/>
      <c r="T14" s="759"/>
      <c r="U14" s="759"/>
      <c r="V14" s="759"/>
      <c r="W14" s="759"/>
      <c r="X14" s="759"/>
      <c r="Y14" s="759"/>
      <c r="Z14" s="759"/>
      <c r="AA14" s="759"/>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9"/>
      <c r="S15" s="759"/>
      <c r="T15" s="759"/>
      <c r="U15" s="759"/>
      <c r="V15" s="759"/>
      <c r="W15" s="759"/>
      <c r="X15" s="759"/>
      <c r="Y15" s="759"/>
      <c r="Z15" s="759"/>
      <c r="AA15" s="759"/>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9"/>
      <c r="S16" s="759"/>
      <c r="T16" s="759"/>
      <c r="U16" s="759"/>
      <c r="V16" s="759"/>
      <c r="W16" s="759"/>
      <c r="X16" s="759"/>
      <c r="Y16" s="759"/>
      <c r="Z16" s="759"/>
      <c r="AA16" s="759"/>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9"/>
      <c r="S17" s="759"/>
      <c r="T17" s="759"/>
      <c r="U17" s="759"/>
      <c r="V17" s="759"/>
      <c r="W17" s="759"/>
      <c r="X17" s="759"/>
      <c r="Y17" s="759"/>
      <c r="Z17" s="759"/>
      <c r="AA17" s="759"/>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9"/>
      <c r="S18" s="759"/>
      <c r="T18" s="759"/>
      <c r="U18" s="759"/>
      <c r="V18" s="759"/>
      <c r="W18" s="759"/>
      <c r="X18" s="759"/>
      <c r="Y18" s="759"/>
      <c r="Z18" s="759"/>
      <c r="AA18" s="759"/>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9"/>
      <c r="S19" s="759"/>
      <c r="T19" s="759"/>
      <c r="U19" s="759"/>
      <c r="V19" s="759"/>
      <c r="W19" s="759"/>
      <c r="X19" s="759"/>
      <c r="Y19" s="759"/>
      <c r="Z19" s="759"/>
      <c r="AA19" s="759"/>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9"/>
      <c r="S20" s="759"/>
      <c r="T20" s="759"/>
      <c r="U20" s="759"/>
      <c r="V20" s="759"/>
      <c r="W20" s="759"/>
      <c r="X20" s="759"/>
      <c r="Y20" s="759"/>
      <c r="Z20" s="759"/>
      <c r="AA20" s="759"/>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t="s">
        <v>1017</v>
      </c>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8" customHeight="1">
      <c r="B28" s="215"/>
      <c r="C28" s="219"/>
      <c r="D28" s="220"/>
      <c r="E28" s="220"/>
      <c r="F28" s="348"/>
      <c r="G28" s="220"/>
      <c r="H28" s="220"/>
      <c r="I28" s="220"/>
      <c r="J28" s="220"/>
      <c r="K28" s="220"/>
      <c r="L28" s="348"/>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19.5" customHeight="1">
      <c r="B29" s="215"/>
      <c r="C29" s="219"/>
      <c r="D29" s="220"/>
      <c r="E29" s="220"/>
      <c r="F29" s="220"/>
      <c r="G29" s="220"/>
      <c r="H29" s="220"/>
      <c r="I29" s="220"/>
      <c r="J29" s="220"/>
      <c r="K29" s="220"/>
      <c r="L29" s="220"/>
      <c r="M29" s="220"/>
      <c r="N29" s="220"/>
      <c r="O29" s="220"/>
      <c r="P29" s="220"/>
      <c r="Q29" s="220"/>
      <c r="R29" s="758"/>
      <c r="S29" s="758"/>
      <c r="T29" s="758"/>
      <c r="U29" s="758"/>
      <c r="V29" s="758"/>
      <c r="W29" s="758"/>
      <c r="X29" s="758"/>
      <c r="Y29" s="758"/>
      <c r="Z29" s="758"/>
      <c r="AA29" s="758"/>
      <c r="AB29" s="216"/>
      <c r="AE29" s="218"/>
      <c r="AF29" s="218"/>
      <c r="AG29" s="218"/>
      <c r="AH29" s="218"/>
      <c r="AI29" s="218"/>
      <c r="AJ29" s="218"/>
      <c r="AK29" s="218"/>
      <c r="AL29" s="218"/>
    </row>
    <row r="30" spans="2:38" ht="3.75" customHeight="1">
      <c r="B30" s="215"/>
      <c r="C30" s="219"/>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1"/>
      <c r="AB30" s="216"/>
      <c r="AE30" s="218"/>
      <c r="AF30" s="218"/>
      <c r="AG30" s="218"/>
      <c r="AH30" s="218"/>
      <c r="AI30" s="218"/>
      <c r="AJ30" s="218"/>
      <c r="AK30" s="218"/>
      <c r="AL30" s="218"/>
    </row>
    <row r="31" spans="2:38" ht="22.5" customHeight="1">
      <c r="B31" s="215"/>
      <c r="C31" s="219"/>
      <c r="D31" s="222" t="s">
        <v>501</v>
      </c>
      <c r="E31" s="223"/>
      <c r="F31" s="224" t="s">
        <v>502</v>
      </c>
      <c r="G31" s="224" t="s">
        <v>503</v>
      </c>
      <c r="H31" s="224" t="s">
        <v>504</v>
      </c>
      <c r="I31" s="224" t="s">
        <v>505</v>
      </c>
      <c r="J31" s="224" t="s">
        <v>506</v>
      </c>
      <c r="K31" s="224" t="s">
        <v>507</v>
      </c>
      <c r="L31" s="224" t="s">
        <v>508</v>
      </c>
      <c r="M31" s="224" t="s">
        <v>509</v>
      </c>
      <c r="N31" s="224" t="s">
        <v>510</v>
      </c>
      <c r="O31" s="224" t="s">
        <v>511</v>
      </c>
      <c r="P31" s="224" t="s">
        <v>512</v>
      </c>
      <c r="Q31" s="224" t="s">
        <v>513</v>
      </c>
      <c r="R31" s="225" t="s">
        <v>514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1018</v>
      </c>
      <c r="E32" s="228"/>
      <c r="F32" s="481">
        <f>+'INGRESO UVR'!F34</f>
        <v>25267.889064178591</v>
      </c>
      <c r="G32" s="481">
        <f>+'INGRESO UVR'!G34</f>
        <v>24483.888675965973</v>
      </c>
      <c r="H32" s="481">
        <f>+'INGRESO UVR'!H34</f>
        <v>25769.593297283227</v>
      </c>
      <c r="I32" s="481">
        <f>+'INGRESO UVR'!I34</f>
        <v>24520.245664472441</v>
      </c>
      <c r="J32" s="481">
        <f>+'INGRESO UVR'!J34</f>
        <v>24661.132580713653</v>
      </c>
      <c r="K32" s="481">
        <f>+'INGRESO UVR'!K34</f>
        <v>24249.547345802708</v>
      </c>
      <c r="L32" s="481">
        <f>+'INGRESO UVR'!L34</f>
        <v>22939.722651996806</v>
      </c>
      <c r="M32" s="481">
        <f>+'INGRESO UVR'!M34</f>
        <v>24855.203484297588</v>
      </c>
      <c r="N32" s="481">
        <f>+'INGRESO UVR'!N34</f>
        <v>23470.117037145515</v>
      </c>
      <c r="O32" s="481">
        <f>+'INGRESO UVR'!O34</f>
        <v>25749.904477742879</v>
      </c>
      <c r="P32" s="481">
        <f>+'INGRESO UVR'!P34</f>
        <v>27694.105574896428</v>
      </c>
      <c r="Q32" s="481">
        <f>+'INGRESO UVR'!Q34</f>
        <v>26236.148610241718</v>
      </c>
      <c r="R32" s="481">
        <f>+AVERAGE(F32:Q32)</f>
        <v>24991.458205394792</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27" t="s">
        <v>1019</v>
      </c>
      <c r="E33" s="228"/>
      <c r="F33" s="481">
        <f>+'GASTO UVR'!F34</f>
        <v>13507.456327781039</v>
      </c>
      <c r="G33" s="481">
        <f>+'GASTO UVR'!G34</f>
        <v>15410.625523466751</v>
      </c>
      <c r="H33" s="481">
        <f>+'GASTO UVR'!H34</f>
        <v>13726.531617142549</v>
      </c>
      <c r="I33" s="481">
        <f>+'GASTO UVR'!I34</f>
        <v>15937.696509323694</v>
      </c>
      <c r="J33" s="481">
        <f>+'GASTO UVR'!J34</f>
        <v>15419.942939360864</v>
      </c>
      <c r="K33" s="481">
        <f>+'GASTO UVR'!K34</f>
        <v>13890.000818243059</v>
      </c>
      <c r="L33" s="481">
        <f>+'GASTO UVR'!L34</f>
        <v>13698.565217755153</v>
      </c>
      <c r="M33" s="481">
        <f>+'GASTO UVR'!M34</f>
        <v>13927.42687641578</v>
      </c>
      <c r="N33" s="481">
        <f>+'GASTO UVR'!N34</f>
        <v>14237.345056978305</v>
      </c>
      <c r="O33" s="481">
        <f>+'GASTO UVR'!O34</f>
        <v>15128.349413500924</v>
      </c>
      <c r="P33" s="481">
        <f>+'GASTO UVR'!P34</f>
        <v>17246.911940742306</v>
      </c>
      <c r="Q33" s="481">
        <f>+'GASTO UVR'!Q34</f>
        <v>21280.53577064753</v>
      </c>
      <c r="R33" s="481">
        <f>+AVERAGE(F33:Q33)</f>
        <v>15284.282334279829</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1020</v>
      </c>
      <c r="E34" s="232"/>
      <c r="F34" s="481">
        <f t="shared" ref="F34:R34" si="0">+F32-F33</f>
        <v>11760.432736397552</v>
      </c>
      <c r="G34" s="481">
        <f t="shared" si="0"/>
        <v>9073.2631524992212</v>
      </c>
      <c r="H34" s="481">
        <f t="shared" si="0"/>
        <v>12043.061680140678</v>
      </c>
      <c r="I34" s="481">
        <f t="shared" si="0"/>
        <v>8582.5491551487466</v>
      </c>
      <c r="J34" s="481">
        <f t="shared" si="0"/>
        <v>9241.1896413527884</v>
      </c>
      <c r="K34" s="481">
        <f t="shared" si="0"/>
        <v>10359.546527559649</v>
      </c>
      <c r="L34" s="481">
        <f t="shared" si="0"/>
        <v>9241.1574342416534</v>
      </c>
      <c r="M34" s="481">
        <f t="shared" si="0"/>
        <v>10927.776607881808</v>
      </c>
      <c r="N34" s="481">
        <f t="shared" si="0"/>
        <v>9232.7719801672101</v>
      </c>
      <c r="O34" s="481">
        <f t="shared" si="0"/>
        <v>10621.555064241955</v>
      </c>
      <c r="P34" s="481">
        <f t="shared" si="0"/>
        <v>10447.193634154122</v>
      </c>
      <c r="Q34" s="481">
        <f t="shared" si="0"/>
        <v>4955.6128395941887</v>
      </c>
      <c r="R34" s="481">
        <f t="shared" si="0"/>
        <v>9707.1758711149632</v>
      </c>
      <c r="T34" s="470">
        <f>AVERAGE(F34:Q34)</f>
        <v>9707.175871114965</v>
      </c>
      <c r="U34" s="468"/>
      <c r="V34" s="220"/>
      <c r="W34" s="220"/>
      <c r="X34" s="220"/>
      <c r="Y34" s="220"/>
      <c r="Z34" s="220"/>
      <c r="AA34" s="221"/>
      <c r="AB34" s="216"/>
      <c r="AE34" s="218"/>
      <c r="AF34" s="218"/>
      <c r="AG34" s="218"/>
      <c r="AH34" s="218"/>
      <c r="AI34" s="218"/>
      <c r="AJ34" s="218"/>
      <c r="AK34" s="218"/>
      <c r="AL34" s="218"/>
    </row>
    <row r="35" spans="2:38">
      <c r="B35" s="215"/>
      <c r="C35" s="219"/>
      <c r="D35" s="231" t="s">
        <v>516</v>
      </c>
      <c r="E35" s="472"/>
      <c r="F35" s="473">
        <v>14324.5277411672</v>
      </c>
      <c r="G35" s="473">
        <v>1134.5565101863999</v>
      </c>
      <c r="H35" s="473">
        <v>7730.95566994401</v>
      </c>
      <c r="I35" s="473">
        <v>7522.1378954394504</v>
      </c>
      <c r="J35" s="473">
        <v>7581.1151906841596</v>
      </c>
      <c r="K35" s="473">
        <v>9777.7269388792301</v>
      </c>
      <c r="L35" s="473">
        <v>7198.9410049875796</v>
      </c>
      <c r="M35" s="473">
        <v>10868.012382648099</v>
      </c>
      <c r="N35" s="473">
        <v>8169.2738048562996</v>
      </c>
      <c r="O35" s="473">
        <v>5064.3213689239201</v>
      </c>
      <c r="P35" s="473">
        <v>11453.4097974694</v>
      </c>
      <c r="Q35" s="473">
        <v>2156.1973690804398</v>
      </c>
      <c r="R35" s="473">
        <v>7748.4313061888397</v>
      </c>
      <c r="U35" s="220"/>
      <c r="V35" s="220"/>
      <c r="W35" s="220"/>
      <c r="X35" s="220"/>
      <c r="Y35" s="220"/>
      <c r="Z35" s="220"/>
      <c r="AA35" s="221"/>
      <c r="AB35" s="216"/>
      <c r="AE35" s="218"/>
      <c r="AF35" s="218"/>
      <c r="AG35" s="218"/>
      <c r="AH35" s="218"/>
      <c r="AI35" s="218"/>
      <c r="AJ35" s="218"/>
      <c r="AK35" s="218"/>
      <c r="AL35" s="218"/>
    </row>
    <row r="36" spans="2:38" ht="18" customHeight="1">
      <c r="B36" s="215"/>
      <c r="C36" s="219"/>
      <c r="D36" s="739" t="s">
        <v>26</v>
      </c>
      <c r="E36" s="739"/>
      <c r="F36" s="474">
        <f>+'INGRESO UVR'!F36-'GASTO UVR'!F36</f>
        <v>13026</v>
      </c>
      <c r="G36" s="474">
        <f>+'INGRESO UVR'!G36-'GASTO UVR'!G36</f>
        <v>13026</v>
      </c>
      <c r="H36" s="474">
        <f>+'INGRESO UVR'!H36-'GASTO UVR'!H36</f>
        <v>13026</v>
      </c>
      <c r="I36" s="474">
        <f>+'INGRESO UVR'!I36-'GASTO UVR'!I36</f>
        <v>13026</v>
      </c>
      <c r="J36" s="474">
        <f>+'INGRESO UVR'!J36-'GASTO UVR'!J36</f>
        <v>13026</v>
      </c>
      <c r="K36" s="474">
        <f>+'INGRESO UVR'!K36-'GASTO UVR'!K36</f>
        <v>13026</v>
      </c>
      <c r="L36" s="474">
        <f>+'INGRESO UVR'!L36-'GASTO UVR'!L36</f>
        <v>13026</v>
      </c>
      <c r="M36" s="474">
        <f>+'INGRESO UVR'!M36-'GASTO UVR'!M36</f>
        <v>13026</v>
      </c>
      <c r="N36" s="474">
        <f>+'INGRESO UVR'!N36-'GASTO UVR'!N36</f>
        <v>13026</v>
      </c>
      <c r="O36" s="474">
        <f>+'INGRESO UVR'!O36-'GASTO UVR'!O36</f>
        <v>13026</v>
      </c>
      <c r="P36" s="474">
        <f>+'INGRESO UVR'!P36-'GASTO UVR'!P36</f>
        <v>13026</v>
      </c>
      <c r="Q36" s="474">
        <f>+'INGRESO UVR'!Q36-'GASTO UVR'!Q36</f>
        <v>13026</v>
      </c>
      <c r="R36" s="474">
        <f>+AVERAGE(F36:Q36)</f>
        <v>13026</v>
      </c>
      <c r="U36" s="220"/>
      <c r="V36" s="220"/>
      <c r="W36" s="220"/>
      <c r="X36" s="220"/>
      <c r="Y36" s="220"/>
      <c r="Z36" s="220"/>
      <c r="AA36" s="221"/>
      <c r="AB36" s="216"/>
      <c r="AE36" s="218"/>
      <c r="AF36" s="218"/>
      <c r="AG36" s="218"/>
      <c r="AH36" s="218"/>
      <c r="AI36" s="218"/>
      <c r="AJ36" s="218"/>
      <c r="AK36" s="218"/>
      <c r="AL36" s="218"/>
    </row>
    <row r="37" spans="2:38" ht="4.5" customHeight="1">
      <c r="B37" s="215"/>
      <c r="C37" s="219"/>
      <c r="D37" s="220"/>
      <c r="E37" s="220"/>
      <c r="F37" s="220"/>
      <c r="G37" s="220"/>
      <c r="H37" s="220"/>
      <c r="I37" s="220"/>
      <c r="J37" s="220"/>
      <c r="K37" s="220"/>
      <c r="L37" s="220"/>
      <c r="M37" s="220"/>
      <c r="N37" s="220"/>
      <c r="O37" s="220"/>
      <c r="P37" s="220"/>
      <c r="Q37" s="220"/>
      <c r="R37" s="220"/>
      <c r="S37" s="220"/>
      <c r="T37" s="220"/>
      <c r="U37" s="220"/>
      <c r="V37" s="220"/>
      <c r="W37" s="220"/>
      <c r="X37" s="220"/>
      <c r="Y37" s="220"/>
      <c r="Z37" s="220"/>
      <c r="AA37" s="221"/>
      <c r="AB37" s="216"/>
      <c r="AE37" s="218"/>
      <c r="AF37" s="218"/>
      <c r="AG37" s="218"/>
      <c r="AH37" s="218"/>
      <c r="AI37" s="218"/>
      <c r="AJ37" s="218"/>
      <c r="AK37" s="218"/>
      <c r="AL37" s="218"/>
    </row>
    <row r="38" spans="2:38" ht="12.75" customHeight="1">
      <c r="B38" s="215"/>
      <c r="C38" s="676" t="s">
        <v>466</v>
      </c>
      <c r="D38" s="676"/>
      <c r="E38" s="676"/>
      <c r="F38" s="676"/>
      <c r="G38" s="676"/>
      <c r="H38" s="676"/>
      <c r="I38" s="676"/>
      <c r="J38" s="676"/>
      <c r="K38" s="676"/>
      <c r="L38" s="676"/>
      <c r="M38" s="676"/>
      <c r="N38" s="676"/>
      <c r="O38" s="659" t="s">
        <v>467</v>
      </c>
      <c r="P38" s="659"/>
      <c r="Q38" s="659"/>
      <c r="R38" s="659"/>
      <c r="S38" s="659"/>
      <c r="T38" s="659"/>
      <c r="U38" s="659"/>
      <c r="V38" s="659"/>
      <c r="W38" s="659"/>
      <c r="X38" s="659"/>
      <c r="Y38" s="659"/>
      <c r="Z38" s="659"/>
      <c r="AA38" s="659"/>
      <c r="AB38" s="216"/>
      <c r="AE38" s="218"/>
      <c r="AF38" s="218"/>
      <c r="AG38" s="218"/>
      <c r="AH38" s="218"/>
      <c r="AI38" s="218"/>
      <c r="AJ38" s="218"/>
      <c r="AK38" s="218"/>
      <c r="AL38" s="218"/>
    </row>
    <row r="39" spans="2:38" ht="42.75" customHeight="1">
      <c r="B39" s="215"/>
      <c r="C39" s="677" t="s">
        <v>925</v>
      </c>
      <c r="D39" s="677"/>
      <c r="E39" s="677"/>
      <c r="F39" s="677"/>
      <c r="G39" s="678" t="s">
        <v>330</v>
      </c>
      <c r="H39" s="678"/>
      <c r="I39" s="678"/>
      <c r="J39" s="678"/>
      <c r="K39" s="678"/>
      <c r="L39" s="678"/>
      <c r="M39" s="678"/>
      <c r="N39" s="678"/>
      <c r="O39" s="679" t="s">
        <v>518</v>
      </c>
      <c r="P39" s="679"/>
      <c r="Q39" s="679"/>
      <c r="R39" s="679"/>
      <c r="S39" s="679"/>
      <c r="T39" s="680"/>
      <c r="U39" s="680"/>
      <c r="V39" s="680"/>
      <c r="W39" s="680"/>
      <c r="X39" s="680"/>
      <c r="Y39" s="680"/>
      <c r="Z39" s="680"/>
      <c r="AA39" s="680"/>
      <c r="AB39" s="216"/>
      <c r="AC39" s="238"/>
      <c r="AE39" s="261"/>
      <c r="AF39" s="646"/>
      <c r="AG39" s="646"/>
      <c r="AH39" s="646"/>
      <c r="AI39" s="646"/>
      <c r="AJ39" s="646"/>
      <c r="AK39" s="646"/>
      <c r="AL39" s="646"/>
    </row>
    <row r="40" spans="2:38" ht="24" customHeight="1">
      <c r="B40" s="215"/>
      <c r="C40" s="661" t="s">
        <v>926</v>
      </c>
      <c r="D40" s="661"/>
      <c r="E40" s="661"/>
      <c r="F40" s="661"/>
      <c r="G40" s="674" t="s">
        <v>1021</v>
      </c>
      <c r="H40" s="674"/>
      <c r="I40" s="674"/>
      <c r="J40" s="674"/>
      <c r="K40" s="674"/>
      <c r="L40" s="674"/>
      <c r="M40" s="674"/>
      <c r="N40" s="674"/>
      <c r="O40" s="670" t="s">
        <v>519</v>
      </c>
      <c r="P40" s="670"/>
      <c r="Q40" s="670"/>
      <c r="R40" s="670"/>
      <c r="S40" s="670"/>
      <c r="T40" s="671"/>
      <c r="U40" s="671"/>
      <c r="V40" s="671"/>
      <c r="W40" s="671"/>
      <c r="X40" s="671"/>
      <c r="Y40" s="671"/>
      <c r="Z40" s="671"/>
      <c r="AA40" s="671"/>
      <c r="AB40" s="216"/>
      <c r="AC40" s="238"/>
      <c r="AE40" s="261"/>
      <c r="AF40" s="646"/>
      <c r="AG40" s="646"/>
      <c r="AH40" s="646"/>
      <c r="AI40" s="646"/>
      <c r="AJ40" s="646"/>
      <c r="AK40" s="646"/>
      <c r="AL40" s="646"/>
    </row>
    <row r="41" spans="2:38" ht="27" customHeight="1">
      <c r="B41" s="215"/>
      <c r="C41" s="661" t="s">
        <v>520</v>
      </c>
      <c r="D41" s="661"/>
      <c r="E41" s="661"/>
      <c r="F41" s="661"/>
      <c r="G41" s="674" t="s">
        <v>1022</v>
      </c>
      <c r="H41" s="674"/>
      <c r="I41" s="674"/>
      <c r="J41" s="674"/>
      <c r="K41" s="674"/>
      <c r="L41" s="674"/>
      <c r="M41" s="674"/>
      <c r="N41" s="674"/>
      <c r="O41" s="675" t="s">
        <v>471</v>
      </c>
      <c r="P41" s="675"/>
      <c r="Q41" s="675"/>
      <c r="R41" s="675"/>
      <c r="S41" s="675"/>
      <c r="T41" s="671" t="s">
        <v>472</v>
      </c>
      <c r="U41" s="671"/>
      <c r="V41" s="671"/>
      <c r="W41" s="671"/>
      <c r="X41" s="671"/>
      <c r="Y41" s="671"/>
      <c r="Z41" s="671"/>
      <c r="AA41" s="671"/>
      <c r="AB41" s="216"/>
      <c r="AC41" s="238"/>
      <c r="AE41" s="261"/>
      <c r="AF41" s="239"/>
      <c r="AG41" s="239"/>
      <c r="AH41" s="239"/>
      <c r="AI41" s="239"/>
      <c r="AJ41" s="239"/>
      <c r="AK41" s="239"/>
      <c r="AL41" s="239"/>
    </row>
    <row r="42" spans="2:38" ht="21" customHeight="1">
      <c r="B42" s="215"/>
      <c r="C42" s="661" t="s">
        <v>468</v>
      </c>
      <c r="D42" s="661"/>
      <c r="E42" s="661"/>
      <c r="F42" s="661"/>
      <c r="G42" s="674" t="s">
        <v>971</v>
      </c>
      <c r="H42" s="674"/>
      <c r="I42" s="674"/>
      <c r="J42" s="674"/>
      <c r="K42" s="674"/>
      <c r="L42" s="674"/>
      <c r="M42" s="674"/>
      <c r="N42" s="674"/>
      <c r="O42" s="675" t="s">
        <v>473</v>
      </c>
      <c r="P42" s="675"/>
      <c r="Q42" s="675"/>
      <c r="R42" s="675"/>
      <c r="S42" s="675"/>
      <c r="T42" s="671" t="s">
        <v>472</v>
      </c>
      <c r="U42" s="671"/>
      <c r="V42" s="671"/>
      <c r="W42" s="671"/>
      <c r="X42" s="671"/>
      <c r="Y42" s="671"/>
      <c r="Z42" s="671"/>
      <c r="AA42" s="671"/>
      <c r="AB42" s="216"/>
      <c r="AC42" s="238"/>
      <c r="AE42" s="261"/>
      <c r="AF42" s="647"/>
      <c r="AG42" s="647"/>
      <c r="AH42" s="647"/>
      <c r="AI42" s="647"/>
      <c r="AJ42" s="647"/>
      <c r="AK42" s="647"/>
      <c r="AL42" s="647"/>
    </row>
    <row r="43" spans="2:38" ht="20.25" customHeight="1">
      <c r="B43" s="215"/>
      <c r="C43" s="668" t="s">
        <v>522</v>
      </c>
      <c r="D43" s="668"/>
      <c r="E43" s="668"/>
      <c r="F43" s="668"/>
      <c r="G43" s="669">
        <v>1</v>
      </c>
      <c r="H43" s="669"/>
      <c r="I43" s="669"/>
      <c r="J43" s="669"/>
      <c r="K43" s="669"/>
      <c r="L43" s="669"/>
      <c r="M43" s="669"/>
      <c r="N43" s="669"/>
      <c r="O43" s="670" t="s">
        <v>475</v>
      </c>
      <c r="P43" s="670"/>
      <c r="Q43" s="670"/>
      <c r="R43" s="670"/>
      <c r="S43" s="670"/>
      <c r="T43" s="671"/>
      <c r="U43" s="671"/>
      <c r="V43" s="671"/>
      <c r="W43" s="671"/>
      <c r="X43" s="671"/>
      <c r="Y43" s="671"/>
      <c r="Z43" s="671"/>
      <c r="AA43" s="671"/>
      <c r="AB43" s="216"/>
      <c r="AC43" s="238"/>
      <c r="AE43" s="261"/>
      <c r="AF43" s="647"/>
      <c r="AG43" s="647"/>
      <c r="AH43" s="647"/>
      <c r="AI43" s="647"/>
      <c r="AJ43" s="647"/>
      <c r="AK43" s="647"/>
      <c r="AL43" s="647"/>
    </row>
    <row r="44" spans="2:38" ht="24" customHeight="1">
      <c r="B44" s="215"/>
      <c r="C44" s="668"/>
      <c r="D44" s="668"/>
      <c r="E44" s="668"/>
      <c r="F44" s="668"/>
      <c r="G44" s="669"/>
      <c r="H44" s="669"/>
      <c r="I44" s="669"/>
      <c r="J44" s="669"/>
      <c r="K44" s="669"/>
      <c r="L44" s="669"/>
      <c r="M44" s="669"/>
      <c r="N44" s="669"/>
      <c r="O44" s="672" t="s">
        <v>476</v>
      </c>
      <c r="P44" s="672"/>
      <c r="Q44" s="672"/>
      <c r="R44" s="672"/>
      <c r="S44" s="672"/>
      <c r="T44" s="673" t="s">
        <v>998</v>
      </c>
      <c r="U44" s="673"/>
      <c r="V44" s="673"/>
      <c r="W44" s="673"/>
      <c r="X44" s="673"/>
      <c r="Y44" s="673"/>
      <c r="Z44" s="673"/>
      <c r="AA44" s="673"/>
      <c r="AB44" s="216"/>
      <c r="AC44" s="238"/>
      <c r="AE44" s="261"/>
      <c r="AF44" s="238"/>
      <c r="AG44" s="238"/>
      <c r="AH44" s="238"/>
      <c r="AI44" s="238"/>
      <c r="AJ44" s="238"/>
      <c r="AK44" s="238"/>
      <c r="AL44" s="238"/>
    </row>
    <row r="45" spans="2:38" ht="15" customHeight="1">
      <c r="B45" s="215"/>
      <c r="C45" s="659" t="s">
        <v>478</v>
      </c>
      <c r="D45" s="659"/>
      <c r="E45" s="659"/>
      <c r="F45" s="659"/>
      <c r="G45" s="659"/>
      <c r="H45" s="659"/>
      <c r="I45" s="659"/>
      <c r="J45" s="659"/>
      <c r="K45" s="659"/>
      <c r="L45" s="659"/>
      <c r="M45" s="659"/>
      <c r="N45" s="659"/>
      <c r="O45" s="660" t="s">
        <v>479</v>
      </c>
      <c r="P45" s="660"/>
      <c r="Q45" s="660"/>
      <c r="R45" s="660"/>
      <c r="S45" s="660"/>
      <c r="T45" s="660"/>
      <c r="U45" s="660"/>
      <c r="V45" s="660"/>
      <c r="W45" s="660"/>
      <c r="X45" s="660"/>
      <c r="Y45" s="660"/>
      <c r="Z45" s="660"/>
      <c r="AA45" s="660"/>
      <c r="AB45" s="216"/>
      <c r="AC45" s="238"/>
      <c r="AE45" s="261"/>
      <c r="AF45" s="647"/>
      <c r="AG45" s="647"/>
      <c r="AH45" s="647"/>
      <c r="AI45" s="647"/>
      <c r="AJ45" s="647"/>
      <c r="AK45" s="647"/>
      <c r="AL45" s="647"/>
    </row>
    <row r="46" spans="2:38" ht="27.75" customHeight="1">
      <c r="B46" s="215"/>
      <c r="C46" s="661" t="s">
        <v>480</v>
      </c>
      <c r="D46" s="661"/>
      <c r="E46" s="661"/>
      <c r="F46" s="661"/>
      <c r="G46" s="662" t="s">
        <v>481</v>
      </c>
      <c r="H46" s="662"/>
      <c r="I46" s="240" t="s">
        <v>482</v>
      </c>
      <c r="J46" s="241" t="s">
        <v>483</v>
      </c>
      <c r="K46" s="240"/>
      <c r="L46" s="241" t="s">
        <v>484</v>
      </c>
      <c r="M46" s="242"/>
      <c r="N46" s="242"/>
      <c r="O46" s="663" t="s">
        <v>485</v>
      </c>
      <c r="P46" s="663"/>
      <c r="Q46" s="663"/>
      <c r="R46" s="663"/>
      <c r="S46" s="664" t="s">
        <v>486</v>
      </c>
      <c r="T46" s="664"/>
      <c r="U46" s="664"/>
      <c r="V46" s="664"/>
      <c r="W46" s="664"/>
      <c r="X46" s="664"/>
      <c r="Y46" s="664"/>
      <c r="Z46" s="664"/>
      <c r="AA46" s="664"/>
      <c r="AB46" s="216"/>
      <c r="AC46" s="238"/>
      <c r="AE46" s="261"/>
      <c r="AF46" s="238"/>
      <c r="AG46" s="238"/>
      <c r="AH46" s="238"/>
      <c r="AI46" s="238"/>
      <c r="AJ46" s="238"/>
      <c r="AK46" s="238"/>
      <c r="AL46" s="238"/>
    </row>
    <row r="47" spans="2:38" ht="27.75" customHeight="1">
      <c r="B47" s="215"/>
      <c r="C47" s="661"/>
      <c r="D47" s="661"/>
      <c r="E47" s="661"/>
      <c r="F47" s="661"/>
      <c r="G47" s="665"/>
      <c r="H47" s="665"/>
      <c r="I47" s="665"/>
      <c r="J47" s="665"/>
      <c r="K47" s="665"/>
      <c r="L47" s="665"/>
      <c r="M47" s="665"/>
      <c r="N47" s="243"/>
      <c r="O47" s="666" t="s">
        <v>487</v>
      </c>
      <c r="P47" s="666"/>
      <c r="Q47" s="666"/>
      <c r="R47" s="666"/>
      <c r="S47" s="656" t="s">
        <v>488</v>
      </c>
      <c r="T47" s="656"/>
      <c r="U47" s="656"/>
      <c r="V47" s="245"/>
      <c r="W47" s="656"/>
      <c r="X47" s="656"/>
      <c r="Y47" s="656"/>
      <c r="Z47" s="667"/>
      <c r="AA47" s="667"/>
      <c r="AB47" s="216"/>
      <c r="AC47" s="238"/>
      <c r="AE47" s="261"/>
      <c r="AF47" s="647"/>
      <c r="AG47" s="647"/>
      <c r="AH47" s="647"/>
      <c r="AI47" s="647"/>
      <c r="AJ47" s="647"/>
      <c r="AK47" s="647"/>
      <c r="AL47" s="647"/>
    </row>
    <row r="48" spans="2:38" ht="30" customHeight="1">
      <c r="B48" s="215"/>
      <c r="C48" s="648" t="s">
        <v>490</v>
      </c>
      <c r="D48" s="648"/>
      <c r="E48" s="648"/>
      <c r="F48" s="648"/>
      <c r="G48" s="652"/>
      <c r="H48" s="652"/>
      <c r="I48" s="652"/>
      <c r="J48" s="652"/>
      <c r="K48" s="652"/>
      <c r="L48" s="652"/>
      <c r="M48" s="652"/>
      <c r="N48" s="652"/>
      <c r="O48" s="666"/>
      <c r="P48" s="666"/>
      <c r="Q48" s="666"/>
      <c r="R48" s="666"/>
      <c r="S48" s="656" t="s">
        <v>476</v>
      </c>
      <c r="T48" s="656"/>
      <c r="U48" s="656"/>
      <c r="V48" s="655" t="s">
        <v>482</v>
      </c>
      <c r="W48" s="656" t="s">
        <v>523</v>
      </c>
      <c r="X48" s="656"/>
      <c r="Y48" s="656"/>
      <c r="Z48" s="657"/>
      <c r="AA48" s="657"/>
      <c r="AB48" s="216"/>
      <c r="AC48" s="238"/>
      <c r="AE48" s="261"/>
      <c r="AF48" s="647"/>
      <c r="AG48" s="647"/>
      <c r="AH48" s="647"/>
      <c r="AI48" s="647"/>
      <c r="AJ48" s="647"/>
      <c r="AK48" s="647"/>
      <c r="AL48" s="647"/>
    </row>
    <row r="49" spans="1:38" ht="22.5" customHeight="1">
      <c r="B49" s="215"/>
      <c r="C49" s="648" t="s">
        <v>524</v>
      </c>
      <c r="D49" s="648"/>
      <c r="E49" s="648"/>
      <c r="F49" s="648"/>
      <c r="G49" s="658" t="s">
        <v>525</v>
      </c>
      <c r="H49" s="658"/>
      <c r="I49" s="658"/>
      <c r="J49" s="658"/>
      <c r="K49" s="658"/>
      <c r="L49" s="658"/>
      <c r="M49" s="658"/>
      <c r="N49" s="658"/>
      <c r="O49" s="666"/>
      <c r="P49" s="666"/>
      <c r="Q49" s="666"/>
      <c r="R49" s="666"/>
      <c r="S49" s="656"/>
      <c r="T49" s="656"/>
      <c r="U49" s="656"/>
      <c r="V49" s="655"/>
      <c r="W49" s="656"/>
      <c r="X49" s="656"/>
      <c r="Y49" s="656"/>
      <c r="Z49" s="657"/>
      <c r="AA49" s="657"/>
      <c r="AB49" s="216"/>
      <c r="AC49" s="238"/>
      <c r="AE49" s="261"/>
      <c r="AF49" s="647"/>
      <c r="AG49" s="647"/>
      <c r="AH49" s="647"/>
      <c r="AI49" s="647"/>
      <c r="AJ49" s="647"/>
      <c r="AK49" s="647"/>
      <c r="AL49" s="647"/>
    </row>
    <row r="50" spans="1:38" ht="14.25" customHeight="1">
      <c r="B50" s="215"/>
      <c r="C50" s="648" t="s">
        <v>526</v>
      </c>
      <c r="D50" s="648"/>
      <c r="E50" s="648"/>
      <c r="F50" s="648"/>
      <c r="G50" s="649"/>
      <c r="H50" s="649"/>
      <c r="I50" s="649"/>
      <c r="J50" s="649"/>
      <c r="K50" s="649"/>
      <c r="L50" s="649"/>
      <c r="M50" s="649"/>
      <c r="N50" s="649"/>
      <c r="O50" s="666"/>
      <c r="P50" s="666"/>
      <c r="Q50" s="666"/>
      <c r="R50" s="666"/>
      <c r="S50" s="653" t="s">
        <v>493</v>
      </c>
      <c r="T50" s="653"/>
      <c r="U50" s="653"/>
      <c r="V50" s="654" t="s">
        <v>482</v>
      </c>
      <c r="W50" s="607" t="s">
        <v>494</v>
      </c>
      <c r="X50" s="607"/>
      <c r="Y50" s="607"/>
      <c r="Z50" s="608" t="s">
        <v>482</v>
      </c>
      <c r="AA50" s="608"/>
      <c r="AB50" s="216"/>
      <c r="AC50" s="238"/>
      <c r="AE50" s="261"/>
      <c r="AF50" s="647"/>
      <c r="AG50" s="647"/>
      <c r="AH50" s="647"/>
      <c r="AI50" s="647"/>
      <c r="AJ50" s="647"/>
      <c r="AK50" s="647"/>
      <c r="AL50" s="647"/>
    </row>
    <row r="51" spans="1:38" ht="14.25" customHeight="1">
      <c r="B51" s="215"/>
      <c r="C51" s="648" t="s">
        <v>495</v>
      </c>
      <c r="D51" s="648"/>
      <c r="E51" s="648"/>
      <c r="F51" s="648"/>
      <c r="G51" s="649"/>
      <c r="H51" s="649"/>
      <c r="I51" s="649"/>
      <c r="J51" s="649"/>
      <c r="K51" s="649"/>
      <c r="L51" s="649"/>
      <c r="M51" s="649"/>
      <c r="N51" s="649"/>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21.75" customHeight="1">
      <c r="B52" s="215"/>
      <c r="C52" s="650" t="s">
        <v>496</v>
      </c>
      <c r="D52" s="650"/>
      <c r="E52" s="650"/>
      <c r="F52" s="650"/>
      <c r="G52" s="651"/>
      <c r="H52" s="651"/>
      <c r="I52" s="651"/>
      <c r="J52" s="651"/>
      <c r="K52" s="651"/>
      <c r="L52" s="651"/>
      <c r="M52" s="651"/>
      <c r="N52" s="651"/>
      <c r="O52" s="666"/>
      <c r="P52" s="666"/>
      <c r="Q52" s="666"/>
      <c r="R52" s="666"/>
      <c r="S52" s="653"/>
      <c r="T52" s="653"/>
      <c r="U52" s="653"/>
      <c r="V52" s="654"/>
      <c r="W52" s="607"/>
      <c r="X52" s="607"/>
      <c r="Y52" s="607"/>
      <c r="Z52" s="608"/>
      <c r="AA52" s="608"/>
      <c r="AB52" s="216"/>
      <c r="AC52" s="238"/>
      <c r="AE52" s="261"/>
      <c r="AF52" s="647"/>
      <c r="AG52" s="647"/>
      <c r="AH52" s="647"/>
      <c r="AI52" s="647"/>
      <c r="AJ52" s="647"/>
      <c r="AK52" s="647"/>
      <c r="AL52" s="647"/>
    </row>
    <row r="53" spans="1:38" ht="4.5" customHeight="1">
      <c r="B53" s="247"/>
      <c r="C53" s="248"/>
      <c r="D53" s="249"/>
      <c r="E53" s="249"/>
      <c r="F53" s="249"/>
      <c r="G53" s="249"/>
      <c r="H53" s="249"/>
      <c r="I53" s="249"/>
      <c r="J53" s="249"/>
      <c r="K53" s="249"/>
      <c r="L53" s="249"/>
      <c r="M53" s="249"/>
      <c r="N53" s="249"/>
      <c r="O53" s="250"/>
      <c r="P53" s="248"/>
      <c r="Q53" s="251"/>
      <c r="R53" s="251"/>
      <c r="S53" s="251"/>
      <c r="T53" s="251"/>
      <c r="U53" s="251"/>
      <c r="V53" s="251"/>
      <c r="W53" s="251"/>
      <c r="X53" s="251"/>
      <c r="Y53" s="251"/>
      <c r="Z53" s="251"/>
      <c r="AA53" s="251"/>
      <c r="AB53" s="252"/>
      <c r="AC53" s="238"/>
      <c r="AE53" s="261"/>
      <c r="AF53" s="646"/>
      <c r="AG53" s="646"/>
      <c r="AH53" s="646"/>
      <c r="AI53" s="646"/>
      <c r="AJ53" s="646"/>
      <c r="AK53" s="646"/>
      <c r="AL53" s="646"/>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A55" s="220"/>
      <c r="C55" s="253"/>
      <c r="D55" s="238"/>
      <c r="E55" s="238"/>
      <c r="F55" s="238"/>
      <c r="G55" s="238"/>
      <c r="H55" s="238"/>
      <c r="I55" s="238"/>
      <c r="J55" s="238"/>
      <c r="K55" s="238"/>
      <c r="L55" s="238"/>
      <c r="M55" s="238"/>
      <c r="N55" s="238"/>
      <c r="AA55" s="254"/>
      <c r="AC55" s="238"/>
      <c r="AE55" s="261"/>
      <c r="AF55" s="239"/>
      <c r="AG55" s="239"/>
      <c r="AH55" s="239"/>
      <c r="AI55" s="239"/>
      <c r="AJ55" s="239"/>
      <c r="AK55" s="239"/>
      <c r="AL55" s="239"/>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c r="AC58" s="238"/>
      <c r="AE58" s="261"/>
      <c r="AF58" s="646"/>
      <c r="AG58" s="646"/>
      <c r="AH58" s="646"/>
      <c r="AI58" s="646"/>
      <c r="AJ58" s="646"/>
      <c r="AK58" s="646"/>
      <c r="AL58" s="646"/>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t="22.5" customHeight="1">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O79" s="255"/>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O84" s="255"/>
      <c r="P84" s="253"/>
      <c r="Q84" s="254"/>
      <c r="R84" s="254"/>
      <c r="S84" s="254"/>
      <c r="T84" s="254"/>
      <c r="U84" s="254"/>
      <c r="V84" s="254"/>
      <c r="W84" s="254"/>
      <c r="X84" s="254"/>
      <c r="Y84" s="254"/>
      <c r="Z84" s="254"/>
      <c r="AA84" s="254"/>
    </row>
    <row r="85" spans="3:27">
      <c r="C85" s="253"/>
      <c r="D85" s="238"/>
      <c r="E85" s="238"/>
      <c r="F85" s="238"/>
      <c r="G85" s="238"/>
      <c r="H85" s="238"/>
      <c r="I85" s="238"/>
      <c r="J85" s="238"/>
      <c r="K85" s="238"/>
      <c r="L85" s="238"/>
      <c r="M85" s="238"/>
      <c r="N85" s="238"/>
      <c r="P85" s="253"/>
      <c r="Q85" s="254"/>
      <c r="R85" s="254"/>
      <c r="S85" s="254"/>
      <c r="T85" s="254"/>
      <c r="U85" s="254"/>
      <c r="V85" s="254"/>
      <c r="W85" s="254"/>
      <c r="X85" s="254"/>
      <c r="Y85" s="254"/>
      <c r="Z85" s="254"/>
      <c r="AA85" s="254"/>
    </row>
  </sheetData>
  <sheetProtection algorithmName="SHA-512" hashValue="nlYPC62ZJLQDmJGh85EW+OT4HyTul/0khv+ecfdCW5CE9ztZYGA4P1Nu0qVeICzFnWczrEKEUEhllvjTj52DDA==" saltValue="xj34V4I32sBcbe7fydG1Vg=="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9"/>
    <mergeCell ref="D36:E36"/>
    <mergeCell ref="C38:N38"/>
    <mergeCell ref="O38:AA38"/>
    <mergeCell ref="C39:F39"/>
    <mergeCell ref="G39:N39"/>
    <mergeCell ref="O39:S39"/>
    <mergeCell ref="T39:AA39"/>
    <mergeCell ref="AF39:AL39"/>
    <mergeCell ref="C40:F40"/>
    <mergeCell ref="G40:N40"/>
    <mergeCell ref="O40:S40"/>
    <mergeCell ref="T40:AA40"/>
    <mergeCell ref="AF40:AL40"/>
    <mergeCell ref="C41:F41"/>
    <mergeCell ref="G41:N41"/>
    <mergeCell ref="O41:S41"/>
    <mergeCell ref="T41:AA41"/>
    <mergeCell ref="C42:F42"/>
    <mergeCell ref="G42:N42"/>
    <mergeCell ref="O42:S42"/>
    <mergeCell ref="T42:AA42"/>
    <mergeCell ref="AF42:AL42"/>
    <mergeCell ref="C43:F44"/>
    <mergeCell ref="G43:N44"/>
    <mergeCell ref="O43:S43"/>
    <mergeCell ref="T43:AA43"/>
    <mergeCell ref="AF43:AL43"/>
    <mergeCell ref="O44:S44"/>
    <mergeCell ref="T44:AA44"/>
    <mergeCell ref="C45:N45"/>
    <mergeCell ref="O45:AA45"/>
    <mergeCell ref="AF45:AL45"/>
    <mergeCell ref="C46:F47"/>
    <mergeCell ref="G46:H46"/>
    <mergeCell ref="O46:R46"/>
    <mergeCell ref="S46:AA46"/>
    <mergeCell ref="G47:M47"/>
    <mergeCell ref="O47:R52"/>
    <mergeCell ref="S47:U47"/>
    <mergeCell ref="W47:Y47"/>
    <mergeCell ref="Z47:AA47"/>
    <mergeCell ref="AF47:AL47"/>
    <mergeCell ref="C48:F48"/>
    <mergeCell ref="G48:N48"/>
    <mergeCell ref="S48:U49"/>
    <mergeCell ref="V48:V49"/>
    <mergeCell ref="W48:Y49"/>
    <mergeCell ref="Z48:AA49"/>
    <mergeCell ref="AF48:AL48"/>
    <mergeCell ref="C49:F49"/>
    <mergeCell ref="G49:N49"/>
    <mergeCell ref="AF49:AL49"/>
    <mergeCell ref="Z50:AA52"/>
    <mergeCell ref="AF50:AL50"/>
    <mergeCell ref="C51:F51"/>
    <mergeCell ref="G51:N51"/>
    <mergeCell ref="AF51:AL51"/>
    <mergeCell ref="C52:F52"/>
    <mergeCell ref="G52:N52"/>
    <mergeCell ref="AF52:AL52"/>
    <mergeCell ref="C50:F50"/>
    <mergeCell ref="G50:N50"/>
    <mergeCell ref="S50:U52"/>
    <mergeCell ref="V50:V52"/>
    <mergeCell ref="W50:Y52"/>
    <mergeCell ref="AF53:AL53"/>
    <mergeCell ref="AF54:AL54"/>
    <mergeCell ref="AF56:AL56"/>
    <mergeCell ref="AF57:AL57"/>
    <mergeCell ref="AF58:AL58"/>
  </mergeCells>
  <pageMargins left="0.5" right="0.42986111111111103" top="1.0402777777777801" bottom="0.45" header="0.511811023622047" footer="0.511811023622047"/>
  <pageSetup paperSize="9" scale="76"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02"/>
  <dimension ref="A1:AL84"/>
  <sheetViews>
    <sheetView showGridLines="0" topLeftCell="N25" zoomScale="184" zoomScaleNormal="184" workbookViewId="0">
      <selection activeCell="N25" sqref="N25"/>
    </sheetView>
  </sheetViews>
  <sheetFormatPr baseColWidth="10" defaultColWidth="11.42578125" defaultRowHeight="12.75"/>
  <cols>
    <col min="1" max="2" width="1.140625" customWidth="1"/>
    <col min="3" max="3" width="4.28515625" customWidth="1"/>
    <col min="4" max="4" width="5.42578125" customWidth="1"/>
    <col min="5" max="5" width="4.7109375" customWidth="1"/>
    <col min="6" max="18" width="15.7109375" customWidth="1"/>
    <col min="19"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961</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798" t="s">
        <v>1023</v>
      </c>
      <c r="G8" s="798"/>
      <c r="H8" s="798"/>
      <c r="I8" s="798"/>
      <c r="J8" s="798"/>
      <c r="K8" s="798"/>
      <c r="L8" s="798"/>
      <c r="M8" s="798"/>
      <c r="N8" s="798"/>
      <c r="O8" s="798"/>
      <c r="P8" s="798"/>
      <c r="Q8" s="692" t="s">
        <v>435</v>
      </c>
      <c r="R8" s="692"/>
      <c r="S8" s="693"/>
      <c r="T8" s="693"/>
      <c r="U8" s="692" t="s">
        <v>436</v>
      </c>
      <c r="V8" s="692"/>
      <c r="W8" s="694" t="s">
        <v>963</v>
      </c>
      <c r="X8" s="694"/>
      <c r="Y8" s="694"/>
      <c r="Z8" s="694"/>
      <c r="AA8" s="694"/>
      <c r="AB8" s="216"/>
      <c r="AE8" s="218"/>
      <c r="AF8" s="686"/>
      <c r="AG8" s="686"/>
      <c r="AH8" s="686"/>
      <c r="AI8" s="686"/>
      <c r="AJ8" s="686"/>
      <c r="AK8" s="686"/>
      <c r="AL8" s="686"/>
    </row>
    <row r="9" spans="2:38" ht="17.25" customHeight="1">
      <c r="B9" s="215"/>
      <c r="C9" s="668" t="s">
        <v>438</v>
      </c>
      <c r="D9" s="668"/>
      <c r="E9" s="668"/>
      <c r="F9" s="687" t="s">
        <v>1024</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78" t="s">
        <v>1025</v>
      </c>
      <c r="S13" s="778"/>
      <c r="T13" s="778"/>
      <c r="U13" s="778"/>
      <c r="V13" s="778"/>
      <c r="W13" s="778"/>
      <c r="X13" s="778"/>
      <c r="Y13" s="778"/>
      <c r="Z13" s="778"/>
      <c r="AA13" s="778"/>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78"/>
      <c r="S14" s="778"/>
      <c r="T14" s="778"/>
      <c r="U14" s="778"/>
      <c r="V14" s="778"/>
      <c r="W14" s="778"/>
      <c r="X14" s="778"/>
      <c r="Y14" s="778"/>
      <c r="Z14" s="778"/>
      <c r="AA14" s="778"/>
      <c r="AB14" s="216"/>
      <c r="AE14" s="218"/>
      <c r="AF14" s="218"/>
      <c r="AG14" s="218"/>
      <c r="AH14" s="218"/>
      <c r="AI14" s="218"/>
      <c r="AJ14" s="218"/>
      <c r="AK14" s="218"/>
      <c r="AL14" s="218"/>
    </row>
    <row r="15" spans="2:38" ht="30.75" customHeight="1">
      <c r="B15" s="215"/>
      <c r="C15" s="219"/>
      <c r="D15" s="220"/>
      <c r="E15" s="220"/>
      <c r="F15" s="220"/>
      <c r="G15" s="220"/>
      <c r="H15" s="220"/>
      <c r="I15" s="220"/>
      <c r="J15" s="220"/>
      <c r="K15" s="220"/>
      <c r="L15" s="220"/>
      <c r="M15" s="220"/>
      <c r="N15" s="220"/>
      <c r="O15" s="220"/>
      <c r="P15" s="220"/>
      <c r="Q15" s="220"/>
      <c r="R15" s="778"/>
      <c r="S15" s="778"/>
      <c r="T15" s="778"/>
      <c r="U15" s="778"/>
      <c r="V15" s="778"/>
      <c r="W15" s="778"/>
      <c r="X15" s="778"/>
      <c r="Y15" s="778"/>
      <c r="Z15" s="778"/>
      <c r="AA15" s="77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78"/>
      <c r="S16" s="778"/>
      <c r="T16" s="778"/>
      <c r="U16" s="778"/>
      <c r="V16" s="778"/>
      <c r="W16" s="778"/>
      <c r="X16" s="778"/>
      <c r="Y16" s="778"/>
      <c r="Z16" s="778"/>
      <c r="AA16" s="77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78"/>
      <c r="S17" s="778"/>
      <c r="T17" s="778"/>
      <c r="U17" s="778"/>
      <c r="V17" s="778"/>
      <c r="W17" s="778"/>
      <c r="X17" s="778"/>
      <c r="Y17" s="778"/>
      <c r="Z17" s="778"/>
      <c r="AA17" s="778"/>
      <c r="AB17" s="216"/>
      <c r="AE17" s="218"/>
      <c r="AF17" s="218"/>
      <c r="AG17" s="218"/>
      <c r="AH17" s="218"/>
      <c r="AI17" s="218"/>
      <c r="AJ17" s="218"/>
      <c r="AK17" s="218"/>
      <c r="AL17" s="218"/>
    </row>
    <row r="18" spans="2:38" ht="27.75" customHeight="1">
      <c r="B18" s="215"/>
      <c r="C18" s="219"/>
      <c r="D18" s="220"/>
      <c r="E18" s="220"/>
      <c r="F18" s="220"/>
      <c r="G18" s="220"/>
      <c r="H18" s="220"/>
      <c r="I18" s="220"/>
      <c r="J18" s="220"/>
      <c r="K18" s="220"/>
      <c r="L18" s="220"/>
      <c r="M18" s="220"/>
      <c r="N18" s="220"/>
      <c r="O18" s="220"/>
      <c r="P18" s="220"/>
      <c r="Q18" s="220"/>
      <c r="R18" s="778"/>
      <c r="S18" s="778"/>
      <c r="T18" s="778"/>
      <c r="U18" s="778"/>
      <c r="V18" s="778"/>
      <c r="W18" s="778"/>
      <c r="X18" s="778"/>
      <c r="Y18" s="778"/>
      <c r="Z18" s="778"/>
      <c r="AA18" s="77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78"/>
      <c r="S19" s="778"/>
      <c r="T19" s="778"/>
      <c r="U19" s="778"/>
      <c r="V19" s="778"/>
      <c r="W19" s="778"/>
      <c r="X19" s="778"/>
      <c r="Y19" s="778"/>
      <c r="Z19" s="778"/>
      <c r="AA19" s="77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78"/>
      <c r="S20" s="778"/>
      <c r="T20" s="778"/>
      <c r="U20" s="778"/>
      <c r="V20" s="778"/>
      <c r="W20" s="778"/>
      <c r="X20" s="778"/>
      <c r="Y20" s="778"/>
      <c r="Z20" s="778"/>
      <c r="AA20" s="77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33" customHeight="1">
      <c r="B22" s="215"/>
      <c r="C22" s="219"/>
      <c r="D22" s="220"/>
      <c r="E22" s="220"/>
      <c r="F22" s="220"/>
      <c r="G22" s="220"/>
      <c r="H22" s="220"/>
      <c r="I22" s="220"/>
      <c r="J22" s="220"/>
      <c r="K22" s="220"/>
      <c r="L22" s="220"/>
      <c r="M22" s="220"/>
      <c r="N22" s="220"/>
      <c r="O22" s="220"/>
      <c r="P22" s="220"/>
      <c r="Q22" s="220"/>
      <c r="R22" s="797" t="s">
        <v>1026</v>
      </c>
      <c r="S22" s="797"/>
      <c r="T22" s="797"/>
      <c r="U22" s="797"/>
      <c r="V22" s="797"/>
      <c r="W22" s="797"/>
      <c r="X22" s="797"/>
      <c r="Y22" s="797"/>
      <c r="Z22" s="797"/>
      <c r="AA22" s="797"/>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97"/>
      <c r="S23" s="797"/>
      <c r="T23" s="797"/>
      <c r="U23" s="797"/>
      <c r="V23" s="797"/>
      <c r="W23" s="797"/>
      <c r="X23" s="797"/>
      <c r="Y23" s="797"/>
      <c r="Z23" s="797"/>
      <c r="AA23" s="797"/>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97"/>
      <c r="S24" s="797"/>
      <c r="T24" s="797"/>
      <c r="U24" s="797"/>
      <c r="V24" s="797"/>
      <c r="W24" s="797"/>
      <c r="X24" s="797"/>
      <c r="Y24" s="797"/>
      <c r="Z24" s="797"/>
      <c r="AA24" s="797"/>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97"/>
      <c r="S25" s="797"/>
      <c r="T25" s="797"/>
      <c r="U25" s="797"/>
      <c r="V25" s="797"/>
      <c r="W25" s="797"/>
      <c r="X25" s="797"/>
      <c r="Y25" s="797"/>
      <c r="Z25" s="797"/>
      <c r="AA25" s="797"/>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97"/>
      <c r="S26" s="797"/>
      <c r="T26" s="797"/>
      <c r="U26" s="797"/>
      <c r="V26" s="797"/>
      <c r="W26" s="797"/>
      <c r="X26" s="797"/>
      <c r="Y26" s="797"/>
      <c r="Z26" s="797"/>
      <c r="AA26" s="797"/>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97"/>
      <c r="S27" s="797"/>
      <c r="T27" s="797"/>
      <c r="U27" s="797"/>
      <c r="V27" s="797"/>
      <c r="W27" s="797"/>
      <c r="X27" s="797"/>
      <c r="Y27" s="797"/>
      <c r="Z27" s="797"/>
      <c r="AA27" s="797"/>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97"/>
      <c r="S28" s="797"/>
      <c r="T28" s="797"/>
      <c r="U28" s="797"/>
      <c r="V28" s="797"/>
      <c r="W28" s="797"/>
      <c r="X28" s="797"/>
      <c r="Y28" s="797"/>
      <c r="Z28" s="797"/>
      <c r="AA28" s="797"/>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1"/>
      <c r="AA30" s="216"/>
      <c r="AD30" s="218"/>
      <c r="AE30" s="218"/>
      <c r="AF30" s="218"/>
      <c r="AG30" s="218"/>
      <c r="AH30" s="218"/>
      <c r="AI30" s="218"/>
      <c r="AJ30" s="218"/>
      <c r="AK30" s="218"/>
    </row>
    <row r="31" spans="2:38" ht="22.5" customHeight="1">
      <c r="B31" s="215"/>
      <c r="C31" s="219"/>
      <c r="D31" s="227" t="s">
        <v>27</v>
      </c>
      <c r="E31" s="228"/>
      <c r="F31" s="481">
        <f>INDICADORES!H105</f>
        <v>2123951387</v>
      </c>
      <c r="G31" s="481">
        <f>INDICADORES!K105</f>
        <v>2568011918.2800002</v>
      </c>
      <c r="H31" s="481">
        <f>INDICADORES!N105</f>
        <v>2630916929</v>
      </c>
      <c r="I31" s="481">
        <f>INDICADORES!T105</f>
        <v>2657226098.29</v>
      </c>
      <c r="J31" s="481">
        <f>INDICADORES!W105</f>
        <v>2981994039</v>
      </c>
      <c r="K31" s="481">
        <f>INDICADORES!Z105</f>
        <v>2704834851</v>
      </c>
      <c r="L31" s="481">
        <f>INDICADORES!AF105</f>
        <v>2614834851</v>
      </c>
      <c r="M31" s="481">
        <f>INDICADORES!AI105</f>
        <v>2956372875</v>
      </c>
      <c r="N31" s="481">
        <f>INDICADORES!AL105</f>
        <v>2897245417</v>
      </c>
      <c r="O31" s="481">
        <f>INDICADORES!AR105</f>
        <v>2839300508.6599998</v>
      </c>
      <c r="P31" s="481">
        <f>INDICADORES!AU105</f>
        <v>2782514498</v>
      </c>
      <c r="Q31" s="481">
        <f>INDICADORES!AX105</f>
        <v>3659097396.6700001</v>
      </c>
      <c r="R31" s="482">
        <f>SUM(F31:Q31)</f>
        <v>33416300768.900002</v>
      </c>
      <c r="U31" s="220"/>
      <c r="V31" s="220"/>
      <c r="W31" s="220"/>
      <c r="X31" s="220"/>
      <c r="Y31" s="220"/>
      <c r="Z31" s="221"/>
      <c r="AA31" s="216"/>
      <c r="AD31" s="218"/>
      <c r="AE31" s="218"/>
      <c r="AF31" s="218"/>
      <c r="AG31" s="218"/>
      <c r="AH31" s="218"/>
      <c r="AI31" s="218"/>
      <c r="AJ31" s="218"/>
      <c r="AK31" s="218"/>
    </row>
    <row r="32" spans="2:38" ht="22.5" customHeight="1">
      <c r="B32" s="215"/>
      <c r="C32" s="219"/>
      <c r="D32" s="227" t="s">
        <v>28</v>
      </c>
      <c r="E32" s="228"/>
      <c r="F32" s="481" t="s">
        <v>219</v>
      </c>
      <c r="G32" s="481" t="s">
        <v>219</v>
      </c>
      <c r="H32" s="481" t="s">
        <v>219</v>
      </c>
      <c r="I32" s="481" t="s">
        <v>219</v>
      </c>
      <c r="J32" s="481" t="s">
        <v>219</v>
      </c>
      <c r="K32" s="481" t="s">
        <v>219</v>
      </c>
      <c r="L32" s="481" t="s">
        <v>219</v>
      </c>
      <c r="M32" s="481" t="s">
        <v>219</v>
      </c>
      <c r="N32" s="481" t="s">
        <v>219</v>
      </c>
      <c r="O32" s="481" t="s">
        <v>219</v>
      </c>
      <c r="P32" s="481" t="s">
        <v>219</v>
      </c>
      <c r="Q32" s="481" t="s">
        <v>219</v>
      </c>
      <c r="R32" s="482">
        <f>SUM(F32:Q32)</f>
        <v>0</v>
      </c>
      <c r="U32" s="220"/>
      <c r="V32" s="220"/>
      <c r="W32" s="220"/>
      <c r="X32" s="220"/>
      <c r="Y32" s="220"/>
      <c r="Z32" s="221"/>
      <c r="AA32" s="216"/>
      <c r="AD32" s="218"/>
      <c r="AE32" s="218"/>
      <c r="AF32" s="218"/>
      <c r="AG32" s="218"/>
      <c r="AH32" s="218"/>
      <c r="AI32" s="218"/>
      <c r="AJ32" s="218"/>
      <c r="AK32" s="218"/>
    </row>
    <row r="33" spans="2:38" ht="22.5" customHeight="1">
      <c r="B33" s="215"/>
      <c r="C33" s="219"/>
      <c r="D33" s="231" t="s">
        <v>515</v>
      </c>
      <c r="E33" s="232"/>
      <c r="F33" s="483">
        <f t="shared" ref="F33:Q33" si="0">F31</f>
        <v>2123951387</v>
      </c>
      <c r="G33" s="483">
        <f t="shared" si="0"/>
        <v>2568011918.2800002</v>
      </c>
      <c r="H33" s="483">
        <f t="shared" si="0"/>
        <v>2630916929</v>
      </c>
      <c r="I33" s="483">
        <f t="shared" si="0"/>
        <v>2657226098.29</v>
      </c>
      <c r="J33" s="483">
        <f t="shared" si="0"/>
        <v>2981994039</v>
      </c>
      <c r="K33" s="483">
        <f t="shared" si="0"/>
        <v>2704834851</v>
      </c>
      <c r="L33" s="483">
        <f t="shared" si="0"/>
        <v>2614834851</v>
      </c>
      <c r="M33" s="483">
        <f t="shared" si="0"/>
        <v>2956372875</v>
      </c>
      <c r="N33" s="483">
        <f t="shared" si="0"/>
        <v>2897245417</v>
      </c>
      <c r="O33" s="483">
        <f t="shared" si="0"/>
        <v>2839300508.6599998</v>
      </c>
      <c r="P33" s="483">
        <f t="shared" si="0"/>
        <v>2782514498</v>
      </c>
      <c r="Q33" s="483">
        <f t="shared" si="0"/>
        <v>3659097396.6700001</v>
      </c>
      <c r="R33" s="482">
        <f>SUM(F33:Q33)</f>
        <v>33416300768.900002</v>
      </c>
      <c r="U33" s="465">
        <f>AVERAGE(F33,G33,H33,I33,J33,K33,L33,M33,N33,O33,P33,Q33)</f>
        <v>2784691730.7416668</v>
      </c>
      <c r="V33" s="220"/>
      <c r="W33" s="220"/>
      <c r="X33" s="220"/>
      <c r="Y33" s="220"/>
      <c r="Z33" s="221"/>
      <c r="AA33" s="216"/>
      <c r="AD33" s="218"/>
      <c r="AE33" s="218"/>
      <c r="AF33" s="218"/>
      <c r="AG33" s="218"/>
      <c r="AH33" s="218"/>
      <c r="AI33" s="218"/>
      <c r="AJ33" s="218"/>
      <c r="AK33" s="218"/>
    </row>
    <row r="34" spans="2:38" ht="18.75" customHeight="1">
      <c r="B34" s="215"/>
      <c r="C34" s="219"/>
      <c r="D34" s="231" t="s">
        <v>516</v>
      </c>
      <c r="E34" s="353"/>
      <c r="F34" s="474">
        <v>778234192</v>
      </c>
      <c r="G34" s="474">
        <v>2471134730.1500001</v>
      </c>
      <c r="H34" s="474">
        <v>1188977463</v>
      </c>
      <c r="I34" s="474">
        <v>1829739847</v>
      </c>
      <c r="J34" s="474">
        <v>2227590028.5</v>
      </c>
      <c r="K34" s="474">
        <v>1614378850</v>
      </c>
      <c r="L34" s="474">
        <v>2085307395</v>
      </c>
      <c r="M34" s="474">
        <v>1796313465</v>
      </c>
      <c r="N34" s="474">
        <v>2034285366</v>
      </c>
      <c r="O34" s="474">
        <v>2692214755</v>
      </c>
      <c r="P34" s="474">
        <v>1550019874.3</v>
      </c>
      <c r="Q34" s="474">
        <v>3233228752</v>
      </c>
      <c r="R34" s="474">
        <v>23501424717.950001</v>
      </c>
      <c r="U34" s="220"/>
      <c r="V34" s="220"/>
      <c r="W34" s="220"/>
      <c r="X34" s="220"/>
      <c r="Y34" s="220"/>
      <c r="Z34" s="221"/>
      <c r="AA34" s="216"/>
      <c r="AD34" s="218"/>
      <c r="AE34" s="218"/>
      <c r="AF34" s="218"/>
      <c r="AG34" s="218"/>
      <c r="AH34" s="218"/>
      <c r="AI34" s="218"/>
      <c r="AJ34" s="218"/>
      <c r="AK34" s="218"/>
    </row>
    <row r="35" spans="2:38" ht="15.75" customHeight="1">
      <c r="B35" s="215"/>
      <c r="C35" s="219"/>
      <c r="D35" s="685" t="s">
        <v>26</v>
      </c>
      <c r="E35" s="685"/>
      <c r="F35" s="474">
        <v>1824428145</v>
      </c>
      <c r="G35" s="474">
        <v>1824428145</v>
      </c>
      <c r="H35" s="474">
        <v>1824428145</v>
      </c>
      <c r="I35" s="474">
        <v>1824428145</v>
      </c>
      <c r="J35" s="474">
        <v>1824428145</v>
      </c>
      <c r="K35" s="474">
        <v>1824428145</v>
      </c>
      <c r="L35" s="474">
        <v>1824428145</v>
      </c>
      <c r="M35" s="474">
        <v>1824428145</v>
      </c>
      <c r="N35" s="474">
        <v>1824428145</v>
      </c>
      <c r="O35" s="474">
        <v>1824428145</v>
      </c>
      <c r="P35" s="474">
        <v>1824428145</v>
      </c>
      <c r="Q35" s="474">
        <v>1824428145</v>
      </c>
      <c r="R35" s="474">
        <f>SUM(F35:Q35)</f>
        <v>21893137740</v>
      </c>
      <c r="U35" s="220"/>
      <c r="V35" s="220"/>
      <c r="W35" s="220"/>
      <c r="X35" s="220"/>
      <c r="Y35" s="220"/>
      <c r="Z35" s="221"/>
      <c r="AA35" s="216"/>
      <c r="AD35" s="218"/>
      <c r="AE35" s="218"/>
      <c r="AF35" s="218"/>
      <c r="AG35" s="218"/>
      <c r="AH35" s="218"/>
      <c r="AI35" s="218"/>
      <c r="AJ35" s="218"/>
      <c r="AK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1027</v>
      </c>
      <c r="H38" s="678"/>
      <c r="I38" s="678"/>
      <c r="J38" s="678"/>
      <c r="K38" s="678"/>
      <c r="L38" s="678"/>
      <c r="M38" s="678"/>
      <c r="N38" s="678"/>
      <c r="O38" s="679" t="s">
        <v>518</v>
      </c>
      <c r="P38" s="679"/>
      <c r="Q38" s="679"/>
      <c r="R38" s="679"/>
      <c r="S38" s="679"/>
      <c r="T38" s="740"/>
      <c r="U38" s="740"/>
      <c r="V38" s="740"/>
      <c r="W38" s="740"/>
      <c r="X38" s="740"/>
      <c r="Y38" s="740"/>
      <c r="Z38" s="740"/>
      <c r="AA38" s="74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740"/>
      <c r="U39" s="740"/>
      <c r="V39" s="740"/>
      <c r="W39" s="740"/>
      <c r="X39" s="740"/>
      <c r="Y39" s="740"/>
      <c r="Z39" s="740"/>
      <c r="AA39" s="740"/>
      <c r="AB39" s="216"/>
      <c r="AC39" s="238"/>
      <c r="AE39" s="261"/>
      <c r="AF39" s="646"/>
      <c r="AG39" s="646"/>
      <c r="AH39" s="646"/>
      <c r="AI39" s="646"/>
      <c r="AJ39" s="646"/>
      <c r="AK39" s="646"/>
      <c r="AL39" s="646"/>
    </row>
    <row r="40" spans="2:38" ht="27" customHeight="1">
      <c r="B40" s="215"/>
      <c r="C40" s="661" t="s">
        <v>520</v>
      </c>
      <c r="D40" s="661"/>
      <c r="E40" s="661"/>
      <c r="F40" s="661"/>
      <c r="G40" s="674" t="s">
        <v>1028</v>
      </c>
      <c r="H40" s="674"/>
      <c r="I40" s="674"/>
      <c r="J40" s="674"/>
      <c r="K40" s="674"/>
      <c r="L40" s="674"/>
      <c r="M40" s="674"/>
      <c r="N40" s="674"/>
      <c r="O40" s="675" t="s">
        <v>471</v>
      </c>
      <c r="P40" s="675"/>
      <c r="Q40" s="675"/>
      <c r="R40" s="675"/>
      <c r="S40" s="675"/>
      <c r="T40" s="740" t="s">
        <v>472</v>
      </c>
      <c r="U40" s="740"/>
      <c r="V40" s="740"/>
      <c r="W40" s="740"/>
      <c r="X40" s="740"/>
      <c r="Y40" s="740"/>
      <c r="Z40" s="740"/>
      <c r="AA40" s="740"/>
      <c r="AB40" s="216"/>
      <c r="AC40" s="238"/>
      <c r="AE40" s="261"/>
      <c r="AF40" s="239"/>
      <c r="AG40" s="239"/>
      <c r="AH40" s="239"/>
      <c r="AI40" s="239"/>
      <c r="AJ40" s="239"/>
      <c r="AK40" s="239"/>
      <c r="AL40" s="239"/>
    </row>
    <row r="41" spans="2:38" ht="21" customHeight="1">
      <c r="B41" s="215"/>
      <c r="C41" s="661" t="s">
        <v>468</v>
      </c>
      <c r="D41" s="661"/>
      <c r="E41" s="661"/>
      <c r="F41" s="661"/>
      <c r="G41" s="674" t="s">
        <v>997</v>
      </c>
      <c r="H41" s="674"/>
      <c r="I41" s="674"/>
      <c r="J41" s="674"/>
      <c r="K41" s="674"/>
      <c r="L41" s="674"/>
      <c r="M41" s="674"/>
      <c r="N41" s="674"/>
      <c r="O41" s="675" t="s">
        <v>473</v>
      </c>
      <c r="P41" s="675"/>
      <c r="Q41" s="675"/>
      <c r="R41" s="675"/>
      <c r="S41" s="675"/>
      <c r="T41" s="740" t="s">
        <v>472</v>
      </c>
      <c r="U41" s="740"/>
      <c r="V41" s="740"/>
      <c r="W41" s="740"/>
      <c r="X41" s="740"/>
      <c r="Y41" s="740"/>
      <c r="Z41" s="740"/>
      <c r="AA41" s="740"/>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740"/>
      <c r="U42" s="740"/>
      <c r="V42" s="740"/>
      <c r="W42" s="740"/>
      <c r="X42" s="740"/>
      <c r="Y42" s="740"/>
      <c r="Z42" s="740"/>
      <c r="AA42" s="740"/>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741"/>
      <c r="U43" s="741"/>
      <c r="V43" s="741"/>
      <c r="W43" s="741"/>
      <c r="X43" s="741"/>
      <c r="Y43" s="741"/>
      <c r="Z43" s="741"/>
      <c r="AA43" s="741"/>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535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52" t="s">
        <v>1029</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oaN7EzDF9K+vm5uv6wO8vGhHkHFT2+9AaSEiM5EGHQzNDVaed4oTAI2BYAmbB+Lbq2hhGmcJ6q2R/NpCxwu3lA==" saltValue="2OIp6Sg7WYY8A7f9ADFAx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03"/>
  <dimension ref="A1:AL84"/>
  <sheetViews>
    <sheetView showGridLines="0" topLeftCell="I24" zoomScale="147" zoomScaleNormal="147" workbookViewId="0">
      <selection activeCell="G31" sqref="G31"/>
    </sheetView>
  </sheetViews>
  <sheetFormatPr baseColWidth="10" defaultColWidth="11.42578125" defaultRowHeight="12.75"/>
  <cols>
    <col min="1" max="2" width="1.140625" customWidth="1"/>
    <col min="3" max="3" width="4.28515625" customWidth="1"/>
    <col min="4" max="4" width="5.42578125" customWidth="1"/>
    <col min="5" max="5" width="4.7109375" customWidth="1"/>
    <col min="6" max="18" width="15.7109375" customWidth="1"/>
    <col min="19"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961</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798" t="s">
        <v>1030</v>
      </c>
      <c r="G8" s="798"/>
      <c r="H8" s="798"/>
      <c r="I8" s="798"/>
      <c r="J8" s="798"/>
      <c r="K8" s="798"/>
      <c r="L8" s="798"/>
      <c r="M8" s="798"/>
      <c r="N8" s="798"/>
      <c r="O8" s="798"/>
      <c r="P8" s="798"/>
      <c r="Q8" s="692" t="s">
        <v>435</v>
      </c>
      <c r="R8" s="692"/>
      <c r="S8" s="693"/>
      <c r="T8" s="693"/>
      <c r="U8" s="692" t="s">
        <v>436</v>
      </c>
      <c r="V8" s="692"/>
      <c r="W8" s="694" t="s">
        <v>963</v>
      </c>
      <c r="X8" s="694"/>
      <c r="Y8" s="694"/>
      <c r="Z8" s="694"/>
      <c r="AA8" s="694"/>
      <c r="AB8" s="216"/>
      <c r="AE8" s="218"/>
      <c r="AF8" s="686"/>
      <c r="AG8" s="686"/>
      <c r="AH8" s="686"/>
      <c r="AI8" s="686"/>
      <c r="AJ8" s="686"/>
      <c r="AK8" s="686"/>
      <c r="AL8" s="686"/>
    </row>
    <row r="9" spans="2:38" ht="17.25" customHeight="1">
      <c r="B9" s="215"/>
      <c r="C9" s="668" t="s">
        <v>438</v>
      </c>
      <c r="D9" s="668"/>
      <c r="E9" s="668"/>
      <c r="F9" s="687" t="s">
        <v>1031</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78" t="s">
        <v>1032</v>
      </c>
      <c r="S13" s="778"/>
      <c r="T13" s="778"/>
      <c r="U13" s="778"/>
      <c r="V13" s="778"/>
      <c r="W13" s="778"/>
      <c r="X13" s="778"/>
      <c r="Y13" s="778"/>
      <c r="Z13" s="778"/>
      <c r="AA13" s="778"/>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78"/>
      <c r="S14" s="778"/>
      <c r="T14" s="778"/>
      <c r="U14" s="778"/>
      <c r="V14" s="778"/>
      <c r="W14" s="778"/>
      <c r="X14" s="778"/>
      <c r="Y14" s="778"/>
      <c r="Z14" s="778"/>
      <c r="AA14" s="778"/>
      <c r="AB14" s="216"/>
      <c r="AE14" s="218"/>
      <c r="AF14" s="218"/>
      <c r="AG14" s="218"/>
      <c r="AH14" s="218"/>
      <c r="AI14" s="218"/>
      <c r="AJ14" s="218"/>
      <c r="AK14" s="218"/>
      <c r="AL14" s="218"/>
    </row>
    <row r="15" spans="2:38" ht="30.75" customHeight="1">
      <c r="B15" s="215"/>
      <c r="C15" s="219"/>
      <c r="D15" s="220"/>
      <c r="E15" s="220"/>
      <c r="F15" s="220"/>
      <c r="G15" s="220"/>
      <c r="H15" s="220"/>
      <c r="I15" s="220"/>
      <c r="J15" s="220"/>
      <c r="K15" s="220"/>
      <c r="L15" s="220"/>
      <c r="M15" s="220"/>
      <c r="N15" s="220"/>
      <c r="O15" s="220"/>
      <c r="P15" s="220"/>
      <c r="Q15" s="220"/>
      <c r="R15" s="778"/>
      <c r="S15" s="778"/>
      <c r="T15" s="778"/>
      <c r="U15" s="778"/>
      <c r="V15" s="778"/>
      <c r="W15" s="778"/>
      <c r="X15" s="778"/>
      <c r="Y15" s="778"/>
      <c r="Z15" s="778"/>
      <c r="AA15" s="77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78"/>
      <c r="S16" s="778"/>
      <c r="T16" s="778"/>
      <c r="U16" s="778"/>
      <c r="V16" s="778"/>
      <c r="W16" s="778"/>
      <c r="X16" s="778"/>
      <c r="Y16" s="778"/>
      <c r="Z16" s="778"/>
      <c r="AA16" s="77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78"/>
      <c r="S17" s="778"/>
      <c r="T17" s="778"/>
      <c r="U17" s="778"/>
      <c r="V17" s="778"/>
      <c r="W17" s="778"/>
      <c r="X17" s="778"/>
      <c r="Y17" s="778"/>
      <c r="Z17" s="778"/>
      <c r="AA17" s="778"/>
      <c r="AB17" s="216"/>
      <c r="AE17" s="218"/>
      <c r="AF17" s="218"/>
      <c r="AG17" s="218"/>
      <c r="AH17" s="218"/>
      <c r="AI17" s="218"/>
      <c r="AJ17" s="218"/>
      <c r="AK17" s="218"/>
      <c r="AL17" s="218"/>
    </row>
    <row r="18" spans="2:38" ht="27.75" customHeight="1">
      <c r="B18" s="215"/>
      <c r="C18" s="219"/>
      <c r="D18" s="220"/>
      <c r="E18" s="220"/>
      <c r="F18" s="220"/>
      <c r="G18" s="220"/>
      <c r="H18" s="220"/>
      <c r="I18" s="220"/>
      <c r="J18" s="220"/>
      <c r="K18" s="220"/>
      <c r="L18" s="220"/>
      <c r="M18" s="220"/>
      <c r="N18" s="220"/>
      <c r="O18" s="220"/>
      <c r="P18" s="220"/>
      <c r="Q18" s="220"/>
      <c r="R18" s="778"/>
      <c r="S18" s="778"/>
      <c r="T18" s="778"/>
      <c r="U18" s="778"/>
      <c r="V18" s="778"/>
      <c r="W18" s="778"/>
      <c r="X18" s="778"/>
      <c r="Y18" s="778"/>
      <c r="Z18" s="778"/>
      <c r="AA18" s="77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78"/>
      <c r="S19" s="778"/>
      <c r="T19" s="778"/>
      <c r="U19" s="778"/>
      <c r="V19" s="778"/>
      <c r="W19" s="778"/>
      <c r="X19" s="778"/>
      <c r="Y19" s="778"/>
      <c r="Z19" s="778"/>
      <c r="AA19" s="77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78"/>
      <c r="S20" s="778"/>
      <c r="T20" s="778"/>
      <c r="U20" s="778"/>
      <c r="V20" s="778"/>
      <c r="W20" s="778"/>
      <c r="X20" s="778"/>
      <c r="Y20" s="778"/>
      <c r="Z20" s="778"/>
      <c r="AA20" s="77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33" customHeight="1">
      <c r="B22" s="215"/>
      <c r="C22" s="219"/>
      <c r="D22" s="220"/>
      <c r="E22" s="220"/>
      <c r="F22" s="220"/>
      <c r="G22" s="220"/>
      <c r="H22" s="220"/>
      <c r="I22" s="220"/>
      <c r="J22" s="220"/>
      <c r="K22" s="220"/>
      <c r="L22" s="220"/>
      <c r="M22" s="220"/>
      <c r="N22" s="220"/>
      <c r="O22" s="220"/>
      <c r="P22" s="220"/>
      <c r="Q22" s="220"/>
      <c r="R22" s="753" t="s">
        <v>1033</v>
      </c>
      <c r="S22" s="753"/>
      <c r="T22" s="753"/>
      <c r="U22" s="753"/>
      <c r="V22" s="753"/>
      <c r="W22" s="753"/>
      <c r="X22" s="753"/>
      <c r="Y22" s="753"/>
      <c r="Z22" s="753"/>
      <c r="AA22" s="753"/>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3"/>
      <c r="S23" s="753"/>
      <c r="T23" s="753"/>
      <c r="U23" s="753"/>
      <c r="V23" s="753"/>
      <c r="W23" s="753"/>
      <c r="X23" s="753"/>
      <c r="Y23" s="753"/>
      <c r="Z23" s="753"/>
      <c r="AA23" s="753"/>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3"/>
      <c r="S24" s="753"/>
      <c r="T24" s="753"/>
      <c r="U24" s="753"/>
      <c r="V24" s="753"/>
      <c r="W24" s="753"/>
      <c r="X24" s="753"/>
      <c r="Y24" s="753"/>
      <c r="Z24" s="753"/>
      <c r="AA24" s="753"/>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3"/>
      <c r="S25" s="753"/>
      <c r="T25" s="753"/>
      <c r="U25" s="753"/>
      <c r="V25" s="753"/>
      <c r="W25" s="753"/>
      <c r="X25" s="753"/>
      <c r="Y25" s="753"/>
      <c r="Z25" s="753"/>
      <c r="AA25" s="753"/>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3"/>
      <c r="S26" s="753"/>
      <c r="T26" s="753"/>
      <c r="U26" s="753"/>
      <c r="V26" s="753"/>
      <c r="W26" s="753"/>
      <c r="X26" s="753"/>
      <c r="Y26" s="753"/>
      <c r="Z26" s="753"/>
      <c r="AA26" s="753"/>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3"/>
      <c r="S27" s="753"/>
      <c r="T27" s="753"/>
      <c r="U27" s="753"/>
      <c r="V27" s="753"/>
      <c r="W27" s="753"/>
      <c r="X27" s="753"/>
      <c r="Y27" s="753"/>
      <c r="Z27" s="753"/>
      <c r="AA27" s="753"/>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3"/>
      <c r="S28" s="753"/>
      <c r="T28" s="753"/>
      <c r="U28" s="753"/>
      <c r="V28" s="753"/>
      <c r="W28" s="753"/>
      <c r="X28" s="753"/>
      <c r="Y28" s="753"/>
      <c r="Z28" s="753"/>
      <c r="AA28" s="753"/>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1"/>
      <c r="AA30" s="216"/>
      <c r="AD30" s="218"/>
      <c r="AE30" s="218"/>
      <c r="AF30" s="218"/>
      <c r="AG30" s="218"/>
      <c r="AH30" s="218"/>
      <c r="AI30" s="218"/>
      <c r="AJ30" s="218"/>
      <c r="AK30" s="218"/>
    </row>
    <row r="31" spans="2:38" ht="22.5" customHeight="1">
      <c r="B31" s="215"/>
      <c r="C31" s="219"/>
      <c r="D31" s="227" t="s">
        <v>27</v>
      </c>
      <c r="E31" s="228"/>
      <c r="F31" s="481">
        <f>INDICADORES!H106</f>
        <v>1234226881</v>
      </c>
      <c r="G31" s="481">
        <f>INDICADORES!K106</f>
        <v>1951681475</v>
      </c>
      <c r="H31" s="481">
        <f>INDICADORES!N106</f>
        <v>777861534</v>
      </c>
      <c r="I31" s="481">
        <f>INDICADORES!T106</f>
        <v>777861534</v>
      </c>
      <c r="J31" s="481">
        <f>INDICADORES!W106</f>
        <v>899676008</v>
      </c>
      <c r="K31" s="481">
        <f>INDICADORES!Z106</f>
        <v>164582930</v>
      </c>
      <c r="L31" s="481">
        <f>INDICADORES!AF106</f>
        <v>284345874</v>
      </c>
      <c r="M31" s="481">
        <f>INDICADORES!AI106</f>
        <v>0</v>
      </c>
      <c r="N31" s="481">
        <f>INDICADORES!AL106</f>
        <v>0</v>
      </c>
      <c r="O31" s="481">
        <f>INDICADORES!AR106</f>
        <v>0</v>
      </c>
      <c r="P31" s="481">
        <f>INDICADORES!AU106</f>
        <v>0</v>
      </c>
      <c r="Q31" s="481">
        <f>INDICADORES!AX106</f>
        <v>0</v>
      </c>
      <c r="R31" s="482">
        <f>AVERAGE(F31:Q31)</f>
        <v>507519686.33333331</v>
      </c>
      <c r="U31" s="220"/>
      <c r="V31" s="220"/>
      <c r="W31" s="220"/>
      <c r="X31" s="220"/>
      <c r="Y31" s="220"/>
      <c r="Z31" s="221"/>
      <c r="AA31" s="216"/>
      <c r="AD31" s="218"/>
      <c r="AE31" s="218"/>
      <c r="AF31" s="218"/>
      <c r="AG31" s="218"/>
      <c r="AH31" s="218"/>
      <c r="AI31" s="218"/>
      <c r="AJ31" s="218"/>
      <c r="AK31" s="218"/>
    </row>
    <row r="32" spans="2:38" ht="22.5" customHeight="1">
      <c r="B32" s="215"/>
      <c r="C32" s="219"/>
      <c r="D32" s="227" t="s">
        <v>28</v>
      </c>
      <c r="E32" s="228"/>
      <c r="F32" s="481" t="s">
        <v>219</v>
      </c>
      <c r="G32" s="481" t="s">
        <v>219</v>
      </c>
      <c r="H32" s="481" t="s">
        <v>219</v>
      </c>
      <c r="I32" s="481" t="s">
        <v>219</v>
      </c>
      <c r="J32" s="481" t="s">
        <v>219</v>
      </c>
      <c r="K32" s="481" t="s">
        <v>219</v>
      </c>
      <c r="L32" s="481" t="s">
        <v>219</v>
      </c>
      <c r="M32" s="481" t="s">
        <v>219</v>
      </c>
      <c r="N32" s="481" t="s">
        <v>219</v>
      </c>
      <c r="O32" s="481" t="s">
        <v>219</v>
      </c>
      <c r="P32" s="481" t="s">
        <v>219</v>
      </c>
      <c r="Q32" s="481" t="s">
        <v>219</v>
      </c>
      <c r="R32" s="482" t="e">
        <f>AVERAGE(F32:Q32)</f>
        <v>#DIV/0!</v>
      </c>
      <c r="U32" s="220"/>
      <c r="V32" s="220"/>
      <c r="W32" s="220"/>
      <c r="X32" s="220"/>
      <c r="Y32" s="220"/>
      <c r="Z32" s="221"/>
      <c r="AA32" s="216"/>
      <c r="AD32" s="218"/>
      <c r="AE32" s="218"/>
      <c r="AF32" s="218"/>
      <c r="AG32" s="218"/>
      <c r="AH32" s="218"/>
      <c r="AI32" s="218"/>
      <c r="AJ32" s="218"/>
      <c r="AK32" s="218"/>
    </row>
    <row r="33" spans="2:38" ht="22.5" customHeight="1">
      <c r="B33" s="215"/>
      <c r="C33" s="219"/>
      <c r="D33" s="231" t="s">
        <v>515</v>
      </c>
      <c r="E33" s="232"/>
      <c r="F33" s="483">
        <f t="shared" ref="F33:Q33" si="0">F31</f>
        <v>1234226881</v>
      </c>
      <c r="G33" s="483">
        <f t="shared" si="0"/>
        <v>1951681475</v>
      </c>
      <c r="H33" s="483">
        <f t="shared" si="0"/>
        <v>777861534</v>
      </c>
      <c r="I33" s="483">
        <f t="shared" si="0"/>
        <v>777861534</v>
      </c>
      <c r="J33" s="483">
        <f t="shared" si="0"/>
        <v>899676008</v>
      </c>
      <c r="K33" s="483">
        <f t="shared" si="0"/>
        <v>164582930</v>
      </c>
      <c r="L33" s="483">
        <f t="shared" si="0"/>
        <v>284345874</v>
      </c>
      <c r="M33" s="483">
        <f t="shared" si="0"/>
        <v>0</v>
      </c>
      <c r="N33" s="483">
        <f t="shared" si="0"/>
        <v>0</v>
      </c>
      <c r="O33" s="483">
        <f t="shared" si="0"/>
        <v>0</v>
      </c>
      <c r="P33" s="483">
        <f t="shared" si="0"/>
        <v>0</v>
      </c>
      <c r="Q33" s="483">
        <f t="shared" si="0"/>
        <v>0</v>
      </c>
      <c r="R33" s="482">
        <f>AVERAGE(F33:Q33)</f>
        <v>507519686.33333331</v>
      </c>
      <c r="U33" s="465">
        <f>AVERAGE(F33,G33,H33,I33,J33,K33,L33,M33,N33,O33,P33,Q33)</f>
        <v>507519686.33333331</v>
      </c>
      <c r="V33" s="220"/>
      <c r="W33" s="220"/>
      <c r="X33" s="220"/>
      <c r="Y33" s="220"/>
      <c r="Z33" s="221"/>
      <c r="AA33" s="216"/>
      <c r="AD33" s="218"/>
      <c r="AE33" s="218"/>
      <c r="AF33" s="218"/>
      <c r="AG33" s="218"/>
      <c r="AH33" s="218"/>
      <c r="AI33" s="218"/>
      <c r="AJ33" s="218"/>
      <c r="AK33" s="218"/>
    </row>
    <row r="34" spans="2:38" ht="18.75" customHeight="1">
      <c r="B34" s="215"/>
      <c r="C34" s="219"/>
      <c r="D34" s="231" t="s">
        <v>516</v>
      </c>
      <c r="E34" s="353"/>
      <c r="F34" s="474">
        <v>622804257</v>
      </c>
      <c r="G34" s="474">
        <v>1200491308</v>
      </c>
      <c r="H34" s="474">
        <v>1072706736</v>
      </c>
      <c r="I34" s="474">
        <v>582746817</v>
      </c>
      <c r="J34" s="474">
        <v>707308611</v>
      </c>
      <c r="K34" s="474">
        <v>1540444355</v>
      </c>
      <c r="L34" s="474">
        <v>774553560</v>
      </c>
      <c r="M34" s="474">
        <v>767971021</v>
      </c>
      <c r="N34" s="474">
        <v>932196745</v>
      </c>
      <c r="O34" s="474">
        <v>718834379</v>
      </c>
      <c r="P34" s="474">
        <v>933011878</v>
      </c>
      <c r="Q34" s="474">
        <v>0</v>
      </c>
      <c r="R34" s="474">
        <f>AVERAGE(F34:Q34)</f>
        <v>821089138.91666663</v>
      </c>
      <c r="U34" s="220"/>
      <c r="V34" s="220"/>
      <c r="W34" s="220"/>
      <c r="X34" s="220"/>
      <c r="Y34" s="220"/>
      <c r="Z34" s="221"/>
      <c r="AA34" s="216"/>
      <c r="AD34" s="218"/>
      <c r="AE34" s="218"/>
      <c r="AF34" s="218"/>
      <c r="AG34" s="218"/>
      <c r="AH34" s="218"/>
      <c r="AI34" s="218"/>
      <c r="AJ34" s="218"/>
      <c r="AK34" s="218"/>
    </row>
    <row r="35" spans="2:38" ht="15.75" customHeight="1">
      <c r="B35" s="215"/>
      <c r="C35" s="219"/>
      <c r="D35" s="685" t="s">
        <v>26</v>
      </c>
      <c r="E35" s="685"/>
      <c r="F35" s="474">
        <v>1000000000</v>
      </c>
      <c r="G35" s="474">
        <v>1000000000</v>
      </c>
      <c r="H35" s="474">
        <v>1000000000</v>
      </c>
      <c r="I35" s="474">
        <v>1000000000</v>
      </c>
      <c r="J35" s="474">
        <v>1000000000</v>
      </c>
      <c r="K35" s="474">
        <v>1000000000</v>
      </c>
      <c r="L35" s="474">
        <v>1000000000</v>
      </c>
      <c r="M35" s="474">
        <v>1000000000</v>
      </c>
      <c r="N35" s="474">
        <v>1000000000</v>
      </c>
      <c r="O35" s="474">
        <v>1000000000</v>
      </c>
      <c r="P35" s="474">
        <v>1000000000</v>
      </c>
      <c r="Q35" s="474">
        <v>1000000000</v>
      </c>
      <c r="R35" s="474">
        <f>AVERAGE(F35:Q35)</f>
        <v>1000000000</v>
      </c>
      <c r="U35" s="220"/>
      <c r="V35" s="220"/>
      <c r="W35" s="220"/>
      <c r="X35" s="220"/>
      <c r="Y35" s="220"/>
      <c r="Z35" s="221"/>
      <c r="AA35" s="216"/>
      <c r="AD35" s="218"/>
      <c r="AE35" s="218"/>
      <c r="AF35" s="218"/>
      <c r="AG35" s="218"/>
      <c r="AH35" s="218"/>
      <c r="AI35" s="218"/>
      <c r="AJ35" s="218"/>
      <c r="AK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1034</v>
      </c>
      <c r="H38" s="678"/>
      <c r="I38" s="678"/>
      <c r="J38" s="678"/>
      <c r="K38" s="678"/>
      <c r="L38" s="678"/>
      <c r="M38" s="678"/>
      <c r="N38" s="678"/>
      <c r="O38" s="679" t="s">
        <v>518</v>
      </c>
      <c r="P38" s="679"/>
      <c r="Q38" s="679"/>
      <c r="R38" s="679"/>
      <c r="S38" s="679"/>
      <c r="T38" s="740"/>
      <c r="U38" s="740"/>
      <c r="V38" s="740"/>
      <c r="W38" s="740"/>
      <c r="X38" s="740"/>
      <c r="Y38" s="740"/>
      <c r="Z38" s="740"/>
      <c r="AA38" s="74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740"/>
      <c r="U39" s="740"/>
      <c r="V39" s="740"/>
      <c r="W39" s="740"/>
      <c r="X39" s="740"/>
      <c r="Y39" s="740"/>
      <c r="Z39" s="740"/>
      <c r="AA39" s="740"/>
      <c r="AB39" s="216"/>
      <c r="AC39" s="238"/>
      <c r="AE39" s="261"/>
      <c r="AF39" s="646"/>
      <c r="AG39" s="646"/>
      <c r="AH39" s="646"/>
      <c r="AI39" s="646"/>
      <c r="AJ39" s="646"/>
      <c r="AK39" s="646"/>
      <c r="AL39" s="646"/>
    </row>
    <row r="40" spans="2:38" ht="27" customHeight="1">
      <c r="B40" s="215"/>
      <c r="C40" s="661" t="s">
        <v>520</v>
      </c>
      <c r="D40" s="661"/>
      <c r="E40" s="661"/>
      <c r="F40" s="661"/>
      <c r="G40" s="674" t="s">
        <v>1035</v>
      </c>
      <c r="H40" s="674"/>
      <c r="I40" s="674"/>
      <c r="J40" s="674"/>
      <c r="K40" s="674"/>
      <c r="L40" s="674"/>
      <c r="M40" s="674"/>
      <c r="N40" s="674"/>
      <c r="O40" s="675" t="s">
        <v>471</v>
      </c>
      <c r="P40" s="675"/>
      <c r="Q40" s="675"/>
      <c r="R40" s="675"/>
      <c r="S40" s="675"/>
      <c r="T40" s="740" t="s">
        <v>472</v>
      </c>
      <c r="U40" s="740"/>
      <c r="V40" s="740"/>
      <c r="W40" s="740"/>
      <c r="X40" s="740"/>
      <c r="Y40" s="740"/>
      <c r="Z40" s="740"/>
      <c r="AA40" s="740"/>
      <c r="AB40" s="216"/>
      <c r="AC40" s="238"/>
      <c r="AE40" s="261"/>
      <c r="AF40" s="239"/>
      <c r="AG40" s="239"/>
      <c r="AH40" s="239"/>
      <c r="AI40" s="239"/>
      <c r="AJ40" s="239"/>
      <c r="AK40" s="239"/>
      <c r="AL40" s="239"/>
    </row>
    <row r="41" spans="2:38" ht="21" customHeight="1">
      <c r="B41" s="215"/>
      <c r="C41" s="661" t="s">
        <v>468</v>
      </c>
      <c r="D41" s="661"/>
      <c r="E41" s="661"/>
      <c r="F41" s="661"/>
      <c r="G41" s="674" t="s">
        <v>320</v>
      </c>
      <c r="H41" s="674"/>
      <c r="I41" s="674"/>
      <c r="J41" s="674"/>
      <c r="K41" s="674"/>
      <c r="L41" s="674"/>
      <c r="M41" s="674"/>
      <c r="N41" s="674"/>
      <c r="O41" s="675" t="s">
        <v>473</v>
      </c>
      <c r="P41" s="675"/>
      <c r="Q41" s="675"/>
      <c r="R41" s="675"/>
      <c r="S41" s="675"/>
      <c r="T41" s="740" t="s">
        <v>472</v>
      </c>
      <c r="U41" s="740"/>
      <c r="V41" s="740"/>
      <c r="W41" s="740"/>
      <c r="X41" s="740"/>
      <c r="Y41" s="740"/>
      <c r="Z41" s="740"/>
      <c r="AA41" s="740"/>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740"/>
      <c r="U42" s="740"/>
      <c r="V42" s="740"/>
      <c r="W42" s="740"/>
      <c r="X42" s="740"/>
      <c r="Y42" s="740"/>
      <c r="Z42" s="740"/>
      <c r="AA42" s="740"/>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741"/>
      <c r="U43" s="741"/>
      <c r="V43" s="741"/>
      <c r="W43" s="741"/>
      <c r="X43" s="741"/>
      <c r="Y43" s="741"/>
      <c r="Z43" s="741"/>
      <c r="AA43" s="741"/>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535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1036</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10" t="s">
        <v>646</v>
      </c>
      <c r="H51" s="610"/>
      <c r="I51" s="610"/>
      <c r="J51" s="610"/>
      <c r="K51" s="610"/>
      <c r="L51" s="610"/>
      <c r="M51" s="610"/>
      <c r="N51" s="610"/>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WR3VmY9u4FwQ2GdKVuRbg8Nf+kUEyUlKYGzGM1j64z1UlJuG9Pkhjxs4o9Qd8ksWW0t/GaJAhAxa0UMfc8x4ag==" saltValue="m+Uu1x1ZMvR2zQXvUS8+sw=="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04"/>
  <dimension ref="A1:AL84"/>
  <sheetViews>
    <sheetView showGridLines="0" topLeftCell="I1" zoomScale="130" zoomScaleNormal="130" workbookViewId="0">
      <selection activeCell="R31" sqref="R31"/>
    </sheetView>
  </sheetViews>
  <sheetFormatPr baseColWidth="10" defaultColWidth="11.42578125" defaultRowHeight="12.75"/>
  <cols>
    <col min="1" max="2" width="1.140625" customWidth="1"/>
    <col min="3" max="3" width="4.28515625" customWidth="1"/>
    <col min="4" max="4" width="5.7109375" customWidth="1"/>
    <col min="5" max="5" width="6.28515625" customWidth="1"/>
    <col min="6" max="18" width="10.7109375" customWidth="1"/>
    <col min="19"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961</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1037</v>
      </c>
      <c r="G8" s="691"/>
      <c r="H8" s="691"/>
      <c r="I8" s="691"/>
      <c r="J8" s="691"/>
      <c r="K8" s="691"/>
      <c r="L8" s="691"/>
      <c r="M8" s="691"/>
      <c r="N8" s="691"/>
      <c r="O8" s="691"/>
      <c r="P8" s="691"/>
      <c r="Q8" s="692" t="s">
        <v>435</v>
      </c>
      <c r="R8" s="692"/>
      <c r="S8" s="693"/>
      <c r="T8" s="693"/>
      <c r="U8" s="692" t="s">
        <v>436</v>
      </c>
      <c r="V8" s="692"/>
      <c r="W8" s="694" t="s">
        <v>963</v>
      </c>
      <c r="X8" s="694"/>
      <c r="Y8" s="694"/>
      <c r="Z8" s="694"/>
      <c r="AA8" s="694"/>
      <c r="AB8" s="216"/>
      <c r="AE8" s="218"/>
      <c r="AF8" s="686"/>
      <c r="AG8" s="686"/>
      <c r="AH8" s="686"/>
      <c r="AI8" s="686"/>
      <c r="AJ8" s="686"/>
      <c r="AK8" s="686"/>
      <c r="AL8" s="686"/>
    </row>
    <row r="9" spans="2:38" ht="17.25" customHeight="1">
      <c r="B9" s="215"/>
      <c r="C9" s="668" t="s">
        <v>438</v>
      </c>
      <c r="D9" s="668"/>
      <c r="E9" s="668"/>
      <c r="F9" s="773" t="s">
        <v>1038</v>
      </c>
      <c r="G9" s="773"/>
      <c r="H9" s="773"/>
      <c r="I9" s="773"/>
      <c r="J9" s="773"/>
      <c r="K9" s="773"/>
      <c r="L9" s="773"/>
      <c r="M9" s="773"/>
      <c r="N9" s="773"/>
      <c r="O9" s="773"/>
      <c r="P9" s="773"/>
      <c r="Q9" s="773"/>
      <c r="R9" s="773"/>
      <c r="S9" s="773"/>
      <c r="T9" s="773"/>
      <c r="U9" s="773"/>
      <c r="V9" s="773"/>
      <c r="W9" s="773"/>
      <c r="X9" s="773"/>
      <c r="Y9" s="773"/>
      <c r="Z9" s="773"/>
      <c r="AA9" s="773"/>
      <c r="AB9" s="216"/>
      <c r="AE9" s="218"/>
      <c r="AF9" s="686"/>
      <c r="AG9" s="686"/>
      <c r="AH9" s="686"/>
      <c r="AI9" s="686"/>
      <c r="AJ9" s="686"/>
      <c r="AK9" s="686"/>
      <c r="AL9" s="686"/>
    </row>
    <row r="10" spans="2:38" ht="17.25" customHeight="1">
      <c r="B10" s="215"/>
      <c r="C10" s="668"/>
      <c r="D10" s="668"/>
      <c r="E10" s="668"/>
      <c r="F10" s="773"/>
      <c r="G10" s="773"/>
      <c r="H10" s="773"/>
      <c r="I10" s="773"/>
      <c r="J10" s="773"/>
      <c r="K10" s="773"/>
      <c r="L10" s="773"/>
      <c r="M10" s="773"/>
      <c r="N10" s="773"/>
      <c r="O10" s="773"/>
      <c r="P10" s="773"/>
      <c r="Q10" s="773"/>
      <c r="R10" s="773"/>
      <c r="S10" s="773"/>
      <c r="T10" s="773"/>
      <c r="U10" s="773"/>
      <c r="V10" s="773"/>
      <c r="W10" s="773"/>
      <c r="X10" s="773"/>
      <c r="Y10" s="773"/>
      <c r="Z10" s="773"/>
      <c r="AA10" s="773"/>
      <c r="AB10" s="216"/>
      <c r="AE10" s="218"/>
      <c r="AF10" s="218"/>
      <c r="AG10" s="218"/>
      <c r="AH10" s="218"/>
    </row>
    <row r="11" spans="2:38" ht="6" customHeight="1">
      <c r="B11" s="215"/>
      <c r="C11" s="219"/>
      <c r="D11" s="220"/>
      <c r="E11" s="220"/>
      <c r="F11" s="220"/>
      <c r="G11" s="220"/>
      <c r="H11" s="220"/>
      <c r="I11" s="220"/>
      <c r="J11" s="484"/>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4" customHeight="1">
      <c r="B13" s="215"/>
      <c r="C13" s="219"/>
      <c r="D13" s="220"/>
      <c r="E13" s="220"/>
      <c r="F13" s="220"/>
      <c r="G13" s="220"/>
      <c r="H13" s="220"/>
      <c r="I13" s="220"/>
      <c r="J13" s="220"/>
      <c r="K13" s="220"/>
      <c r="L13" s="220"/>
      <c r="M13" s="220"/>
      <c r="N13" s="220"/>
      <c r="O13" s="220"/>
      <c r="P13" s="220"/>
      <c r="Q13" s="220"/>
      <c r="R13" s="778" t="s">
        <v>1039</v>
      </c>
      <c r="S13" s="778"/>
      <c r="T13" s="778"/>
      <c r="U13" s="778"/>
      <c r="V13" s="778"/>
      <c r="W13" s="778"/>
      <c r="X13" s="778"/>
      <c r="Y13" s="778"/>
      <c r="Z13" s="778"/>
      <c r="AA13" s="778"/>
      <c r="AB13" s="216"/>
      <c r="AE13" s="218"/>
      <c r="AF13" s="218"/>
      <c r="AG13" s="218"/>
      <c r="AH13" s="218"/>
      <c r="AI13" s="218"/>
      <c r="AJ13" s="218"/>
      <c r="AK13" s="218"/>
      <c r="AL13" s="218"/>
    </row>
    <row r="14" spans="2:38" ht="16.5" customHeight="1">
      <c r="B14" s="215"/>
      <c r="C14" s="219"/>
      <c r="D14" s="220"/>
      <c r="E14" s="220"/>
      <c r="F14" s="220"/>
      <c r="G14" s="220"/>
      <c r="H14" s="220"/>
      <c r="I14" s="220"/>
      <c r="J14" s="220"/>
      <c r="K14" s="220"/>
      <c r="L14" s="220"/>
      <c r="M14" s="220"/>
      <c r="N14" s="220"/>
      <c r="O14" s="220"/>
      <c r="P14" s="220"/>
      <c r="Q14" s="220"/>
      <c r="R14" s="778"/>
      <c r="S14" s="778"/>
      <c r="T14" s="778"/>
      <c r="U14" s="778"/>
      <c r="V14" s="778"/>
      <c r="W14" s="778"/>
      <c r="X14" s="778"/>
      <c r="Y14" s="778"/>
      <c r="Z14" s="778"/>
      <c r="AA14" s="778"/>
      <c r="AB14" s="216"/>
      <c r="AE14" s="218"/>
      <c r="AF14" s="218"/>
      <c r="AG14" s="218"/>
      <c r="AH14" s="218"/>
      <c r="AI14" s="218"/>
      <c r="AJ14" s="218"/>
      <c r="AK14" s="218"/>
      <c r="AL14" s="218"/>
    </row>
    <row r="15" spans="2:38">
      <c r="B15" s="215"/>
      <c r="C15" s="219"/>
      <c r="D15" s="220"/>
      <c r="E15" s="220"/>
      <c r="F15" s="220"/>
      <c r="G15" s="220"/>
      <c r="H15" s="220"/>
      <c r="I15" s="220"/>
      <c r="J15" s="220"/>
      <c r="K15" s="220"/>
      <c r="L15" s="220"/>
      <c r="M15" s="220"/>
      <c r="N15" s="220"/>
      <c r="O15" s="220"/>
      <c r="P15" s="220"/>
      <c r="Q15" s="220"/>
      <c r="R15" s="778"/>
      <c r="S15" s="778"/>
      <c r="T15" s="778"/>
      <c r="U15" s="778"/>
      <c r="V15" s="778"/>
      <c r="W15" s="778"/>
      <c r="X15" s="778"/>
      <c r="Y15" s="778"/>
      <c r="Z15" s="778"/>
      <c r="AA15" s="77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78"/>
      <c r="S16" s="778"/>
      <c r="T16" s="778"/>
      <c r="U16" s="778"/>
      <c r="V16" s="778"/>
      <c r="W16" s="778"/>
      <c r="X16" s="778"/>
      <c r="Y16" s="778"/>
      <c r="Z16" s="778"/>
      <c r="AA16" s="778"/>
      <c r="AB16" s="216"/>
      <c r="AE16" s="218"/>
      <c r="AF16" s="218"/>
      <c r="AG16" s="218"/>
      <c r="AH16" s="218"/>
      <c r="AI16" s="218"/>
      <c r="AJ16" s="218"/>
      <c r="AK16" s="218"/>
      <c r="AL16" s="218"/>
    </row>
    <row r="17" spans="2:38" ht="26.25" customHeight="1">
      <c r="B17" s="215"/>
      <c r="C17" s="219"/>
      <c r="D17" s="220"/>
      <c r="E17" s="220"/>
      <c r="F17" s="220"/>
      <c r="G17" s="220"/>
      <c r="H17" s="220"/>
      <c r="I17" s="220"/>
      <c r="J17" s="220"/>
      <c r="K17" s="220"/>
      <c r="L17" s="220"/>
      <c r="M17" s="220"/>
      <c r="N17" s="220"/>
      <c r="O17" s="220"/>
      <c r="P17" s="220"/>
      <c r="Q17" s="220"/>
      <c r="R17" s="778"/>
      <c r="S17" s="778"/>
      <c r="T17" s="778"/>
      <c r="U17" s="778"/>
      <c r="V17" s="778"/>
      <c r="W17" s="778"/>
      <c r="X17" s="778"/>
      <c r="Y17" s="778"/>
      <c r="Z17" s="778"/>
      <c r="AA17" s="778"/>
      <c r="AB17" s="216"/>
      <c r="AE17" s="218"/>
      <c r="AF17" s="218"/>
      <c r="AG17" s="218"/>
      <c r="AH17" s="218"/>
      <c r="AI17" s="218"/>
      <c r="AJ17" s="218"/>
      <c r="AK17" s="218"/>
      <c r="AL17" s="218"/>
    </row>
    <row r="18" spans="2:38" ht="21.75" customHeight="1">
      <c r="B18" s="215"/>
      <c r="C18" s="219"/>
      <c r="D18" s="220"/>
      <c r="E18" s="220"/>
      <c r="F18" s="220"/>
      <c r="G18" s="220"/>
      <c r="H18" s="220"/>
      <c r="I18" s="220"/>
      <c r="J18" s="220"/>
      <c r="K18" s="220"/>
      <c r="L18" s="220"/>
      <c r="M18" s="220"/>
      <c r="N18" s="220"/>
      <c r="O18" s="220"/>
      <c r="P18" s="220"/>
      <c r="Q18" s="220"/>
      <c r="R18" s="778"/>
      <c r="S18" s="778"/>
      <c r="T18" s="778"/>
      <c r="U18" s="778"/>
      <c r="V18" s="778"/>
      <c r="W18" s="778"/>
      <c r="X18" s="778"/>
      <c r="Y18" s="778"/>
      <c r="Z18" s="778"/>
      <c r="AA18" s="778"/>
      <c r="AB18" s="485"/>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78"/>
      <c r="S19" s="778"/>
      <c r="T19" s="778"/>
      <c r="U19" s="778"/>
      <c r="V19" s="778"/>
      <c r="W19" s="778"/>
      <c r="X19" s="778"/>
      <c r="Y19" s="778"/>
      <c r="Z19" s="778"/>
      <c r="AA19" s="77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697" t="s">
        <v>478</v>
      </c>
      <c r="S20" s="697"/>
      <c r="T20" s="697"/>
      <c r="U20" s="697"/>
      <c r="V20" s="697"/>
      <c r="W20" s="697"/>
      <c r="X20" s="697"/>
      <c r="Y20" s="697"/>
      <c r="Z20" s="697"/>
      <c r="AA20" s="697"/>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98" t="s">
        <v>1040</v>
      </c>
      <c r="S21" s="698"/>
      <c r="T21" s="698"/>
      <c r="U21" s="698"/>
      <c r="V21" s="698"/>
      <c r="W21" s="698"/>
      <c r="X21" s="698"/>
      <c r="Y21" s="698"/>
      <c r="Z21" s="698"/>
      <c r="AA21" s="698"/>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698"/>
      <c r="S22" s="698"/>
      <c r="T22" s="698"/>
      <c r="U22" s="698"/>
      <c r="V22" s="698"/>
      <c r="W22" s="698"/>
      <c r="X22" s="698"/>
      <c r="Y22" s="698"/>
      <c r="Z22" s="698"/>
      <c r="AA22" s="69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698"/>
      <c r="S23" s="698"/>
      <c r="T23" s="698"/>
      <c r="U23" s="698"/>
      <c r="V23" s="698"/>
      <c r="W23" s="698"/>
      <c r="X23" s="698"/>
      <c r="Y23" s="698"/>
      <c r="Z23" s="698"/>
      <c r="AA23" s="69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698"/>
      <c r="S24" s="698"/>
      <c r="T24" s="698"/>
      <c r="U24" s="698"/>
      <c r="V24" s="698"/>
      <c r="W24" s="698"/>
      <c r="X24" s="698"/>
      <c r="Y24" s="698"/>
      <c r="Z24" s="698"/>
      <c r="AA24" s="69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698"/>
      <c r="S25" s="698"/>
      <c r="T25" s="698"/>
      <c r="U25" s="698"/>
      <c r="V25" s="698"/>
      <c r="W25" s="698"/>
      <c r="X25" s="698"/>
      <c r="Y25" s="698"/>
      <c r="Z25" s="698"/>
      <c r="AA25" s="69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698"/>
      <c r="S26" s="698"/>
      <c r="T26" s="698"/>
      <c r="U26" s="698"/>
      <c r="V26" s="698"/>
      <c r="W26" s="698"/>
      <c r="X26" s="698"/>
      <c r="Y26" s="698"/>
      <c r="Z26" s="698"/>
      <c r="AA26" s="69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698"/>
      <c r="S27" s="698"/>
      <c r="T27" s="698"/>
      <c r="U27" s="698"/>
      <c r="V27" s="698"/>
      <c r="W27" s="698"/>
      <c r="X27" s="698"/>
      <c r="Y27" s="698"/>
      <c r="Z27" s="698"/>
      <c r="AA27" s="69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698"/>
      <c r="S28" s="698"/>
      <c r="T28" s="698"/>
      <c r="U28" s="698"/>
      <c r="V28" s="698"/>
      <c r="W28" s="698"/>
      <c r="X28" s="698"/>
      <c r="Y28" s="698"/>
      <c r="Z28" s="698"/>
      <c r="AA28" s="69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481">
        <f>INDICADORES!H107</f>
        <v>53939195</v>
      </c>
      <c r="G31" s="481">
        <f>INDICADORES!K107</f>
        <v>234057034</v>
      </c>
      <c r="H31" s="481">
        <f>INDICADORES!N107</f>
        <v>591507154.47000003</v>
      </c>
      <c r="I31" s="481">
        <f>INDICADORES!T107</f>
        <v>1495631355.03</v>
      </c>
      <c r="J31" s="481">
        <f>INDICADORES!W107</f>
        <v>1226372710.79</v>
      </c>
      <c r="K31" s="481">
        <f>INDICADORES!Z107</f>
        <v>1921395140.71</v>
      </c>
      <c r="L31" s="481">
        <f>INDICADORES!AF107</f>
        <v>1807884098.8699999</v>
      </c>
      <c r="M31" s="481">
        <f>INDICADORES!AI107</f>
        <v>1903056314.54</v>
      </c>
      <c r="N31" s="481">
        <f>INDICADORES!AL107</f>
        <v>4634480073.9300003</v>
      </c>
      <c r="O31" s="481">
        <f>INDICADORES!AR107</f>
        <v>2314508351</v>
      </c>
      <c r="P31" s="481">
        <f>INDICADORES!AU107</f>
        <v>1913541690</v>
      </c>
      <c r="Q31" s="481">
        <f>INDICADORES!AX107</f>
        <v>3813920261.8299999</v>
      </c>
      <c r="R31" s="481">
        <f>SUM(F31:Q31)</f>
        <v>21910293380.169998</v>
      </c>
      <c r="T31" s="486"/>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481">
        <f>INDICADORES!I107</f>
        <v>5802249952.3950005</v>
      </c>
      <c r="G32" s="481">
        <f>INDICADORES!L107</f>
        <v>6020975315.6999998</v>
      </c>
      <c r="H32" s="481">
        <f>INDICADORES!O107</f>
        <v>6824825582.79</v>
      </c>
      <c r="I32" s="481">
        <f>INDICADORES!U107</f>
        <v>6144865710.6000004</v>
      </c>
      <c r="J32" s="481">
        <f>INDICADORES!X107</f>
        <v>6845466479.1800003</v>
      </c>
      <c r="K32" s="481">
        <f>INDICADORES!AA107</f>
        <v>6128749069.1999998</v>
      </c>
      <c r="L32" s="481">
        <f>INDICADORES!AG107</f>
        <v>6222564705.96</v>
      </c>
      <c r="M32" s="481">
        <f>INDICADORES!AJ107</f>
        <v>7126570936.2299995</v>
      </c>
      <c r="N32" s="481">
        <f>INDICADORES!AM107</f>
        <v>7306631780.3000002</v>
      </c>
      <c r="O32" s="481">
        <f>INDICADORES!AS107</f>
        <v>7578474471.7700005</v>
      </c>
      <c r="P32" s="481">
        <f>INDICADORES!AV107</f>
        <v>7759361917.1389999</v>
      </c>
      <c r="Q32" s="481">
        <f>INDICADORES!AY107</f>
        <v>7388570807.29</v>
      </c>
      <c r="R32" s="481">
        <f>SUM(F32:Q32)</f>
        <v>81149306728.554001</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487">
        <f t="shared" ref="F33:R33" si="0">F31/F32*100</f>
        <v>0.92962549773877756</v>
      </c>
      <c r="G33" s="487">
        <f t="shared" si="0"/>
        <v>3.8873607966749901</v>
      </c>
      <c r="H33" s="487">
        <f t="shared" si="0"/>
        <v>8.6669929845766234</v>
      </c>
      <c r="I33" s="487">
        <f t="shared" si="0"/>
        <v>24.339528729651647</v>
      </c>
      <c r="J33" s="487">
        <f t="shared" si="0"/>
        <v>17.915107969923238</v>
      </c>
      <c r="K33" s="487">
        <f t="shared" si="0"/>
        <v>31.350527146982778</v>
      </c>
      <c r="L33" s="487">
        <f t="shared" si="0"/>
        <v>29.053680986850978</v>
      </c>
      <c r="M33" s="487">
        <f t="shared" si="0"/>
        <v>26.703674622324446</v>
      </c>
      <c r="N33" s="487">
        <f t="shared" si="0"/>
        <v>63.428406046482266</v>
      </c>
      <c r="O33" s="487">
        <f t="shared" si="0"/>
        <v>30.54055746471931</v>
      </c>
      <c r="P33" s="487">
        <f t="shared" si="0"/>
        <v>24.661070206988789</v>
      </c>
      <c r="Q33" s="487">
        <f t="shared" si="0"/>
        <v>51.619188085291967</v>
      </c>
      <c r="R33" s="487">
        <f t="shared" si="0"/>
        <v>26.999976048421896</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353"/>
      <c r="F34" s="488">
        <v>1.4172246340290899</v>
      </c>
      <c r="G34" s="488">
        <v>3.9133676696537201</v>
      </c>
      <c r="H34" s="488">
        <v>8.8106919856677095</v>
      </c>
      <c r="I34" s="488">
        <v>20.614286097403099</v>
      </c>
      <c r="J34" s="488">
        <v>16.4172235104853</v>
      </c>
      <c r="K34" s="488">
        <v>20.376238649846101</v>
      </c>
      <c r="L34" s="488">
        <v>32.526676929083401</v>
      </c>
      <c r="M34" s="488">
        <v>50.540220397216899</v>
      </c>
      <c r="N34" s="488">
        <v>48.401009476485797</v>
      </c>
      <c r="O34" s="488">
        <v>26.907960860399601</v>
      </c>
      <c r="P34" s="488">
        <v>71.661782622638796</v>
      </c>
      <c r="Q34" s="488">
        <v>50.274170412719599</v>
      </c>
      <c r="R34" s="488">
        <v>31.4687606873037</v>
      </c>
      <c r="U34" s="220"/>
      <c r="V34" s="220"/>
      <c r="W34" s="220"/>
      <c r="X34" s="220"/>
      <c r="Y34" s="220"/>
      <c r="Z34" s="220"/>
      <c r="AA34" s="221"/>
      <c r="AB34" s="216"/>
      <c r="AE34" s="218"/>
      <c r="AF34" s="218"/>
      <c r="AG34" s="218"/>
      <c r="AH34" s="218"/>
      <c r="AI34" s="218"/>
      <c r="AJ34" s="218"/>
      <c r="AK34" s="218"/>
      <c r="AL34" s="218"/>
    </row>
    <row r="35" spans="2:38" ht="13.5" customHeight="1">
      <c r="B35" s="215"/>
      <c r="C35" s="219"/>
      <c r="D35" s="685" t="s">
        <v>26</v>
      </c>
      <c r="E35" s="685"/>
      <c r="F35" s="489">
        <v>70</v>
      </c>
      <c r="G35" s="489">
        <v>70</v>
      </c>
      <c r="H35" s="489">
        <v>70</v>
      </c>
      <c r="I35" s="489">
        <v>70</v>
      </c>
      <c r="J35" s="489">
        <v>70</v>
      </c>
      <c r="K35" s="489">
        <v>70</v>
      </c>
      <c r="L35" s="489">
        <v>70</v>
      </c>
      <c r="M35" s="489">
        <v>70</v>
      </c>
      <c r="N35" s="489">
        <v>70</v>
      </c>
      <c r="O35" s="489">
        <v>70</v>
      </c>
      <c r="P35" s="489">
        <v>70</v>
      </c>
      <c r="Q35" s="489">
        <v>70</v>
      </c>
      <c r="R35" s="489">
        <v>70</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76" t="s">
        <v>467</v>
      </c>
      <c r="P37" s="676"/>
      <c r="Q37" s="676"/>
      <c r="R37" s="676"/>
      <c r="S37" s="676"/>
      <c r="T37" s="676"/>
      <c r="U37" s="676"/>
      <c r="V37" s="676"/>
      <c r="W37" s="676"/>
      <c r="X37" s="676"/>
      <c r="Y37" s="676"/>
      <c r="Z37" s="676"/>
      <c r="AA37" s="676"/>
      <c r="AB37" s="216"/>
      <c r="AE37" s="218"/>
      <c r="AF37" s="218"/>
      <c r="AG37" s="218"/>
      <c r="AH37" s="218"/>
      <c r="AI37" s="218"/>
      <c r="AJ37" s="218"/>
      <c r="AK37" s="218"/>
      <c r="AL37" s="218"/>
    </row>
    <row r="38" spans="2:38" ht="21" customHeight="1">
      <c r="B38" s="215"/>
      <c r="C38" s="677" t="s">
        <v>27</v>
      </c>
      <c r="D38" s="677"/>
      <c r="E38" s="677"/>
      <c r="F38" s="677"/>
      <c r="G38" s="800" t="s">
        <v>341</v>
      </c>
      <c r="H38" s="800"/>
      <c r="I38" s="800"/>
      <c r="J38" s="800"/>
      <c r="K38" s="800"/>
      <c r="L38" s="800"/>
      <c r="M38" s="800"/>
      <c r="N38" s="800"/>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780" t="s">
        <v>1041</v>
      </c>
      <c r="H39" s="780"/>
      <c r="I39" s="780"/>
      <c r="J39" s="780"/>
      <c r="K39" s="780"/>
      <c r="L39" s="780"/>
      <c r="M39" s="780"/>
      <c r="N39" s="780"/>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890</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83</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v>100</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76" t="s">
        <v>479</v>
      </c>
      <c r="P44" s="676"/>
      <c r="Q44" s="676"/>
      <c r="R44" s="676"/>
      <c r="S44" s="676"/>
      <c r="T44" s="676"/>
      <c r="U44" s="676"/>
      <c r="V44" s="676"/>
      <c r="W44" s="676"/>
      <c r="X44" s="676"/>
      <c r="Y44" s="676"/>
      <c r="Z44" s="676"/>
      <c r="AA44" s="676"/>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t="s">
        <v>1042</v>
      </c>
      <c r="H46" s="665"/>
      <c r="I46" s="665"/>
      <c r="J46" s="665"/>
      <c r="K46" s="665"/>
      <c r="L46" s="665"/>
      <c r="M46" s="665"/>
      <c r="N46" s="243"/>
      <c r="O46" s="650" t="s">
        <v>487</v>
      </c>
      <c r="P46" s="650"/>
      <c r="Q46" s="650"/>
      <c r="R46" s="650"/>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50"/>
      <c r="P47" s="650"/>
      <c r="Q47" s="650"/>
      <c r="R47" s="650"/>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1043</v>
      </c>
      <c r="H48" s="658"/>
      <c r="I48" s="658"/>
      <c r="J48" s="658"/>
      <c r="K48" s="658"/>
      <c r="L48" s="658"/>
      <c r="M48" s="658"/>
      <c r="N48" s="658"/>
      <c r="O48" s="650"/>
      <c r="P48" s="650"/>
      <c r="Q48" s="650"/>
      <c r="R48" s="650"/>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799">
        <v>0.80300000000000005</v>
      </c>
      <c r="H49" s="799"/>
      <c r="I49" s="799"/>
      <c r="J49" s="799"/>
      <c r="K49" s="799"/>
      <c r="L49" s="799"/>
      <c r="M49" s="799"/>
      <c r="N49" s="799"/>
      <c r="O49" s="650"/>
      <c r="P49" s="650"/>
      <c r="Q49" s="650"/>
      <c r="R49" s="650"/>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50"/>
      <c r="P50" s="650"/>
      <c r="Q50" s="650"/>
      <c r="R50" s="650"/>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50"/>
      <c r="P51" s="650"/>
      <c r="Q51" s="650"/>
      <c r="R51" s="650"/>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BdZWatI1Peyz4EAMFHFgUIPh8LDOTKQm54lFBL3JOhkFZkpexJedfHQvdvY+3Mu8Ea12SwbLjIYlSc6qWdlITQ==" saltValue="CGh8RiRWgJ0/XF0qYuA9Mw=="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9"/>
    <mergeCell ref="R20:AA20"/>
    <mergeCell ref="R21: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1180555555555596" right="0.43333333333333302" top="1.0236111111111099" bottom="0.43333333333333302" header="0.511811023622047" footer="0.511811023622047"/>
  <pageSetup paperSize="9" scale="76" orientation="landscape"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105"/>
  <dimension ref="A1:AL84"/>
  <sheetViews>
    <sheetView showGridLines="0" zoomScaleNormal="100" workbookViewId="0"/>
  </sheetViews>
  <sheetFormatPr baseColWidth="10" defaultColWidth="11.42578125" defaultRowHeight="12.75"/>
  <cols>
    <col min="1" max="2" width="1.140625" customWidth="1"/>
    <col min="3" max="3" width="4.28515625" customWidth="1"/>
    <col min="4" max="5" width="5.7109375" customWidth="1"/>
    <col min="6" max="9" width="7.42578125" customWidth="1"/>
    <col min="10" max="10" width="7.7109375" customWidth="1"/>
    <col min="11" max="11" width="7.140625" customWidth="1"/>
    <col min="12" max="12" width="7.42578125" customWidth="1"/>
    <col min="13" max="13" width="7" customWidth="1"/>
    <col min="14" max="14" width="7.42578125" customWidth="1"/>
    <col min="15" max="16" width="7" customWidth="1"/>
    <col min="17" max="17" width="5.42578125" customWidth="1"/>
    <col min="18" max="18" width="10.140625" customWidth="1"/>
    <col min="19"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961</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1044</v>
      </c>
      <c r="G8" s="691"/>
      <c r="H8" s="691"/>
      <c r="I8" s="691"/>
      <c r="J8" s="691"/>
      <c r="K8" s="691"/>
      <c r="L8" s="691"/>
      <c r="M8" s="691"/>
      <c r="N8" s="691"/>
      <c r="O8" s="691"/>
      <c r="P8" s="691"/>
      <c r="Q8" s="692" t="s">
        <v>435</v>
      </c>
      <c r="R8" s="692"/>
      <c r="S8" s="693"/>
      <c r="T8" s="693"/>
      <c r="U8" s="692" t="s">
        <v>436</v>
      </c>
      <c r="V8" s="692"/>
      <c r="W8" s="694" t="s">
        <v>963</v>
      </c>
      <c r="X8" s="694"/>
      <c r="Y8" s="694"/>
      <c r="Z8" s="694"/>
      <c r="AA8" s="694"/>
      <c r="AB8" s="216"/>
      <c r="AE8" s="218"/>
      <c r="AF8" s="686"/>
      <c r="AG8" s="686"/>
      <c r="AH8" s="686"/>
      <c r="AI8" s="686"/>
      <c r="AJ8" s="686"/>
      <c r="AK8" s="686"/>
      <c r="AL8" s="686"/>
    </row>
    <row r="9" spans="2:38" ht="17.25" customHeight="1">
      <c r="B9" s="215"/>
      <c r="C9" s="668" t="s">
        <v>438</v>
      </c>
      <c r="D9" s="668"/>
      <c r="E9" s="668"/>
      <c r="F9" s="687" t="s">
        <v>1045</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84" t="s">
        <v>1046</v>
      </c>
      <c r="S13" s="784"/>
      <c r="T13" s="784"/>
      <c r="U13" s="784"/>
      <c r="V13" s="784"/>
      <c r="W13" s="784"/>
      <c r="X13" s="784"/>
      <c r="Y13" s="784"/>
      <c r="Z13" s="784"/>
      <c r="AA13" s="784"/>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84"/>
      <c r="S14" s="784"/>
      <c r="T14" s="784"/>
      <c r="U14" s="784"/>
      <c r="V14" s="784"/>
      <c r="W14" s="784"/>
      <c r="X14" s="784"/>
      <c r="Y14" s="784"/>
      <c r="Z14" s="784"/>
      <c r="AA14" s="784"/>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84"/>
      <c r="S15" s="784"/>
      <c r="T15" s="784"/>
      <c r="U15" s="784"/>
      <c r="V15" s="784"/>
      <c r="W15" s="784"/>
      <c r="X15" s="784"/>
      <c r="Y15" s="784"/>
      <c r="Z15" s="784"/>
      <c r="AA15" s="784"/>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84"/>
      <c r="S16" s="784"/>
      <c r="T16" s="784"/>
      <c r="U16" s="784"/>
      <c r="V16" s="784"/>
      <c r="W16" s="784"/>
      <c r="X16" s="784"/>
      <c r="Y16" s="784"/>
      <c r="Z16" s="784"/>
      <c r="AA16" s="784"/>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84"/>
      <c r="S17" s="784"/>
      <c r="T17" s="784"/>
      <c r="U17" s="784"/>
      <c r="V17" s="784"/>
      <c r="W17" s="784"/>
      <c r="X17" s="784"/>
      <c r="Y17" s="784"/>
      <c r="Z17" s="784"/>
      <c r="AA17" s="784"/>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84"/>
      <c r="S18" s="784"/>
      <c r="T18" s="784"/>
      <c r="U18" s="784"/>
      <c r="V18" s="784"/>
      <c r="W18" s="784"/>
      <c r="X18" s="784"/>
      <c r="Y18" s="784"/>
      <c r="Z18" s="784"/>
      <c r="AA18" s="784"/>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84"/>
      <c r="S19" s="784"/>
      <c r="T19" s="784"/>
      <c r="U19" s="784"/>
      <c r="V19" s="784"/>
      <c r="W19" s="784"/>
      <c r="X19" s="784"/>
      <c r="Y19" s="784"/>
      <c r="Z19" s="784"/>
      <c r="AA19" s="784"/>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84"/>
      <c r="S20" s="784"/>
      <c r="T20" s="784"/>
      <c r="U20" s="784"/>
      <c r="V20" s="784"/>
      <c r="W20" s="784"/>
      <c r="X20" s="784"/>
      <c r="Y20" s="784"/>
      <c r="Z20" s="784"/>
      <c r="AA20" s="784"/>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t="s">
        <v>1047</v>
      </c>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29">
        <f>INDICADORES!H108</f>
        <v>7</v>
      </c>
      <c r="G31" s="229">
        <f>INDICADORES!K108</f>
        <v>7</v>
      </c>
      <c r="H31" s="229">
        <f>INDICADORES!N108</f>
        <v>7</v>
      </c>
      <c r="I31" s="229">
        <f>INDICADORES!T108</f>
        <v>7</v>
      </c>
      <c r="J31" s="229">
        <f>INDICADORES!W108</f>
        <v>7</v>
      </c>
      <c r="K31" s="229">
        <f>INDICADORES!Z108</f>
        <v>7</v>
      </c>
      <c r="L31" s="430">
        <f>INDICADORES!AF108</f>
        <v>7</v>
      </c>
      <c r="M31" s="430">
        <f>INDICADORES!AI108</f>
        <v>7</v>
      </c>
      <c r="N31" s="430">
        <f>INDICADORES!AL108</f>
        <v>7</v>
      </c>
      <c r="O31" s="430">
        <f>INDICADORES!AR108</f>
        <v>7</v>
      </c>
      <c r="P31" s="430">
        <f>INDICADORES!AU108</f>
        <v>7</v>
      </c>
      <c r="Q31" s="430">
        <f>INDICADORES!AX108</f>
        <v>7</v>
      </c>
      <c r="R31" s="230">
        <f>AVERAGE(F31:Q31)</f>
        <v>7</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430">
        <f>INDICADORES!I108</f>
        <v>0</v>
      </c>
      <c r="G32" s="430">
        <f>INDICADORES!L108</f>
        <v>0</v>
      </c>
      <c r="H32" s="430">
        <f>INDICADORES!O108</f>
        <v>0</v>
      </c>
      <c r="I32" s="430">
        <f>INDICADORES!U108</f>
        <v>0</v>
      </c>
      <c r="J32" s="430">
        <f>INDICADORES!X108</f>
        <v>0</v>
      </c>
      <c r="K32" s="430">
        <f>INDICADORES!AA108</f>
        <v>0</v>
      </c>
      <c r="L32" s="430">
        <f>INDICADORES!AG108</f>
        <v>0</v>
      </c>
      <c r="M32" s="430">
        <f>INDICADORES!AJ108</f>
        <v>0</v>
      </c>
      <c r="N32" s="430">
        <f>INDICADORES!AM108</f>
        <v>0</v>
      </c>
      <c r="O32" s="430">
        <f>INDICADORES!AS108</f>
        <v>0</v>
      </c>
      <c r="P32" s="430">
        <f>INDICADORES!AV108</f>
        <v>0</v>
      </c>
      <c r="Q32" s="430">
        <f>INDICADORES!AY108</f>
        <v>0</v>
      </c>
      <c r="R32" s="230">
        <f>AVERAGE(F32:Q32)</f>
        <v>0</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490">
        <f t="shared" ref="F33:Q33" si="0">+F31</f>
        <v>7</v>
      </c>
      <c r="G33" s="490">
        <f t="shared" si="0"/>
        <v>7</v>
      </c>
      <c r="H33" s="490">
        <f t="shared" si="0"/>
        <v>7</v>
      </c>
      <c r="I33" s="490">
        <f t="shared" si="0"/>
        <v>7</v>
      </c>
      <c r="J33" s="490">
        <f t="shared" si="0"/>
        <v>7</v>
      </c>
      <c r="K33" s="490">
        <f t="shared" si="0"/>
        <v>7</v>
      </c>
      <c r="L33" s="490">
        <f t="shared" si="0"/>
        <v>7</v>
      </c>
      <c r="M33" s="490">
        <f t="shared" si="0"/>
        <v>7</v>
      </c>
      <c r="N33" s="490">
        <f t="shared" si="0"/>
        <v>7</v>
      </c>
      <c r="O33" s="490">
        <f t="shared" si="0"/>
        <v>7</v>
      </c>
      <c r="P33" s="490">
        <f t="shared" si="0"/>
        <v>7</v>
      </c>
      <c r="Q33" s="490">
        <f t="shared" si="0"/>
        <v>7</v>
      </c>
      <c r="R33" s="491">
        <f>AVERAGE(F33:Q33)</f>
        <v>7</v>
      </c>
      <c r="U33" s="220"/>
      <c r="V33" s="220"/>
      <c r="W33" s="220"/>
      <c r="X33" s="220"/>
      <c r="Y33" s="220"/>
      <c r="Z33" s="220"/>
      <c r="AA33" s="221"/>
      <c r="AB33" s="216"/>
      <c r="AE33" s="218"/>
      <c r="AF33" s="218"/>
      <c r="AG33" s="218"/>
      <c r="AH33" s="218"/>
      <c r="AI33" s="218"/>
      <c r="AJ33" s="218"/>
      <c r="AK33" s="218"/>
      <c r="AL33" s="218"/>
    </row>
    <row r="34" spans="2:38">
      <c r="B34" s="215"/>
      <c r="C34" s="219"/>
      <c r="D34" s="231" t="s">
        <v>516</v>
      </c>
      <c r="E34" s="353"/>
      <c r="F34" s="298">
        <v>15</v>
      </c>
      <c r="G34" s="298">
        <v>8</v>
      </c>
      <c r="H34" s="298">
        <v>15</v>
      </c>
      <c r="I34" s="298">
        <v>19</v>
      </c>
      <c r="J34" s="298">
        <v>16</v>
      </c>
      <c r="K34" s="298">
        <v>15</v>
      </c>
      <c r="L34" s="298">
        <v>18</v>
      </c>
      <c r="M34" s="298">
        <v>18</v>
      </c>
      <c r="N34" s="298">
        <v>20</v>
      </c>
      <c r="O34" s="298">
        <v>15</v>
      </c>
      <c r="P34" s="298">
        <v>15</v>
      </c>
      <c r="Q34" s="298">
        <v>11</v>
      </c>
      <c r="R34" s="298">
        <f>AVERAGE(F34:Q34)</f>
        <v>15.416666666666666</v>
      </c>
      <c r="U34" s="220"/>
      <c r="V34" s="220"/>
      <c r="W34" s="220"/>
      <c r="X34" s="220"/>
      <c r="Y34" s="220"/>
      <c r="Z34" s="220"/>
      <c r="AA34" s="221"/>
      <c r="AB34" s="216"/>
      <c r="AE34" s="218"/>
      <c r="AF34" s="218"/>
      <c r="AG34" s="218"/>
      <c r="AH34" s="218"/>
      <c r="AI34" s="218"/>
      <c r="AJ34" s="218"/>
      <c r="AK34" s="218"/>
      <c r="AL34" s="218"/>
    </row>
    <row r="35" spans="2:38" ht="12.75" customHeight="1">
      <c r="B35" s="215"/>
      <c r="C35" s="219"/>
      <c r="D35" s="685" t="s">
        <v>26</v>
      </c>
      <c r="E35" s="685"/>
      <c r="F35" s="300">
        <v>10</v>
      </c>
      <c r="G35" s="300">
        <v>10</v>
      </c>
      <c r="H35" s="300">
        <v>10</v>
      </c>
      <c r="I35" s="300">
        <v>10</v>
      </c>
      <c r="J35" s="300">
        <v>10</v>
      </c>
      <c r="K35" s="300">
        <v>10</v>
      </c>
      <c r="L35" s="300">
        <v>10</v>
      </c>
      <c r="M35" s="300">
        <v>10</v>
      </c>
      <c r="N35" s="300">
        <v>10</v>
      </c>
      <c r="O35" s="300">
        <v>10</v>
      </c>
      <c r="P35" s="300">
        <v>10</v>
      </c>
      <c r="Q35" s="300">
        <v>10</v>
      </c>
      <c r="R35" s="300">
        <f>AVERAGE(F35:Q35)</f>
        <v>10</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344</v>
      </c>
      <c r="H38" s="678"/>
      <c r="I38" s="678"/>
      <c r="J38" s="678"/>
      <c r="K38" s="678"/>
      <c r="L38" s="678"/>
      <c r="M38" s="678"/>
      <c r="N38" s="678"/>
      <c r="O38" s="679" t="s">
        <v>518</v>
      </c>
      <c r="P38" s="679"/>
      <c r="Q38" s="679"/>
      <c r="R38" s="679"/>
      <c r="S38" s="679"/>
      <c r="T38" s="742"/>
      <c r="U38" s="742"/>
      <c r="V38" s="742"/>
      <c r="W38" s="742"/>
      <c r="X38" s="742"/>
      <c r="Y38" s="742"/>
      <c r="Z38" s="742"/>
      <c r="AA38" s="742"/>
      <c r="AB38" s="216"/>
      <c r="AC38" s="238"/>
      <c r="AE38" s="261"/>
      <c r="AF38" s="646"/>
      <c r="AG38" s="646"/>
      <c r="AH38" s="646"/>
      <c r="AI38" s="646"/>
      <c r="AJ38" s="646"/>
      <c r="AK38" s="646"/>
      <c r="AL38" s="646"/>
    </row>
    <row r="39" spans="2:38" ht="24" customHeight="1">
      <c r="B39" s="215"/>
      <c r="C39" s="661" t="s">
        <v>28</v>
      </c>
      <c r="D39" s="661"/>
      <c r="E39" s="661"/>
      <c r="F39" s="661"/>
      <c r="G39" s="674"/>
      <c r="H39" s="674"/>
      <c r="I39" s="674"/>
      <c r="J39" s="674"/>
      <c r="K39" s="674"/>
      <c r="L39" s="674"/>
      <c r="M39" s="674"/>
      <c r="N39" s="674"/>
      <c r="O39" s="670" t="s">
        <v>519</v>
      </c>
      <c r="P39" s="670"/>
      <c r="Q39" s="670"/>
      <c r="R39" s="670"/>
      <c r="S39" s="670"/>
      <c r="T39" s="742"/>
      <c r="U39" s="742"/>
      <c r="V39" s="742"/>
      <c r="W39" s="742"/>
      <c r="X39" s="742"/>
      <c r="Y39" s="742"/>
      <c r="Z39" s="742"/>
      <c r="AA39" s="742"/>
      <c r="AB39" s="216"/>
      <c r="AC39" s="238"/>
      <c r="AE39" s="261"/>
      <c r="AF39" s="646"/>
      <c r="AG39" s="646"/>
      <c r="AH39" s="646"/>
      <c r="AI39" s="646"/>
      <c r="AJ39" s="646"/>
      <c r="AK39" s="646"/>
      <c r="AL39" s="646"/>
    </row>
    <row r="40" spans="2:38" ht="27" customHeight="1">
      <c r="B40" s="215"/>
      <c r="C40" s="661" t="s">
        <v>520</v>
      </c>
      <c r="D40" s="661"/>
      <c r="E40" s="661"/>
      <c r="F40" s="661"/>
      <c r="G40" s="674" t="s">
        <v>1048</v>
      </c>
      <c r="H40" s="674"/>
      <c r="I40" s="674"/>
      <c r="J40" s="674"/>
      <c r="K40" s="674"/>
      <c r="L40" s="674"/>
      <c r="M40" s="674"/>
      <c r="N40" s="674"/>
      <c r="O40" s="675" t="s">
        <v>471</v>
      </c>
      <c r="P40" s="675"/>
      <c r="Q40" s="675"/>
      <c r="R40" s="675"/>
      <c r="S40" s="675"/>
      <c r="T40" s="740" t="s">
        <v>472</v>
      </c>
      <c r="U40" s="740"/>
      <c r="V40" s="740"/>
      <c r="W40" s="740"/>
      <c r="X40" s="740"/>
      <c r="Y40" s="740"/>
      <c r="Z40" s="740"/>
      <c r="AA40" s="740"/>
      <c r="AB40" s="216"/>
      <c r="AC40" s="238"/>
      <c r="AE40" s="261"/>
      <c r="AF40" s="239"/>
      <c r="AG40" s="239"/>
      <c r="AH40" s="239"/>
      <c r="AI40" s="239"/>
      <c r="AJ40" s="239"/>
      <c r="AK40" s="239"/>
      <c r="AL40" s="239"/>
    </row>
    <row r="41" spans="2:38" ht="21" customHeight="1">
      <c r="B41" s="215"/>
      <c r="C41" s="661" t="s">
        <v>468</v>
      </c>
      <c r="D41" s="661"/>
      <c r="E41" s="661"/>
      <c r="F41" s="661"/>
      <c r="G41" s="674" t="s">
        <v>34</v>
      </c>
      <c r="H41" s="674"/>
      <c r="I41" s="674"/>
      <c r="J41" s="674"/>
      <c r="K41" s="674"/>
      <c r="L41" s="674"/>
      <c r="M41" s="674"/>
      <c r="N41" s="674"/>
      <c r="O41" s="675" t="s">
        <v>473</v>
      </c>
      <c r="P41" s="675"/>
      <c r="Q41" s="675"/>
      <c r="R41" s="675"/>
      <c r="S41" s="675"/>
      <c r="T41" s="740" t="s">
        <v>472</v>
      </c>
      <c r="U41" s="740"/>
      <c r="V41" s="740"/>
      <c r="W41" s="740"/>
      <c r="X41" s="740"/>
      <c r="Y41" s="740"/>
      <c r="Z41" s="740"/>
      <c r="AA41" s="740"/>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742"/>
      <c r="U42" s="742"/>
      <c r="V42" s="742"/>
      <c r="W42" s="742"/>
      <c r="X42" s="742"/>
      <c r="Y42" s="742"/>
      <c r="Z42" s="742"/>
      <c r="AA42" s="742"/>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741"/>
      <c r="U43" s="741"/>
      <c r="V43" s="741"/>
      <c r="W43" s="741"/>
      <c r="X43" s="741"/>
      <c r="Y43" s="741"/>
      <c r="Z43" s="741"/>
      <c r="AA43" s="741"/>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535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1049</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KP5Dmth2JHDJ+V4PvxE8Nr8vptQ4Sv411H9n8+xNuFaliX95wt83CxdhkV+aFLOWj31IjHDXfFpxNTfggD11Ew==" saltValue="4JUyJJCdVaE+G646tQCILQ=="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106"/>
  <dimension ref="A1:AL83"/>
  <sheetViews>
    <sheetView showGridLines="0" topLeftCell="F1" zoomScale="90" zoomScaleNormal="90" workbookViewId="0"/>
  </sheetViews>
  <sheetFormatPr baseColWidth="10" defaultColWidth="11.42578125" defaultRowHeight="12.75" zeroHeight="1"/>
  <cols>
    <col min="1" max="2" width="1.140625" customWidth="1"/>
    <col min="3" max="3" width="4.28515625" customWidth="1"/>
    <col min="4" max="4" width="6.28515625" customWidth="1"/>
    <col min="5" max="5" width="6.42578125" customWidth="1"/>
    <col min="6" max="18" width="15.7109375" customWidth="1"/>
    <col min="19" max="27" width="8.7109375" customWidth="1"/>
    <col min="28" max="29" width="1.140625" customWidth="1"/>
    <col min="31" max="31" width="11.42578125" hidden="1"/>
    <col min="32" max="32" width="62.85546875" hidden="1" customWidth="1"/>
    <col min="33" max="38" width="11.42578125" hidden="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961</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1050</v>
      </c>
      <c r="G8" s="691"/>
      <c r="H8" s="691"/>
      <c r="I8" s="691"/>
      <c r="J8" s="691"/>
      <c r="K8" s="691"/>
      <c r="L8" s="691"/>
      <c r="M8" s="691"/>
      <c r="N8" s="691"/>
      <c r="O8" s="691"/>
      <c r="P8" s="691"/>
      <c r="Q8" s="692" t="s">
        <v>435</v>
      </c>
      <c r="R8" s="692"/>
      <c r="S8" s="693"/>
      <c r="T8" s="693"/>
      <c r="U8" s="692" t="s">
        <v>436</v>
      </c>
      <c r="V8" s="692"/>
      <c r="W8" s="694" t="s">
        <v>963</v>
      </c>
      <c r="X8" s="694"/>
      <c r="Y8" s="694"/>
      <c r="Z8" s="694"/>
      <c r="AA8" s="694"/>
      <c r="AB8" s="216"/>
      <c r="AE8" s="218"/>
      <c r="AF8" s="686"/>
      <c r="AG8" s="686"/>
      <c r="AH8" s="686"/>
      <c r="AI8" s="686"/>
      <c r="AJ8" s="686"/>
      <c r="AK8" s="686"/>
      <c r="AL8" s="686"/>
    </row>
    <row r="9" spans="2:38" ht="17.25" customHeight="1">
      <c r="B9" s="215"/>
      <c r="C9" s="668" t="s">
        <v>438</v>
      </c>
      <c r="D9" s="668"/>
      <c r="E9" s="668"/>
      <c r="F9" s="687" t="s">
        <v>1051</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18.7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7.75" customHeight="1">
      <c r="B13" s="215"/>
      <c r="C13" s="219"/>
      <c r="D13" s="220"/>
      <c r="E13" s="220"/>
      <c r="F13" s="220"/>
      <c r="G13" s="220"/>
      <c r="H13" s="220"/>
      <c r="I13" s="220"/>
      <c r="J13" s="220"/>
      <c r="K13" s="220"/>
      <c r="L13" s="220"/>
      <c r="M13" s="220"/>
      <c r="N13" s="220"/>
      <c r="O13" s="220"/>
      <c r="P13" s="220"/>
      <c r="Q13" s="220"/>
      <c r="R13" s="778" t="s">
        <v>1039</v>
      </c>
      <c r="S13" s="778"/>
      <c r="T13" s="778"/>
      <c r="U13" s="778"/>
      <c r="V13" s="778"/>
      <c r="W13" s="778"/>
      <c r="X13" s="778"/>
      <c r="Y13" s="778"/>
      <c r="Z13" s="778"/>
      <c r="AA13" s="778"/>
      <c r="AB13" s="216"/>
      <c r="AE13" s="218"/>
      <c r="AF13" s="218"/>
      <c r="AG13" s="218"/>
      <c r="AH13" s="218"/>
      <c r="AI13" s="218"/>
      <c r="AJ13" s="218"/>
      <c r="AK13" s="218"/>
      <c r="AL13" s="218"/>
    </row>
    <row r="14" spans="2:38" ht="30" customHeight="1">
      <c r="B14" s="215"/>
      <c r="C14" s="219"/>
      <c r="D14" s="220"/>
      <c r="E14" s="220"/>
      <c r="F14" s="220"/>
      <c r="G14" s="220"/>
      <c r="H14" s="220"/>
      <c r="I14" s="220"/>
      <c r="J14" s="220"/>
      <c r="K14" s="220"/>
      <c r="L14" s="220"/>
      <c r="M14" s="220"/>
      <c r="N14" s="220"/>
      <c r="O14" s="220"/>
      <c r="P14" s="220"/>
      <c r="Q14" s="220"/>
      <c r="R14" s="778"/>
      <c r="S14" s="778"/>
      <c r="T14" s="778"/>
      <c r="U14" s="778"/>
      <c r="V14" s="778"/>
      <c r="W14" s="778"/>
      <c r="X14" s="778"/>
      <c r="Y14" s="778"/>
      <c r="Z14" s="778"/>
      <c r="AA14" s="778"/>
      <c r="AB14" s="216"/>
      <c r="AE14" s="218"/>
      <c r="AF14" s="218"/>
      <c r="AG14" s="218"/>
      <c r="AH14" s="218"/>
      <c r="AI14" s="218"/>
      <c r="AJ14" s="218"/>
      <c r="AK14" s="218"/>
      <c r="AL14" s="218"/>
    </row>
    <row r="15" spans="2:38" ht="29.25" customHeight="1">
      <c r="B15" s="215"/>
      <c r="C15" s="219"/>
      <c r="D15" s="220"/>
      <c r="E15" s="220"/>
      <c r="F15" s="220"/>
      <c r="G15" s="220"/>
      <c r="H15" s="220"/>
      <c r="I15" s="220"/>
      <c r="J15" s="220"/>
      <c r="K15" s="220"/>
      <c r="L15" s="220"/>
      <c r="M15" s="220"/>
      <c r="N15" s="220"/>
      <c r="O15" s="220"/>
      <c r="P15" s="220"/>
      <c r="Q15" s="220"/>
      <c r="R15" s="778"/>
      <c r="S15" s="778"/>
      <c r="T15" s="778"/>
      <c r="U15" s="778"/>
      <c r="V15" s="778"/>
      <c r="W15" s="778"/>
      <c r="X15" s="778"/>
      <c r="Y15" s="778"/>
      <c r="Z15" s="778"/>
      <c r="AA15" s="77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78"/>
      <c r="S16" s="778"/>
      <c r="T16" s="778"/>
      <c r="U16" s="778"/>
      <c r="V16" s="778"/>
      <c r="W16" s="778"/>
      <c r="X16" s="778"/>
      <c r="Y16" s="778"/>
      <c r="Z16" s="778"/>
      <c r="AA16" s="77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78"/>
      <c r="S17" s="778"/>
      <c r="T17" s="778"/>
      <c r="U17" s="778"/>
      <c r="V17" s="778"/>
      <c r="W17" s="778"/>
      <c r="X17" s="778"/>
      <c r="Y17" s="778"/>
      <c r="Z17" s="778"/>
      <c r="AA17" s="77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78"/>
      <c r="S18" s="778"/>
      <c r="T18" s="778"/>
      <c r="U18" s="778"/>
      <c r="V18" s="778"/>
      <c r="W18" s="778"/>
      <c r="X18" s="778"/>
      <c r="Y18" s="778"/>
      <c r="Z18" s="778"/>
      <c r="AA18" s="77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78"/>
      <c r="S19" s="778"/>
      <c r="T19" s="778"/>
      <c r="U19" s="778"/>
      <c r="V19" s="778"/>
      <c r="W19" s="778"/>
      <c r="X19" s="778"/>
      <c r="Y19" s="778"/>
      <c r="Z19" s="778"/>
      <c r="AA19" s="77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78"/>
      <c r="S20" s="778"/>
      <c r="T20" s="778"/>
      <c r="U20" s="778"/>
      <c r="V20" s="778"/>
      <c r="W20" s="778"/>
      <c r="X20" s="778"/>
      <c r="Y20" s="778"/>
      <c r="Z20" s="778"/>
      <c r="AA20" s="77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S21" s="697" t="s">
        <v>478</v>
      </c>
      <c r="T21" s="697"/>
      <c r="U21" s="697"/>
      <c r="V21" s="697"/>
      <c r="W21" s="697"/>
      <c r="X21" s="697"/>
      <c r="Y21" s="697"/>
      <c r="Z21" s="697"/>
      <c r="AA21" s="697"/>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492"/>
      <c r="S22" s="801" t="s">
        <v>1052</v>
      </c>
      <c r="T22" s="801"/>
      <c r="U22" s="801"/>
      <c r="V22" s="801"/>
      <c r="W22" s="801"/>
      <c r="X22" s="801"/>
      <c r="Y22" s="801"/>
      <c r="Z22" s="801"/>
      <c r="AA22" s="801"/>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492"/>
      <c r="S23" s="801"/>
      <c r="T23" s="801"/>
      <c r="U23" s="801"/>
      <c r="V23" s="801"/>
      <c r="W23" s="801"/>
      <c r="X23" s="801"/>
      <c r="Y23" s="801"/>
      <c r="Z23" s="801"/>
      <c r="AA23" s="801"/>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492"/>
      <c r="S24" s="801"/>
      <c r="T24" s="801"/>
      <c r="U24" s="801"/>
      <c r="V24" s="801"/>
      <c r="W24" s="801"/>
      <c r="X24" s="801"/>
      <c r="Y24" s="801"/>
      <c r="Z24" s="801"/>
      <c r="AA24" s="801"/>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492"/>
      <c r="S25" s="801"/>
      <c r="T25" s="801"/>
      <c r="U25" s="801"/>
      <c r="V25" s="801"/>
      <c r="W25" s="801"/>
      <c r="X25" s="801"/>
      <c r="Y25" s="801"/>
      <c r="Z25" s="801"/>
      <c r="AA25" s="801"/>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492"/>
      <c r="S26" s="801"/>
      <c r="T26" s="801"/>
      <c r="U26" s="801"/>
      <c r="V26" s="801"/>
      <c r="W26" s="801"/>
      <c r="X26" s="801"/>
      <c r="Y26" s="801"/>
      <c r="Z26" s="801"/>
      <c r="AA26" s="801"/>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492"/>
      <c r="S27" s="801"/>
      <c r="T27" s="801"/>
      <c r="U27" s="801"/>
      <c r="V27" s="801"/>
      <c r="W27" s="801"/>
      <c r="X27" s="801"/>
      <c r="Y27" s="801"/>
      <c r="Z27" s="801"/>
      <c r="AA27" s="801"/>
      <c r="AB27" s="216"/>
      <c r="AE27" s="218"/>
      <c r="AF27" s="218"/>
      <c r="AG27" s="218"/>
      <c r="AH27" s="218"/>
      <c r="AI27" s="218"/>
      <c r="AJ27" s="218"/>
      <c r="AK27" s="218"/>
      <c r="AL27" s="218"/>
    </row>
    <row r="28" spans="2:38" ht="3.75" customHeight="1">
      <c r="B28" s="215"/>
      <c r="C28" s="219"/>
      <c r="D28" s="220"/>
      <c r="E28" s="220"/>
      <c r="F28" s="220"/>
      <c r="G28" s="220"/>
      <c r="H28" s="220"/>
      <c r="I28" s="220"/>
      <c r="J28" s="220"/>
      <c r="K28" s="220"/>
      <c r="L28" s="220"/>
      <c r="M28" s="220"/>
      <c r="N28" s="220"/>
      <c r="O28" s="220"/>
      <c r="P28" s="220"/>
      <c r="Q28" s="220"/>
      <c r="R28" s="220"/>
      <c r="S28" s="801"/>
      <c r="T28" s="801"/>
      <c r="U28" s="801"/>
      <c r="V28" s="801"/>
      <c r="W28" s="801"/>
      <c r="X28" s="801"/>
      <c r="Y28" s="801"/>
      <c r="Z28" s="801"/>
      <c r="AA28" s="801"/>
      <c r="AB28" s="216"/>
      <c r="AE28" s="218"/>
      <c r="AF28" s="218"/>
      <c r="AG28" s="218"/>
      <c r="AH28" s="218"/>
      <c r="AI28" s="218"/>
      <c r="AJ28" s="218"/>
      <c r="AK28" s="218"/>
      <c r="AL28" s="218"/>
    </row>
    <row r="29" spans="2:38" ht="22.5" customHeight="1">
      <c r="B29" s="215"/>
      <c r="C29" s="219"/>
      <c r="D29" s="222" t="s">
        <v>501</v>
      </c>
      <c r="E29" s="223"/>
      <c r="F29" s="224" t="s">
        <v>502</v>
      </c>
      <c r="G29" s="224" t="s">
        <v>503</v>
      </c>
      <c r="H29" s="224" t="s">
        <v>504</v>
      </c>
      <c r="I29" s="224" t="s">
        <v>505</v>
      </c>
      <c r="J29" s="224" t="s">
        <v>506</v>
      </c>
      <c r="K29" s="224" t="s">
        <v>507</v>
      </c>
      <c r="L29" s="224" t="s">
        <v>508</v>
      </c>
      <c r="M29" s="224" t="s">
        <v>509</v>
      </c>
      <c r="N29" s="224" t="s">
        <v>510</v>
      </c>
      <c r="O29" s="224" t="s">
        <v>511</v>
      </c>
      <c r="P29" s="224" t="s">
        <v>512</v>
      </c>
      <c r="Q29" s="224" t="s">
        <v>513</v>
      </c>
      <c r="R29" s="406" t="s">
        <v>514</v>
      </c>
      <c r="S29" s="801"/>
      <c r="T29" s="801"/>
      <c r="U29" s="801"/>
      <c r="V29" s="801"/>
      <c r="W29" s="801"/>
      <c r="X29" s="801"/>
      <c r="Y29" s="801"/>
      <c r="Z29" s="801"/>
      <c r="AA29" s="801"/>
      <c r="AB29" s="216"/>
      <c r="AE29" s="218"/>
      <c r="AF29" s="218"/>
      <c r="AG29" s="218"/>
      <c r="AH29" s="218"/>
      <c r="AI29" s="218"/>
      <c r="AJ29" s="218"/>
      <c r="AK29" s="218"/>
      <c r="AL29" s="218"/>
    </row>
    <row r="30" spans="2:38" ht="22.5" customHeight="1">
      <c r="B30" s="215"/>
      <c r="C30" s="219"/>
      <c r="D30" s="227" t="s">
        <v>27</v>
      </c>
      <c r="E30" s="228"/>
      <c r="F30" s="446">
        <f>INDICADORES!H109</f>
        <v>3431941531</v>
      </c>
      <c r="G30" s="446">
        <f>INDICADORES!K109</f>
        <v>3200041638.0500002</v>
      </c>
      <c r="H30" s="446">
        <f>INDICADORES!N109</f>
        <v>3016301904.52</v>
      </c>
      <c r="I30" s="446">
        <f>INDICADORES!T109</f>
        <v>2364605226.9200001</v>
      </c>
      <c r="J30" s="446">
        <f>INDICADORES!W109</f>
        <v>4993876307.5299997</v>
      </c>
      <c r="K30" s="446">
        <f>INDICADORES!Z109</f>
        <v>2007514756.8199999</v>
      </c>
      <c r="L30" s="446">
        <f>INDICADORES!AF109</f>
        <v>3373300683.0100002</v>
      </c>
      <c r="M30" s="446">
        <f>INDICADORES!AI109</f>
        <v>2697827601</v>
      </c>
      <c r="N30" s="446">
        <f>INDICADORES!AL109</f>
        <v>1130676576</v>
      </c>
      <c r="O30" s="446">
        <f>INDICADORES!AR109</f>
        <v>2802549107</v>
      </c>
      <c r="P30" s="446">
        <f>INDICADORES!AU109</f>
        <v>1257147465</v>
      </c>
      <c r="Q30" s="446">
        <f>INDICADORES!AX109</f>
        <v>590631710.71000004</v>
      </c>
      <c r="R30" s="453">
        <f>SUM(F30:Q30)</f>
        <v>30866414507.559998</v>
      </c>
      <c r="S30" s="801"/>
      <c r="T30" s="801"/>
      <c r="U30" s="801"/>
      <c r="V30" s="801"/>
      <c r="W30" s="801"/>
      <c r="X30" s="801"/>
      <c r="Y30" s="801"/>
      <c r="Z30" s="801"/>
      <c r="AA30" s="801"/>
      <c r="AB30" s="216"/>
      <c r="AE30" s="218"/>
      <c r="AF30" s="218"/>
      <c r="AG30" s="218"/>
      <c r="AH30" s="218"/>
      <c r="AI30" s="218"/>
      <c r="AJ30" s="218"/>
      <c r="AK30" s="218"/>
      <c r="AL30" s="218"/>
    </row>
    <row r="31" spans="2:38" ht="22.5" customHeight="1">
      <c r="B31" s="215"/>
      <c r="C31" s="219"/>
      <c r="D31" s="227" t="s">
        <v>28</v>
      </c>
      <c r="E31" s="228"/>
      <c r="F31" s="446">
        <f>INDICADORES!I109</f>
        <v>42950523812.091904</v>
      </c>
      <c r="G31" s="446">
        <f>INDICADORES!L109</f>
        <v>42950523812.091904</v>
      </c>
      <c r="H31" s="446">
        <f>INDICADORES!O109</f>
        <v>42950523812.091904</v>
      </c>
      <c r="I31" s="446">
        <f>INDICADORES!U109</f>
        <v>42950523812.091904</v>
      </c>
      <c r="J31" s="446">
        <f>INDICADORES!X109</f>
        <v>42950523812.091904</v>
      </c>
      <c r="K31" s="446">
        <f>INDICADORES!AA109</f>
        <v>42950523812.091904</v>
      </c>
      <c r="L31" s="446">
        <f>INDICADORES!AG109</f>
        <v>42950523812.091904</v>
      </c>
      <c r="M31" s="446">
        <f>INDICADORES!AJ109</f>
        <v>42950523812.091904</v>
      </c>
      <c r="N31" s="446">
        <f>INDICADORES!AM109</f>
        <v>42950523812.091904</v>
      </c>
      <c r="O31" s="446">
        <f>INDICADORES!AS109</f>
        <v>42950523812.091904</v>
      </c>
      <c r="P31" s="446">
        <f>INDICADORES!AV109</f>
        <v>42950523812.091904</v>
      </c>
      <c r="Q31" s="446">
        <f>INDICADORES!AY109</f>
        <v>42950523812.091904</v>
      </c>
      <c r="R31" s="453">
        <f>+F31</f>
        <v>42950523812.091904</v>
      </c>
      <c r="S31" s="801"/>
      <c r="T31" s="801"/>
      <c r="U31" s="801"/>
      <c r="V31" s="801"/>
      <c r="W31" s="801"/>
      <c r="X31" s="801"/>
      <c r="Y31" s="801"/>
      <c r="Z31" s="801"/>
      <c r="AA31" s="801"/>
      <c r="AB31" s="216"/>
      <c r="AE31" s="218"/>
      <c r="AF31" s="218"/>
      <c r="AG31" s="218"/>
      <c r="AH31" s="218"/>
      <c r="AI31" s="218"/>
      <c r="AJ31" s="218"/>
      <c r="AK31" s="218"/>
      <c r="AL31" s="218"/>
    </row>
    <row r="32" spans="2:38" ht="22.5" customHeight="1">
      <c r="B32" s="215"/>
      <c r="C32" s="219"/>
      <c r="D32" s="231" t="s">
        <v>515</v>
      </c>
      <c r="E32" s="232"/>
      <c r="F32" s="493">
        <f t="shared" ref="F32:R32" si="0">+F30/F31</f>
        <v>7.990453262024716E-2</v>
      </c>
      <c r="G32" s="493">
        <f t="shared" si="0"/>
        <v>7.450529944757249E-2</v>
      </c>
      <c r="H32" s="493">
        <f t="shared" si="0"/>
        <v>7.0227360153191365E-2</v>
      </c>
      <c r="I32" s="493">
        <f t="shared" si="0"/>
        <v>5.5054165049653957E-2</v>
      </c>
      <c r="J32" s="493">
        <f t="shared" si="0"/>
        <v>0.11627044013195641</v>
      </c>
      <c r="K32" s="493">
        <f t="shared" si="0"/>
        <v>4.6740169353995685E-2</v>
      </c>
      <c r="L32" s="493">
        <f t="shared" si="0"/>
        <v>7.8539221029483963E-2</v>
      </c>
      <c r="M32" s="493">
        <f t="shared" si="0"/>
        <v>6.2812449338289042E-2</v>
      </c>
      <c r="N32" s="493">
        <f t="shared" si="0"/>
        <v>2.6325093983642626E-2</v>
      </c>
      <c r="O32" s="493">
        <f t="shared" si="0"/>
        <v>6.52506386013154E-2</v>
      </c>
      <c r="P32" s="493">
        <f t="shared" si="0"/>
        <v>2.9269665499308161E-2</v>
      </c>
      <c r="Q32" s="493">
        <f t="shared" si="0"/>
        <v>1.3751443714493626E-2</v>
      </c>
      <c r="R32" s="494">
        <f t="shared" si="0"/>
        <v>0.71865047892314982</v>
      </c>
      <c r="S32" s="801"/>
      <c r="T32" s="801"/>
      <c r="U32" s="801"/>
      <c r="V32" s="801"/>
      <c r="W32" s="801"/>
      <c r="X32" s="801"/>
      <c r="Y32" s="801"/>
      <c r="Z32" s="801"/>
      <c r="AA32" s="801"/>
      <c r="AB32" s="216"/>
      <c r="AE32" s="218"/>
      <c r="AF32" s="218"/>
      <c r="AG32" s="218"/>
      <c r="AH32" s="218"/>
      <c r="AI32" s="218"/>
      <c r="AJ32" s="218"/>
      <c r="AK32" s="218"/>
      <c r="AL32" s="218"/>
    </row>
    <row r="33" spans="2:38" ht="22.5" customHeight="1">
      <c r="B33" s="215"/>
      <c r="C33" s="219"/>
      <c r="D33" s="231" t="s">
        <v>516</v>
      </c>
      <c r="E33" s="353"/>
      <c r="F33" s="495">
        <v>1.0989620411181299E-2</v>
      </c>
      <c r="G33" s="495">
        <v>7.4315999845592104E-2</v>
      </c>
      <c r="H33" s="495">
        <v>1.27144905050431E-2</v>
      </c>
      <c r="I33" s="495">
        <v>3.8637530131113498E-2</v>
      </c>
      <c r="J33" s="495">
        <v>0.13738743077135501</v>
      </c>
      <c r="K33" s="495">
        <v>8.1876329106631202E-2</v>
      </c>
      <c r="L33" s="495">
        <v>3.07538677812185E-2</v>
      </c>
      <c r="M33" s="495">
        <v>2.06346916503404E-2</v>
      </c>
      <c r="N33" s="495">
        <v>4.5353027745619397E-2</v>
      </c>
      <c r="O33" s="495">
        <v>4.9204614729329701E-2</v>
      </c>
      <c r="P33" s="495">
        <v>1.05885712988211E-2</v>
      </c>
      <c r="Q33" s="495">
        <v>0.118978811523916</v>
      </c>
      <c r="R33" s="495">
        <v>0.63143498550016097</v>
      </c>
      <c r="S33" s="801"/>
      <c r="T33" s="801"/>
      <c r="U33" s="801"/>
      <c r="V33" s="801"/>
      <c r="W33" s="801"/>
      <c r="X33" s="801"/>
      <c r="Y33" s="801"/>
      <c r="Z33" s="801"/>
      <c r="AA33" s="801"/>
      <c r="AB33" s="216"/>
      <c r="AE33" s="218"/>
      <c r="AF33" s="218"/>
      <c r="AG33" s="218"/>
      <c r="AH33" s="218"/>
      <c r="AI33" s="218"/>
      <c r="AJ33" s="218"/>
      <c r="AK33" s="218"/>
      <c r="AL33" s="218"/>
    </row>
    <row r="34" spans="2:38" ht="12.75" customHeight="1">
      <c r="B34" s="215"/>
      <c r="C34" s="219"/>
      <c r="D34" s="685" t="s">
        <v>26</v>
      </c>
      <c r="E34" s="685"/>
      <c r="F34" s="495">
        <v>0.1</v>
      </c>
      <c r="G34" s="495">
        <v>0.1</v>
      </c>
      <c r="H34" s="495">
        <v>0.1</v>
      </c>
      <c r="I34" s="495">
        <v>0.1</v>
      </c>
      <c r="J34" s="495">
        <v>0.1</v>
      </c>
      <c r="K34" s="495">
        <v>0.1</v>
      </c>
      <c r="L34" s="495">
        <v>0.1</v>
      </c>
      <c r="M34" s="495">
        <v>0.1</v>
      </c>
      <c r="N34" s="495">
        <v>0.1</v>
      </c>
      <c r="O34" s="495">
        <v>0.1</v>
      </c>
      <c r="P34" s="495"/>
      <c r="Q34" s="495"/>
      <c r="R34" s="495">
        <f>SUM(F34:Q34)</f>
        <v>0.99999999999999989</v>
      </c>
      <c r="S34" s="801"/>
      <c r="T34" s="801"/>
      <c r="U34" s="801"/>
      <c r="V34" s="801"/>
      <c r="W34" s="801"/>
      <c r="X34" s="801"/>
      <c r="Y34" s="801"/>
      <c r="Z34" s="801"/>
      <c r="AA34" s="801"/>
      <c r="AB34" s="216"/>
      <c r="AE34" s="218"/>
      <c r="AF34" s="218"/>
      <c r="AG34" s="218"/>
      <c r="AH34" s="218"/>
      <c r="AI34" s="218"/>
      <c r="AJ34" s="218"/>
      <c r="AK34" s="218"/>
      <c r="AL34" s="218"/>
    </row>
    <row r="35" spans="2:38" ht="4.5" customHeight="1">
      <c r="B35" s="215"/>
      <c r="C35" s="219"/>
      <c r="D35" s="220"/>
      <c r="E35" s="220"/>
      <c r="F35" s="220"/>
      <c r="G35" s="220"/>
      <c r="H35" s="220"/>
      <c r="I35" s="220"/>
      <c r="J35" s="220"/>
      <c r="K35" s="220"/>
      <c r="L35" s="220"/>
      <c r="M35" s="220"/>
      <c r="N35" s="220"/>
      <c r="O35" s="220"/>
      <c r="P35" s="220"/>
      <c r="Q35" s="220"/>
      <c r="R35" s="220"/>
      <c r="S35" s="220"/>
      <c r="T35" s="220"/>
      <c r="U35" s="220"/>
      <c r="V35" s="220"/>
      <c r="W35" s="220"/>
      <c r="X35" s="220"/>
      <c r="Y35" s="220"/>
      <c r="Z35" s="220"/>
      <c r="AA35" s="221"/>
      <c r="AB35" s="216"/>
      <c r="AE35" s="218"/>
      <c r="AF35" s="218"/>
      <c r="AG35" s="218"/>
      <c r="AH35" s="218"/>
      <c r="AI35" s="218"/>
      <c r="AJ35" s="218"/>
      <c r="AK35" s="218"/>
      <c r="AL35" s="218"/>
    </row>
    <row r="36" spans="2:38" ht="12.75" customHeight="1">
      <c r="B36" s="215"/>
      <c r="C36" s="676" t="s">
        <v>466</v>
      </c>
      <c r="D36" s="676"/>
      <c r="E36" s="676"/>
      <c r="F36" s="676"/>
      <c r="G36" s="676"/>
      <c r="H36" s="676"/>
      <c r="I36" s="676"/>
      <c r="J36" s="676"/>
      <c r="K36" s="676"/>
      <c r="L36" s="676"/>
      <c r="M36" s="676"/>
      <c r="N36" s="676"/>
      <c r="O36" s="659" t="s">
        <v>467</v>
      </c>
      <c r="P36" s="659"/>
      <c r="Q36" s="659"/>
      <c r="R36" s="659"/>
      <c r="S36" s="659"/>
      <c r="T36" s="659"/>
      <c r="U36" s="659"/>
      <c r="V36" s="659"/>
      <c r="W36" s="659"/>
      <c r="X36" s="659"/>
      <c r="Y36" s="659"/>
      <c r="Z36" s="659"/>
      <c r="AA36" s="659"/>
      <c r="AB36" s="216"/>
      <c r="AE36" s="218"/>
      <c r="AF36" s="218"/>
      <c r="AG36" s="218"/>
      <c r="AH36" s="218"/>
      <c r="AI36" s="218"/>
      <c r="AJ36" s="218"/>
      <c r="AK36" s="218"/>
      <c r="AL36" s="218"/>
    </row>
    <row r="37" spans="2:38" ht="42.75" customHeight="1">
      <c r="B37" s="215"/>
      <c r="C37" s="677" t="s">
        <v>27</v>
      </c>
      <c r="D37" s="677"/>
      <c r="E37" s="677"/>
      <c r="F37" s="677"/>
      <c r="G37" s="678" t="s">
        <v>1053</v>
      </c>
      <c r="H37" s="678"/>
      <c r="I37" s="678"/>
      <c r="J37" s="678"/>
      <c r="K37" s="678"/>
      <c r="L37" s="678"/>
      <c r="M37" s="678"/>
      <c r="N37" s="678"/>
      <c r="O37" s="679" t="s">
        <v>518</v>
      </c>
      <c r="P37" s="679"/>
      <c r="Q37" s="679"/>
      <c r="R37" s="679"/>
      <c r="S37" s="679"/>
      <c r="T37" s="740"/>
      <c r="U37" s="740"/>
      <c r="V37" s="740"/>
      <c r="W37" s="740"/>
      <c r="X37" s="740"/>
      <c r="Y37" s="740"/>
      <c r="Z37" s="740"/>
      <c r="AA37" s="740"/>
      <c r="AB37" s="216"/>
      <c r="AC37" s="238"/>
      <c r="AE37" s="261"/>
      <c r="AF37" s="646"/>
      <c r="AG37" s="646"/>
      <c r="AH37" s="646"/>
      <c r="AI37" s="646"/>
      <c r="AJ37" s="646"/>
      <c r="AK37" s="646"/>
      <c r="AL37" s="646"/>
    </row>
    <row r="38" spans="2:38" ht="24" customHeight="1">
      <c r="B38" s="215"/>
      <c r="C38" s="661" t="s">
        <v>28</v>
      </c>
      <c r="D38" s="661"/>
      <c r="E38" s="661"/>
      <c r="F38" s="661"/>
      <c r="G38" s="674" t="s">
        <v>1054</v>
      </c>
      <c r="H38" s="674"/>
      <c r="I38" s="674"/>
      <c r="J38" s="674"/>
      <c r="K38" s="674"/>
      <c r="L38" s="674"/>
      <c r="M38" s="674"/>
      <c r="N38" s="674"/>
      <c r="O38" s="670" t="s">
        <v>519</v>
      </c>
      <c r="P38" s="670"/>
      <c r="Q38" s="670"/>
      <c r="R38" s="670"/>
      <c r="S38" s="670"/>
      <c r="T38" s="740"/>
      <c r="U38" s="740"/>
      <c r="V38" s="740"/>
      <c r="W38" s="740"/>
      <c r="X38" s="740"/>
      <c r="Y38" s="740"/>
      <c r="Z38" s="740"/>
      <c r="AA38" s="740"/>
      <c r="AB38" s="216"/>
      <c r="AC38" s="238"/>
      <c r="AE38" s="261"/>
      <c r="AF38" s="646"/>
      <c r="AG38" s="646"/>
      <c r="AH38" s="646"/>
      <c r="AI38" s="646"/>
      <c r="AJ38" s="646"/>
      <c r="AK38" s="646"/>
      <c r="AL38" s="646"/>
    </row>
    <row r="39" spans="2:38" ht="27" customHeight="1">
      <c r="B39" s="215"/>
      <c r="C39" s="661" t="s">
        <v>520</v>
      </c>
      <c r="D39" s="661"/>
      <c r="E39" s="661"/>
      <c r="F39" s="661"/>
      <c r="G39" s="674" t="s">
        <v>1055</v>
      </c>
      <c r="H39" s="674"/>
      <c r="I39" s="674"/>
      <c r="J39" s="674"/>
      <c r="K39" s="674"/>
      <c r="L39" s="674"/>
      <c r="M39" s="674"/>
      <c r="N39" s="674"/>
      <c r="O39" s="675" t="s">
        <v>471</v>
      </c>
      <c r="P39" s="675"/>
      <c r="Q39" s="675"/>
      <c r="R39" s="675"/>
      <c r="S39" s="675"/>
      <c r="T39" s="740" t="s">
        <v>472</v>
      </c>
      <c r="U39" s="740"/>
      <c r="V39" s="740"/>
      <c r="W39" s="740"/>
      <c r="X39" s="740"/>
      <c r="Y39" s="740"/>
      <c r="Z39" s="740"/>
      <c r="AA39" s="740"/>
      <c r="AB39" s="216"/>
      <c r="AC39" s="238"/>
      <c r="AE39" s="261"/>
      <c r="AF39" s="239"/>
      <c r="AG39" s="239"/>
      <c r="AH39" s="239"/>
      <c r="AI39" s="239"/>
      <c r="AJ39" s="239"/>
      <c r="AK39" s="239"/>
      <c r="AL39" s="239"/>
    </row>
    <row r="40" spans="2:38" ht="21" customHeight="1">
      <c r="B40" s="215"/>
      <c r="C40" s="661" t="s">
        <v>468</v>
      </c>
      <c r="D40" s="661"/>
      <c r="E40" s="661"/>
      <c r="F40" s="661"/>
      <c r="G40" s="674" t="s">
        <v>252</v>
      </c>
      <c r="H40" s="674"/>
      <c r="I40" s="674"/>
      <c r="J40" s="674"/>
      <c r="K40" s="674"/>
      <c r="L40" s="674"/>
      <c r="M40" s="674"/>
      <c r="N40" s="674"/>
      <c r="O40" s="675" t="s">
        <v>473</v>
      </c>
      <c r="P40" s="675"/>
      <c r="Q40" s="675"/>
      <c r="R40" s="675"/>
      <c r="S40" s="675"/>
      <c r="T40" s="740" t="s">
        <v>472</v>
      </c>
      <c r="U40" s="740"/>
      <c r="V40" s="740"/>
      <c r="W40" s="740"/>
      <c r="X40" s="740"/>
      <c r="Y40" s="740"/>
      <c r="Z40" s="740"/>
      <c r="AA40" s="740"/>
      <c r="AB40" s="216"/>
      <c r="AC40" s="238"/>
      <c r="AE40" s="261"/>
      <c r="AF40" s="647"/>
      <c r="AG40" s="647"/>
      <c r="AH40" s="647"/>
      <c r="AI40" s="647"/>
      <c r="AJ40" s="647"/>
      <c r="AK40" s="647"/>
      <c r="AL40" s="647"/>
    </row>
    <row r="41" spans="2:38" ht="20.25" customHeight="1">
      <c r="B41" s="215"/>
      <c r="C41" s="668" t="s">
        <v>522</v>
      </c>
      <c r="D41" s="668"/>
      <c r="E41" s="668"/>
      <c r="F41" s="668"/>
      <c r="G41" s="669" t="s">
        <v>640</v>
      </c>
      <c r="H41" s="669"/>
      <c r="I41" s="669"/>
      <c r="J41" s="669"/>
      <c r="K41" s="669"/>
      <c r="L41" s="669"/>
      <c r="M41" s="669"/>
      <c r="N41" s="669"/>
      <c r="O41" s="670" t="s">
        <v>475</v>
      </c>
      <c r="P41" s="670"/>
      <c r="Q41" s="670"/>
      <c r="R41" s="670"/>
      <c r="S41" s="670"/>
      <c r="T41" s="740"/>
      <c r="U41" s="740"/>
      <c r="V41" s="740"/>
      <c r="W41" s="740"/>
      <c r="X41" s="740"/>
      <c r="Y41" s="740"/>
      <c r="Z41" s="740"/>
      <c r="AA41" s="740"/>
      <c r="AB41" s="216"/>
      <c r="AC41" s="238"/>
      <c r="AE41" s="261"/>
      <c r="AF41" s="647"/>
      <c r="AG41" s="647"/>
      <c r="AH41" s="647"/>
      <c r="AI41" s="647"/>
      <c r="AJ41" s="647"/>
      <c r="AK41" s="647"/>
      <c r="AL41" s="647"/>
    </row>
    <row r="42" spans="2:38" ht="24" customHeight="1">
      <c r="B42" s="215"/>
      <c r="C42" s="668"/>
      <c r="D42" s="668"/>
      <c r="E42" s="668"/>
      <c r="F42" s="668"/>
      <c r="G42" s="669"/>
      <c r="H42" s="669"/>
      <c r="I42" s="669"/>
      <c r="J42" s="669"/>
      <c r="K42" s="669"/>
      <c r="L42" s="669"/>
      <c r="M42" s="669"/>
      <c r="N42" s="669"/>
      <c r="O42" s="672" t="s">
        <v>476</v>
      </c>
      <c r="P42" s="672"/>
      <c r="Q42" s="672"/>
      <c r="R42" s="672"/>
      <c r="S42" s="672"/>
      <c r="T42" s="741"/>
      <c r="U42" s="741"/>
      <c r="V42" s="741"/>
      <c r="W42" s="741"/>
      <c r="X42" s="741"/>
      <c r="Y42" s="741"/>
      <c r="Z42" s="741"/>
      <c r="AA42" s="741"/>
      <c r="AB42" s="216"/>
      <c r="AC42" s="238"/>
      <c r="AE42" s="261"/>
      <c r="AF42" s="238"/>
      <c r="AG42" s="238"/>
      <c r="AH42" s="238"/>
      <c r="AI42" s="238"/>
      <c r="AJ42" s="238"/>
      <c r="AK42" s="238"/>
      <c r="AL42" s="238"/>
    </row>
    <row r="43" spans="2:38" ht="15" customHeight="1">
      <c r="B43" s="215"/>
      <c r="C43" s="659" t="s">
        <v>478</v>
      </c>
      <c r="D43" s="659"/>
      <c r="E43" s="659"/>
      <c r="F43" s="659"/>
      <c r="G43" s="659"/>
      <c r="H43" s="659"/>
      <c r="I43" s="659"/>
      <c r="J43" s="659"/>
      <c r="K43" s="659"/>
      <c r="L43" s="659"/>
      <c r="M43" s="659"/>
      <c r="N43" s="659"/>
      <c r="O43" s="660" t="s">
        <v>479</v>
      </c>
      <c r="P43" s="660"/>
      <c r="Q43" s="660"/>
      <c r="R43" s="660"/>
      <c r="S43" s="660"/>
      <c r="T43" s="660"/>
      <c r="U43" s="660"/>
      <c r="V43" s="660"/>
      <c r="W43" s="660"/>
      <c r="X43" s="660"/>
      <c r="Y43" s="660"/>
      <c r="Z43" s="660"/>
      <c r="AA43" s="660"/>
      <c r="AB43" s="216"/>
      <c r="AC43" s="238"/>
      <c r="AE43" s="261"/>
      <c r="AF43" s="647"/>
      <c r="AG43" s="647"/>
      <c r="AH43" s="647"/>
      <c r="AI43" s="647"/>
      <c r="AJ43" s="647"/>
      <c r="AK43" s="647"/>
      <c r="AL43" s="647"/>
    </row>
    <row r="44" spans="2:38" ht="27.75" customHeight="1">
      <c r="B44" s="215"/>
      <c r="C44" s="661" t="s">
        <v>480</v>
      </c>
      <c r="D44" s="661"/>
      <c r="E44" s="661"/>
      <c r="F44" s="661"/>
      <c r="G44" s="662" t="s">
        <v>481</v>
      </c>
      <c r="H44" s="662"/>
      <c r="I44" s="240" t="s">
        <v>482</v>
      </c>
      <c r="J44" s="241" t="s">
        <v>483</v>
      </c>
      <c r="K44" s="240"/>
      <c r="L44" s="241" t="s">
        <v>484</v>
      </c>
      <c r="M44" s="242"/>
      <c r="N44" s="242"/>
      <c r="O44" s="663" t="s">
        <v>485</v>
      </c>
      <c r="P44" s="663"/>
      <c r="Q44" s="663"/>
      <c r="R44" s="663"/>
      <c r="S44" s="664" t="s">
        <v>486</v>
      </c>
      <c r="T44" s="664"/>
      <c r="U44" s="664"/>
      <c r="V44" s="664"/>
      <c r="W44" s="664"/>
      <c r="X44" s="664"/>
      <c r="Y44" s="664"/>
      <c r="Z44" s="664"/>
      <c r="AA44" s="664"/>
      <c r="AB44" s="216"/>
      <c r="AC44" s="238"/>
      <c r="AE44" s="261"/>
      <c r="AF44" s="238"/>
      <c r="AG44" s="238"/>
      <c r="AH44" s="238"/>
      <c r="AI44" s="238"/>
      <c r="AJ44" s="238"/>
      <c r="AK44" s="238"/>
      <c r="AL44" s="238"/>
    </row>
    <row r="45" spans="2:38" ht="27.75" customHeight="1">
      <c r="B45" s="215"/>
      <c r="C45" s="661"/>
      <c r="D45" s="661"/>
      <c r="E45" s="661"/>
      <c r="F45" s="661"/>
      <c r="G45" s="665"/>
      <c r="H45" s="665"/>
      <c r="I45" s="665"/>
      <c r="J45" s="665"/>
      <c r="K45" s="665"/>
      <c r="L45" s="665"/>
      <c r="M45" s="665"/>
      <c r="N45" s="243"/>
      <c r="O45" s="666" t="s">
        <v>487</v>
      </c>
      <c r="P45" s="666"/>
      <c r="Q45" s="666"/>
      <c r="R45" s="666"/>
      <c r="S45" s="656" t="s">
        <v>488</v>
      </c>
      <c r="T45" s="656"/>
      <c r="U45" s="656"/>
      <c r="V45" s="245"/>
      <c r="W45" s="656"/>
      <c r="X45" s="656"/>
      <c r="Y45" s="656"/>
      <c r="Z45" s="667"/>
      <c r="AA45" s="667"/>
      <c r="AB45" s="216"/>
      <c r="AC45" s="238"/>
      <c r="AE45" s="261"/>
      <c r="AF45" s="647"/>
      <c r="AG45" s="647"/>
      <c r="AH45" s="647"/>
      <c r="AI45" s="647"/>
      <c r="AJ45" s="647"/>
      <c r="AK45" s="647"/>
      <c r="AL45" s="647"/>
    </row>
    <row r="46" spans="2:38" ht="30" customHeight="1">
      <c r="B46" s="215"/>
      <c r="C46" s="648" t="s">
        <v>490</v>
      </c>
      <c r="D46" s="648"/>
      <c r="E46" s="648"/>
      <c r="F46" s="648"/>
      <c r="G46" s="652"/>
      <c r="H46" s="652"/>
      <c r="I46" s="652"/>
      <c r="J46" s="652"/>
      <c r="K46" s="652"/>
      <c r="L46" s="652"/>
      <c r="M46" s="652"/>
      <c r="N46" s="652"/>
      <c r="O46" s="666"/>
      <c r="P46" s="666"/>
      <c r="Q46" s="666"/>
      <c r="R46" s="666"/>
      <c r="S46" s="656" t="s">
        <v>476</v>
      </c>
      <c r="T46" s="656"/>
      <c r="U46" s="656"/>
      <c r="V46" s="655" t="s">
        <v>482</v>
      </c>
      <c r="W46" s="656" t="s">
        <v>523</v>
      </c>
      <c r="X46" s="656"/>
      <c r="Y46" s="656"/>
      <c r="Z46" s="657"/>
      <c r="AA46" s="657"/>
      <c r="AB46" s="216"/>
      <c r="AC46" s="238"/>
      <c r="AE46" s="261"/>
      <c r="AF46" s="647"/>
      <c r="AG46" s="647"/>
      <c r="AH46" s="647"/>
      <c r="AI46" s="647"/>
      <c r="AJ46" s="647"/>
      <c r="AK46" s="647"/>
      <c r="AL46" s="647"/>
    </row>
    <row r="47" spans="2:38" ht="22.5" customHeight="1">
      <c r="B47" s="215"/>
      <c r="C47" s="648" t="s">
        <v>524</v>
      </c>
      <c r="D47" s="648"/>
      <c r="E47" s="648"/>
      <c r="F47" s="648"/>
      <c r="G47" s="652" t="s">
        <v>525</v>
      </c>
      <c r="H47" s="652"/>
      <c r="I47" s="652"/>
      <c r="J47" s="652"/>
      <c r="K47" s="652"/>
      <c r="L47" s="652"/>
      <c r="M47" s="652"/>
      <c r="N47" s="652"/>
      <c r="O47" s="666"/>
      <c r="P47" s="666"/>
      <c r="Q47" s="666"/>
      <c r="R47" s="666"/>
      <c r="S47" s="656"/>
      <c r="T47" s="656"/>
      <c r="U47" s="656"/>
      <c r="V47" s="655"/>
      <c r="W47" s="656"/>
      <c r="X47" s="656"/>
      <c r="Y47" s="656"/>
      <c r="Z47" s="657"/>
      <c r="AA47" s="657"/>
      <c r="AB47" s="216"/>
      <c r="AC47" s="238"/>
      <c r="AE47" s="261"/>
      <c r="AF47" s="647"/>
      <c r="AG47" s="647"/>
      <c r="AH47" s="647"/>
      <c r="AI47" s="647"/>
      <c r="AJ47" s="647"/>
      <c r="AK47" s="647"/>
      <c r="AL47" s="647"/>
    </row>
    <row r="48" spans="2:38" ht="14.25" customHeight="1">
      <c r="B48" s="215"/>
      <c r="C48" s="648" t="s">
        <v>526</v>
      </c>
      <c r="D48" s="648"/>
      <c r="E48" s="648"/>
      <c r="F48" s="648"/>
      <c r="G48" s="649">
        <v>0.6</v>
      </c>
      <c r="H48" s="649"/>
      <c r="I48" s="649"/>
      <c r="J48" s="649"/>
      <c r="K48" s="649"/>
      <c r="L48" s="649"/>
      <c r="M48" s="649"/>
      <c r="N48" s="649"/>
      <c r="O48" s="666"/>
      <c r="P48" s="666"/>
      <c r="Q48" s="666"/>
      <c r="R48" s="666"/>
      <c r="S48" s="653" t="s">
        <v>493</v>
      </c>
      <c r="T48" s="653"/>
      <c r="U48" s="653"/>
      <c r="V48" s="654" t="s">
        <v>482</v>
      </c>
      <c r="W48" s="607" t="s">
        <v>494</v>
      </c>
      <c r="X48" s="607"/>
      <c r="Y48" s="607"/>
      <c r="Z48" s="608" t="s">
        <v>482</v>
      </c>
      <c r="AA48" s="608"/>
      <c r="AB48" s="216"/>
      <c r="AC48" s="238"/>
      <c r="AE48" s="261"/>
      <c r="AF48" s="647"/>
      <c r="AG48" s="647"/>
      <c r="AH48" s="647"/>
      <c r="AI48" s="647"/>
      <c r="AJ48" s="647"/>
      <c r="AK48" s="647"/>
      <c r="AL48" s="647"/>
    </row>
    <row r="49" spans="1:38" ht="14.25" customHeight="1">
      <c r="B49" s="215"/>
      <c r="C49" s="648" t="s">
        <v>495</v>
      </c>
      <c r="D49" s="648"/>
      <c r="E49" s="648"/>
      <c r="F49" s="648"/>
      <c r="G49" s="649"/>
      <c r="H49" s="649"/>
      <c r="I49" s="649"/>
      <c r="J49" s="649"/>
      <c r="K49" s="649"/>
      <c r="L49" s="649"/>
      <c r="M49" s="649"/>
      <c r="N49" s="649"/>
      <c r="O49" s="666"/>
      <c r="P49" s="666"/>
      <c r="Q49" s="666"/>
      <c r="R49" s="666"/>
      <c r="S49" s="653"/>
      <c r="T49" s="653"/>
      <c r="U49" s="653"/>
      <c r="V49" s="654"/>
      <c r="W49" s="607"/>
      <c r="X49" s="607"/>
      <c r="Y49" s="607"/>
      <c r="Z49" s="608"/>
      <c r="AA49" s="608"/>
      <c r="AB49" s="216"/>
      <c r="AC49" s="238"/>
      <c r="AE49" s="261"/>
      <c r="AF49" s="647"/>
      <c r="AG49" s="647"/>
      <c r="AH49" s="647"/>
      <c r="AI49" s="647"/>
      <c r="AJ49" s="647"/>
      <c r="AK49" s="647"/>
      <c r="AL49" s="647"/>
    </row>
    <row r="50" spans="1:38" ht="21.75" customHeight="1">
      <c r="B50" s="215"/>
      <c r="C50" s="650" t="s">
        <v>496</v>
      </c>
      <c r="D50" s="650"/>
      <c r="E50" s="650"/>
      <c r="F50" s="650"/>
      <c r="G50" s="651"/>
      <c r="H50" s="651"/>
      <c r="I50" s="651"/>
      <c r="J50" s="651"/>
      <c r="K50" s="651"/>
      <c r="L50" s="651"/>
      <c r="M50" s="651"/>
      <c r="N50" s="651"/>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4.5" customHeight="1">
      <c r="B51" s="247"/>
      <c r="C51" s="248"/>
      <c r="D51" s="249"/>
      <c r="E51" s="249"/>
      <c r="F51" s="249"/>
      <c r="G51" s="249"/>
      <c r="H51" s="249"/>
      <c r="I51" s="249"/>
      <c r="J51" s="249"/>
      <c r="K51" s="249"/>
      <c r="L51" s="249"/>
      <c r="M51" s="249"/>
      <c r="N51" s="249"/>
      <c r="O51" s="250"/>
      <c r="P51" s="248"/>
      <c r="Q51" s="251"/>
      <c r="R51" s="251"/>
      <c r="S51" s="251"/>
      <c r="T51" s="251"/>
      <c r="U51" s="251"/>
      <c r="V51" s="251"/>
      <c r="W51" s="251"/>
      <c r="X51" s="251"/>
      <c r="Y51" s="251"/>
      <c r="Z51" s="251"/>
      <c r="AA51" s="251"/>
      <c r="AB51" s="252"/>
      <c r="AC51" s="238"/>
      <c r="AE51" s="261"/>
      <c r="AF51" s="646"/>
      <c r="AG51" s="646"/>
      <c r="AH51" s="646"/>
      <c r="AI51" s="646"/>
      <c r="AJ51" s="646"/>
      <c r="AK51" s="646"/>
      <c r="AL51" s="646"/>
    </row>
    <row r="52" spans="1:38" ht="22.5" customHeight="1">
      <c r="C52" s="253"/>
      <c r="D52" s="238"/>
      <c r="E52" s="238"/>
      <c r="F52" s="238"/>
      <c r="G52" s="238"/>
      <c r="H52" s="238"/>
      <c r="I52" s="238"/>
      <c r="J52" s="238"/>
      <c r="K52" s="238"/>
      <c r="L52" s="238"/>
      <c r="M52" s="238"/>
      <c r="N52" s="238"/>
      <c r="AA52" s="254"/>
      <c r="AC52" s="238"/>
      <c r="AE52" s="261"/>
      <c r="AF52" s="646"/>
      <c r="AG52" s="646"/>
      <c r="AH52" s="646"/>
      <c r="AI52" s="646"/>
      <c r="AJ52" s="646"/>
      <c r="AK52" s="646"/>
      <c r="AL52" s="646"/>
    </row>
    <row r="53" spans="1:38" ht="22.5" hidden="1" customHeight="1">
      <c r="A53" s="220"/>
      <c r="C53" s="253"/>
      <c r="D53" s="238"/>
      <c r="E53" s="238"/>
      <c r="F53" s="238"/>
      <c r="G53" s="238"/>
      <c r="H53" s="238"/>
      <c r="I53" s="238"/>
      <c r="J53" s="238"/>
      <c r="K53" s="238"/>
      <c r="L53" s="238"/>
      <c r="M53" s="238"/>
      <c r="N53" s="238"/>
      <c r="AA53" s="254"/>
      <c r="AC53" s="238"/>
      <c r="AE53" s="261"/>
      <c r="AF53" s="239"/>
      <c r="AG53" s="239"/>
      <c r="AH53" s="239"/>
      <c r="AI53" s="239"/>
      <c r="AJ53" s="239"/>
      <c r="AK53" s="239"/>
      <c r="AL53" s="239"/>
    </row>
    <row r="54" spans="1:38" ht="22.5" hidden="1" customHeight="1">
      <c r="C54" s="253"/>
      <c r="D54" s="238"/>
      <c r="E54" s="238"/>
      <c r="F54" s="238"/>
      <c r="G54" s="238"/>
      <c r="H54" s="238"/>
      <c r="I54" s="238"/>
      <c r="J54" s="238"/>
      <c r="K54" s="238"/>
      <c r="L54" s="238"/>
      <c r="M54" s="238"/>
      <c r="N54" s="238"/>
      <c r="AC54" s="238"/>
      <c r="AE54" s="261"/>
      <c r="AF54" s="646"/>
      <c r="AG54" s="646"/>
      <c r="AH54" s="646"/>
      <c r="AI54" s="646"/>
      <c r="AJ54" s="646"/>
      <c r="AK54" s="646"/>
      <c r="AL54" s="646"/>
    </row>
    <row r="55" spans="1:38" ht="22.5" hidden="1"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hidden="1"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hidden="1" customHeight="1">
      <c r="C57" s="253"/>
      <c r="D57" s="238"/>
      <c r="E57" s="238"/>
      <c r="F57" s="238"/>
      <c r="G57" s="238"/>
      <c r="H57" s="238"/>
      <c r="I57" s="238"/>
      <c r="J57" s="238"/>
      <c r="K57" s="238"/>
      <c r="L57" s="238"/>
      <c r="M57" s="238"/>
      <c r="N57" s="238"/>
    </row>
    <row r="58" spans="1:38" ht="22.5" hidden="1" customHeight="1">
      <c r="C58" s="253"/>
      <c r="D58" s="238"/>
      <c r="E58" s="238"/>
      <c r="F58" s="238"/>
      <c r="G58" s="238"/>
      <c r="H58" s="238"/>
      <c r="I58" s="238"/>
      <c r="J58" s="238"/>
      <c r="K58" s="238"/>
      <c r="L58" s="238"/>
      <c r="M58" s="238"/>
      <c r="N58" s="238"/>
    </row>
    <row r="59" spans="1:38" ht="22.5" hidden="1" customHeight="1">
      <c r="C59" s="253"/>
      <c r="D59" s="238"/>
      <c r="E59" s="238"/>
      <c r="F59" s="238"/>
      <c r="G59" s="238"/>
      <c r="H59" s="238"/>
      <c r="I59" s="238"/>
      <c r="J59" s="238"/>
      <c r="K59" s="238"/>
      <c r="L59" s="238"/>
      <c r="M59" s="238"/>
      <c r="N59" s="238"/>
    </row>
    <row r="60" spans="1:38" ht="22.5" hidden="1"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hidden="1"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hidden="1"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hidden="1"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hidden="1"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hidden="1"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hidden="1"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hidden="1"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hidden="1"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hidden="1"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hidden="1"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hidden="1"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hidden="1"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hidden="1"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hidden="1"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idden="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idden="1">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hidden="1">
      <c r="C77" s="253"/>
      <c r="D77" s="238"/>
      <c r="E77" s="238"/>
      <c r="F77" s="238"/>
      <c r="G77" s="238"/>
      <c r="H77" s="238"/>
      <c r="I77" s="238"/>
      <c r="J77" s="238"/>
      <c r="K77" s="238"/>
      <c r="L77" s="238"/>
      <c r="M77" s="238"/>
      <c r="N77" s="238"/>
      <c r="O77" s="255"/>
      <c r="P77" s="253"/>
      <c r="Q77" s="254"/>
      <c r="R77" s="254"/>
      <c r="S77" s="254"/>
      <c r="T77" s="254"/>
      <c r="U77" s="254"/>
      <c r="V77" s="254"/>
      <c r="W77" s="254"/>
      <c r="X77" s="254"/>
      <c r="Y77" s="254"/>
      <c r="Z77" s="254"/>
      <c r="AA77" s="254"/>
    </row>
    <row r="78" spans="3:27" hidden="1">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hidden="1">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hidden="1">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hidden="1">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hidden="1">
      <c r="C82" s="253"/>
      <c r="D82" s="238"/>
      <c r="E82" s="238"/>
      <c r="F82" s="238"/>
      <c r="G82" s="238"/>
      <c r="H82" s="238"/>
      <c r="I82" s="238"/>
      <c r="J82" s="238"/>
      <c r="K82" s="238"/>
      <c r="L82" s="238"/>
      <c r="M82" s="238"/>
      <c r="N82" s="238"/>
      <c r="O82" s="255"/>
      <c r="P82" s="253"/>
      <c r="Q82" s="254"/>
      <c r="R82" s="254"/>
      <c r="S82" s="254"/>
      <c r="T82" s="254"/>
      <c r="U82" s="254"/>
      <c r="V82" s="254"/>
      <c r="W82" s="254"/>
      <c r="X82" s="254"/>
      <c r="Y82" s="254"/>
      <c r="Z82" s="254"/>
      <c r="AA82" s="254"/>
    </row>
    <row r="83" spans="3:27" hidden="1">
      <c r="C83" s="253"/>
      <c r="D83" s="238"/>
      <c r="E83" s="238"/>
      <c r="F83" s="238"/>
      <c r="G83" s="238"/>
      <c r="H83" s="238"/>
      <c r="I83" s="238"/>
      <c r="J83" s="238"/>
      <c r="K83" s="238"/>
      <c r="L83" s="238"/>
      <c r="M83" s="238"/>
      <c r="N83" s="238"/>
      <c r="P83" s="253"/>
      <c r="Q83" s="254"/>
      <c r="R83" s="254"/>
      <c r="S83" s="254"/>
      <c r="T83" s="254"/>
      <c r="U83" s="254"/>
      <c r="V83" s="254"/>
      <c r="W83" s="254"/>
      <c r="X83" s="254"/>
      <c r="Y83" s="254"/>
      <c r="Z83" s="254"/>
      <c r="AA83" s="254"/>
    </row>
  </sheetData>
  <sheetProtection algorithmName="SHA-512" hashValue="nTImzGSzrtWZmmRUXHJf1wK1oDzsk/FItn/6RZ6tXEACzxZR8TEArc1z3nP1TdsRWeLU8F3opcdy5f82OsXgMg==" saltValue="4DRCsIEHI9tSwZfHvWcrEg=="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S21:AA21"/>
    <mergeCell ref="S22:AA34"/>
    <mergeCell ref="D34:E34"/>
    <mergeCell ref="C36:N36"/>
    <mergeCell ref="O36:AA36"/>
    <mergeCell ref="C37:F37"/>
    <mergeCell ref="G37:N37"/>
    <mergeCell ref="O37:S37"/>
    <mergeCell ref="T37:AA37"/>
    <mergeCell ref="AF37:AL37"/>
    <mergeCell ref="C38:F38"/>
    <mergeCell ref="G38:N38"/>
    <mergeCell ref="O38:S38"/>
    <mergeCell ref="T38:AA38"/>
    <mergeCell ref="AF38:AL38"/>
    <mergeCell ref="C39:F39"/>
    <mergeCell ref="G39:N39"/>
    <mergeCell ref="O39:S39"/>
    <mergeCell ref="T39:AA39"/>
    <mergeCell ref="C40:F40"/>
    <mergeCell ref="G40:N40"/>
    <mergeCell ref="O40:S40"/>
    <mergeCell ref="T40:AA40"/>
    <mergeCell ref="AF40:AL40"/>
    <mergeCell ref="C41:F42"/>
    <mergeCell ref="G41:N42"/>
    <mergeCell ref="O41:S41"/>
    <mergeCell ref="T41:AA41"/>
    <mergeCell ref="AF41:AL41"/>
    <mergeCell ref="O42:S42"/>
    <mergeCell ref="T42:AA42"/>
    <mergeCell ref="C43:N43"/>
    <mergeCell ref="O43:AA43"/>
    <mergeCell ref="AF43:AL43"/>
    <mergeCell ref="C44:F45"/>
    <mergeCell ref="G44:H44"/>
    <mergeCell ref="O44:R44"/>
    <mergeCell ref="S44:AA44"/>
    <mergeCell ref="G45:M45"/>
    <mergeCell ref="O45:R50"/>
    <mergeCell ref="S45:U45"/>
    <mergeCell ref="W45:Y45"/>
    <mergeCell ref="Z45:AA45"/>
    <mergeCell ref="AF45:AL45"/>
    <mergeCell ref="C46:F46"/>
    <mergeCell ref="G46:N46"/>
    <mergeCell ref="S46:U47"/>
    <mergeCell ref="V46:V47"/>
    <mergeCell ref="W46:Y47"/>
    <mergeCell ref="Z46:AA47"/>
    <mergeCell ref="AF46:AL46"/>
    <mergeCell ref="C47:F47"/>
    <mergeCell ref="G47:N47"/>
    <mergeCell ref="AF47:AL47"/>
    <mergeCell ref="Z48:AA50"/>
    <mergeCell ref="AF48:AL48"/>
    <mergeCell ref="C49:F49"/>
    <mergeCell ref="G49:N49"/>
    <mergeCell ref="AF49:AL49"/>
    <mergeCell ref="C50:F50"/>
    <mergeCell ref="G50:N50"/>
    <mergeCell ref="AF50:AL50"/>
    <mergeCell ref="C48:F48"/>
    <mergeCell ref="G48:N48"/>
    <mergeCell ref="S48:U50"/>
    <mergeCell ref="V48:V50"/>
    <mergeCell ref="W48:Y50"/>
    <mergeCell ref="AF51:AL51"/>
    <mergeCell ref="AF52:AL52"/>
    <mergeCell ref="AF54:AL54"/>
    <mergeCell ref="AF55:AL55"/>
    <mergeCell ref="AF56:AL56"/>
  </mergeCells>
  <pageMargins left="0.5" right="0.42986111111111103" top="1.0402777777777801" bottom="0.45" header="0.511811023622047" footer="0.511811023622047"/>
  <pageSetup paperSize="9" scale="76"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7"/>
  <dimension ref="A1:AL83"/>
  <sheetViews>
    <sheetView showGridLines="0" topLeftCell="K12" zoomScale="149" zoomScaleNormal="149" workbookViewId="0">
      <selection activeCell="K12" sqref="K12"/>
    </sheetView>
  </sheetViews>
  <sheetFormatPr baseColWidth="10" defaultColWidth="11.42578125" defaultRowHeight="12.75" zeroHeight="1"/>
  <cols>
    <col min="1" max="2" width="1.140625" customWidth="1"/>
    <col min="3" max="3" width="4.28515625" customWidth="1"/>
    <col min="4" max="4" width="5" customWidth="1"/>
    <col min="5" max="5" width="6" customWidth="1"/>
    <col min="6" max="18" width="15.7109375" customWidth="1"/>
    <col min="19" max="27" width="8.7109375" customWidth="1"/>
    <col min="28" max="29" width="1.140625" customWidth="1"/>
    <col min="31" max="31" width="11.42578125" hidden="1"/>
    <col min="32" max="32" width="62.85546875" hidden="1" customWidth="1"/>
    <col min="33" max="38" width="11.42578125" hidden="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961</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1056</v>
      </c>
      <c r="G8" s="691"/>
      <c r="H8" s="691"/>
      <c r="I8" s="691"/>
      <c r="J8" s="691"/>
      <c r="K8" s="691"/>
      <c r="L8" s="691"/>
      <c r="M8" s="691"/>
      <c r="N8" s="691"/>
      <c r="O8" s="691"/>
      <c r="P8" s="691"/>
      <c r="Q8" s="692" t="s">
        <v>435</v>
      </c>
      <c r="R8" s="692"/>
      <c r="S8" s="693"/>
      <c r="T8" s="693"/>
      <c r="U8" s="692" t="s">
        <v>436</v>
      </c>
      <c r="V8" s="692"/>
      <c r="W8" s="694" t="s">
        <v>963</v>
      </c>
      <c r="X8" s="694"/>
      <c r="Y8" s="694"/>
      <c r="Z8" s="694"/>
      <c r="AA8" s="694"/>
      <c r="AB8" s="216"/>
      <c r="AE8" s="218"/>
      <c r="AF8" s="686"/>
      <c r="AG8" s="686"/>
      <c r="AH8" s="686"/>
      <c r="AI8" s="686"/>
      <c r="AJ8" s="686"/>
      <c r="AK8" s="686"/>
      <c r="AL8" s="686"/>
    </row>
    <row r="9" spans="2:38" ht="17.25" customHeight="1">
      <c r="B9" s="215"/>
      <c r="C9" s="668" t="s">
        <v>438</v>
      </c>
      <c r="D9" s="668"/>
      <c r="E9" s="668"/>
      <c r="F9" s="687" t="s">
        <v>1057</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S12" s="682" t="s">
        <v>442</v>
      </c>
      <c r="T12" s="682"/>
      <c r="U12" s="682"/>
      <c r="V12" s="682"/>
      <c r="W12" s="682"/>
      <c r="X12" s="682"/>
      <c r="Y12" s="682"/>
      <c r="Z12" s="682"/>
      <c r="AA12" s="682"/>
      <c r="AB12" s="216"/>
      <c r="AE12" s="218"/>
      <c r="AF12" s="218"/>
      <c r="AG12" s="218"/>
      <c r="AH12" s="218"/>
      <c r="AI12" s="218"/>
      <c r="AJ12" s="218"/>
      <c r="AK12" s="218"/>
      <c r="AL12" s="218"/>
    </row>
    <row r="13" spans="2:38" ht="23.25" customHeight="1">
      <c r="B13" s="215"/>
      <c r="C13" s="219"/>
      <c r="D13" s="220"/>
      <c r="E13" s="220"/>
      <c r="F13" s="220"/>
      <c r="G13" s="220"/>
      <c r="H13" s="220"/>
      <c r="I13" s="220"/>
      <c r="J13" s="220"/>
      <c r="K13" s="220"/>
      <c r="L13" s="220"/>
      <c r="M13" s="220"/>
      <c r="N13" s="220"/>
      <c r="O13" s="220"/>
      <c r="P13" s="220"/>
      <c r="Q13" s="220"/>
      <c r="S13" s="778" t="s">
        <v>1039</v>
      </c>
      <c r="T13" s="778"/>
      <c r="U13" s="778"/>
      <c r="V13" s="778"/>
      <c r="W13" s="778"/>
      <c r="X13" s="778"/>
      <c r="Y13" s="778"/>
      <c r="Z13" s="778"/>
      <c r="AA13" s="778"/>
      <c r="AB13" s="216"/>
      <c r="AE13" s="218"/>
      <c r="AF13" s="218"/>
      <c r="AG13" s="218"/>
      <c r="AH13" s="218"/>
      <c r="AI13" s="218"/>
      <c r="AJ13" s="218"/>
      <c r="AK13" s="218"/>
      <c r="AL13" s="218"/>
    </row>
    <row r="14" spans="2:38" ht="23.25" customHeight="1">
      <c r="B14" s="215"/>
      <c r="C14" s="219"/>
      <c r="D14" s="220"/>
      <c r="E14" s="220"/>
      <c r="F14" s="220"/>
      <c r="G14" s="220"/>
      <c r="H14" s="220"/>
      <c r="I14" s="220"/>
      <c r="J14" s="220"/>
      <c r="K14" s="220"/>
      <c r="L14" s="220"/>
      <c r="M14" s="220"/>
      <c r="N14" s="220"/>
      <c r="O14" s="220"/>
      <c r="P14" s="220"/>
      <c r="Q14" s="220"/>
      <c r="S14" s="778"/>
      <c r="T14" s="778"/>
      <c r="U14" s="778"/>
      <c r="V14" s="778"/>
      <c r="W14" s="778"/>
      <c r="X14" s="778"/>
      <c r="Y14" s="778"/>
      <c r="Z14" s="778"/>
      <c r="AA14" s="778"/>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S15" s="778"/>
      <c r="T15" s="778"/>
      <c r="U15" s="778"/>
      <c r="V15" s="778"/>
      <c r="W15" s="778"/>
      <c r="X15" s="778"/>
      <c r="Y15" s="778"/>
      <c r="Z15" s="778"/>
      <c r="AA15" s="77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S16" s="778"/>
      <c r="T16" s="778"/>
      <c r="U16" s="778"/>
      <c r="V16" s="778"/>
      <c r="W16" s="778"/>
      <c r="X16" s="778"/>
      <c r="Y16" s="778"/>
      <c r="Z16" s="778"/>
      <c r="AA16" s="778"/>
      <c r="AB16" s="216"/>
      <c r="AE16" s="218"/>
      <c r="AF16" s="218"/>
      <c r="AG16" s="218"/>
      <c r="AH16" s="218"/>
      <c r="AI16" s="218"/>
      <c r="AJ16" s="218"/>
      <c r="AK16" s="218"/>
      <c r="AL16" s="218"/>
    </row>
    <row r="17" spans="2:38" ht="35.25" customHeight="1">
      <c r="B17" s="215"/>
      <c r="C17" s="219"/>
      <c r="D17" s="220"/>
      <c r="E17" s="220"/>
      <c r="F17" s="220"/>
      <c r="G17" s="220"/>
      <c r="H17" s="220"/>
      <c r="I17" s="220"/>
      <c r="J17" s="220"/>
      <c r="K17" s="220"/>
      <c r="L17" s="220"/>
      <c r="M17" s="220"/>
      <c r="N17" s="220"/>
      <c r="O17" s="220"/>
      <c r="P17" s="220"/>
      <c r="Q17" s="220"/>
      <c r="S17" s="778"/>
      <c r="T17" s="778"/>
      <c r="U17" s="778"/>
      <c r="V17" s="778"/>
      <c r="W17" s="778"/>
      <c r="X17" s="778"/>
      <c r="Y17" s="778"/>
      <c r="Z17" s="778"/>
      <c r="AA17" s="778"/>
      <c r="AB17" s="216"/>
      <c r="AE17" s="218"/>
      <c r="AF17" s="218"/>
      <c r="AG17" s="218"/>
      <c r="AH17" s="218"/>
      <c r="AI17" s="218"/>
      <c r="AJ17" s="218"/>
      <c r="AK17" s="218"/>
      <c r="AL17" s="218"/>
    </row>
    <row r="18" spans="2:38" ht="24" customHeight="1">
      <c r="B18" s="215"/>
      <c r="C18" s="219"/>
      <c r="D18" s="220"/>
      <c r="E18" s="220"/>
      <c r="F18" s="220"/>
      <c r="G18" s="220"/>
      <c r="H18" s="220"/>
      <c r="I18" s="220"/>
      <c r="J18" s="220"/>
      <c r="K18" s="220"/>
      <c r="L18" s="220"/>
      <c r="M18" s="220"/>
      <c r="N18" s="220"/>
      <c r="O18" s="220"/>
      <c r="P18" s="220"/>
      <c r="Q18" s="220"/>
      <c r="S18" s="778"/>
      <c r="T18" s="778"/>
      <c r="U18" s="778"/>
      <c r="V18" s="778"/>
      <c r="W18" s="778"/>
      <c r="X18" s="778"/>
      <c r="Y18" s="778"/>
      <c r="Z18" s="778"/>
      <c r="AA18" s="778"/>
      <c r="AB18" s="216"/>
      <c r="AE18" s="218"/>
      <c r="AF18" s="218"/>
      <c r="AG18" s="218"/>
      <c r="AH18" s="218"/>
      <c r="AI18" s="218"/>
      <c r="AJ18" s="218"/>
      <c r="AK18" s="218"/>
      <c r="AL18" s="218"/>
    </row>
    <row r="19" spans="2:38" ht="21.75" customHeight="1">
      <c r="B19" s="215"/>
      <c r="C19" s="219"/>
      <c r="D19" s="220"/>
      <c r="E19" s="220"/>
      <c r="F19" s="220"/>
      <c r="G19" s="220"/>
      <c r="H19" s="220"/>
      <c r="I19" s="220"/>
      <c r="J19" s="220"/>
      <c r="K19" s="220"/>
      <c r="L19" s="220"/>
      <c r="M19" s="220"/>
      <c r="N19" s="220"/>
      <c r="O19" s="220"/>
      <c r="P19" s="220"/>
      <c r="Q19" s="220"/>
      <c r="S19" s="778"/>
      <c r="T19" s="778"/>
      <c r="U19" s="778"/>
      <c r="V19" s="778"/>
      <c r="W19" s="778"/>
      <c r="X19" s="778"/>
      <c r="Y19" s="778"/>
      <c r="Z19" s="778"/>
      <c r="AA19" s="77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S20" s="778"/>
      <c r="T20" s="778"/>
      <c r="U20" s="778"/>
      <c r="V20" s="778"/>
      <c r="W20" s="778"/>
      <c r="X20" s="778"/>
      <c r="Y20" s="778"/>
      <c r="Z20" s="778"/>
      <c r="AA20" s="77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S21" s="697" t="s">
        <v>478</v>
      </c>
      <c r="T21" s="697"/>
      <c r="U21" s="697"/>
      <c r="V21" s="697"/>
      <c r="W21" s="697"/>
      <c r="X21" s="697"/>
      <c r="Y21" s="697"/>
      <c r="Z21" s="697"/>
      <c r="AA21" s="697"/>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S22" s="698" t="s">
        <v>1058</v>
      </c>
      <c r="T22" s="698"/>
      <c r="U22" s="698"/>
      <c r="V22" s="698"/>
      <c r="W22" s="698"/>
      <c r="X22" s="698"/>
      <c r="Y22" s="698"/>
      <c r="Z22" s="698"/>
      <c r="AA22" s="69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S23" s="698"/>
      <c r="T23" s="698"/>
      <c r="U23" s="698"/>
      <c r="V23" s="698"/>
      <c r="W23" s="698"/>
      <c r="X23" s="698"/>
      <c r="Y23" s="698"/>
      <c r="Z23" s="698"/>
      <c r="AA23" s="69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S24" s="698"/>
      <c r="T24" s="698"/>
      <c r="U24" s="698"/>
      <c r="V24" s="698"/>
      <c r="W24" s="698"/>
      <c r="X24" s="698"/>
      <c r="Y24" s="698"/>
      <c r="Z24" s="698"/>
      <c r="AA24" s="69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S25" s="698"/>
      <c r="T25" s="698"/>
      <c r="U25" s="698"/>
      <c r="V25" s="698"/>
      <c r="W25" s="698"/>
      <c r="X25" s="698"/>
      <c r="Y25" s="698"/>
      <c r="Z25" s="698"/>
      <c r="AA25" s="69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S26" s="698"/>
      <c r="T26" s="698"/>
      <c r="U26" s="698"/>
      <c r="V26" s="698"/>
      <c r="W26" s="698"/>
      <c r="X26" s="698"/>
      <c r="Y26" s="698"/>
      <c r="Z26" s="698"/>
      <c r="AA26" s="69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S27" s="698"/>
      <c r="T27" s="698"/>
      <c r="U27" s="698"/>
      <c r="V27" s="698"/>
      <c r="W27" s="698"/>
      <c r="X27" s="698"/>
      <c r="Y27" s="698"/>
      <c r="Z27" s="698"/>
      <c r="AA27" s="698"/>
      <c r="AB27" s="216"/>
      <c r="AE27" s="218"/>
      <c r="AF27" s="218"/>
      <c r="AG27" s="218"/>
      <c r="AH27" s="218"/>
      <c r="AI27" s="218"/>
      <c r="AJ27" s="218"/>
      <c r="AK27" s="218"/>
      <c r="AL27" s="218"/>
    </row>
    <row r="28" spans="2:38" ht="3.75" customHeight="1">
      <c r="B28" s="215"/>
      <c r="C28" s="219"/>
      <c r="D28" s="220"/>
      <c r="E28" s="220"/>
      <c r="F28" s="220"/>
      <c r="G28" s="220"/>
      <c r="H28" s="220"/>
      <c r="I28" s="220"/>
      <c r="J28" s="220"/>
      <c r="K28" s="220"/>
      <c r="L28" s="220"/>
      <c r="M28" s="220"/>
      <c r="N28" s="220"/>
      <c r="O28" s="220"/>
      <c r="P28" s="220"/>
      <c r="Q28" s="220"/>
      <c r="R28" s="220"/>
      <c r="S28" s="698"/>
      <c r="T28" s="698"/>
      <c r="U28" s="698"/>
      <c r="V28" s="698"/>
      <c r="W28" s="698"/>
      <c r="X28" s="698"/>
      <c r="Y28" s="698"/>
      <c r="Z28" s="698"/>
      <c r="AA28" s="698"/>
      <c r="AB28" s="216"/>
      <c r="AE28" s="218"/>
      <c r="AF28" s="218"/>
      <c r="AG28" s="218"/>
      <c r="AH28" s="218"/>
      <c r="AI28" s="218"/>
      <c r="AJ28" s="218"/>
      <c r="AK28" s="218"/>
      <c r="AL28" s="218"/>
    </row>
    <row r="29" spans="2:38" ht="22.5" customHeight="1">
      <c r="B29" s="215"/>
      <c r="C29" s="219"/>
      <c r="D29" s="222" t="s">
        <v>501</v>
      </c>
      <c r="E29" s="223"/>
      <c r="F29" s="224" t="s">
        <v>502</v>
      </c>
      <c r="G29" s="224" t="s">
        <v>503</v>
      </c>
      <c r="H29" s="224" t="s">
        <v>504</v>
      </c>
      <c r="I29" s="224" t="s">
        <v>505</v>
      </c>
      <c r="J29" s="224" t="s">
        <v>506</v>
      </c>
      <c r="K29" s="224" t="s">
        <v>507</v>
      </c>
      <c r="L29" s="224" t="s">
        <v>508</v>
      </c>
      <c r="M29" s="224" t="s">
        <v>509</v>
      </c>
      <c r="N29" s="224" t="s">
        <v>510</v>
      </c>
      <c r="O29" s="224" t="s">
        <v>511</v>
      </c>
      <c r="P29" s="224" t="s">
        <v>512</v>
      </c>
      <c r="Q29" s="224" t="s">
        <v>513</v>
      </c>
      <c r="R29" s="406" t="s">
        <v>514</v>
      </c>
      <c r="S29" s="698"/>
      <c r="T29" s="698"/>
      <c r="U29" s="698"/>
      <c r="V29" s="698"/>
      <c r="W29" s="698"/>
      <c r="X29" s="698"/>
      <c r="Y29" s="698"/>
      <c r="Z29" s="698"/>
      <c r="AA29" s="698"/>
      <c r="AB29" s="216"/>
      <c r="AE29" s="218"/>
      <c r="AF29" s="218"/>
      <c r="AG29" s="218"/>
      <c r="AH29" s="218"/>
      <c r="AI29" s="218"/>
      <c r="AJ29" s="218"/>
      <c r="AK29" s="218"/>
      <c r="AL29" s="218"/>
    </row>
    <row r="30" spans="2:38" ht="22.5" customHeight="1">
      <c r="B30" s="215"/>
      <c r="C30" s="219"/>
      <c r="D30" s="227" t="s">
        <v>27</v>
      </c>
      <c r="E30" s="228"/>
      <c r="F30" s="496">
        <f>INDICADORES!H110</f>
        <v>45139574916.091904</v>
      </c>
      <c r="G30" s="496">
        <f>INDICADORES!K110</f>
        <v>47758576213.091904</v>
      </c>
      <c r="H30" s="496">
        <f>INDICADORES!N110</f>
        <v>50990898742.891899</v>
      </c>
      <c r="I30" s="496">
        <f>INDICADORES!T110</f>
        <v>53924530395.760002</v>
      </c>
      <c r="J30" s="496">
        <f>INDICADORES!W110</f>
        <v>54516866117.790001</v>
      </c>
      <c r="K30" s="496">
        <f>INDICADORES!Z110</f>
        <v>56232362715.489998</v>
      </c>
      <c r="L30" s="496">
        <f>INDICADORES!AF110</f>
        <v>57452108511.5</v>
      </c>
      <c r="M30" s="496">
        <f>INDICADORES!AI110</f>
        <v>60076543316.5</v>
      </c>
      <c r="N30" s="496">
        <f>INDICADORES!AL110</f>
        <v>60993053931.879997</v>
      </c>
      <c r="O30" s="496">
        <f>INDICADORES!AR110</f>
        <v>62074225204.497002</v>
      </c>
      <c r="P30" s="496">
        <f>INDICADORES!AU110</f>
        <v>67305125600</v>
      </c>
      <c r="Q30" s="496">
        <f>INDICADORES!AX110</f>
        <v>72085961047</v>
      </c>
      <c r="R30" s="497">
        <f>+Q30</f>
        <v>72085961047</v>
      </c>
      <c r="S30" s="698"/>
      <c r="T30" s="698"/>
      <c r="U30" s="698"/>
      <c r="V30" s="698"/>
      <c r="W30" s="698"/>
      <c r="X30" s="698"/>
      <c r="Y30" s="698"/>
      <c r="Z30" s="698"/>
      <c r="AA30" s="698"/>
      <c r="AB30" s="216"/>
      <c r="AE30" s="218"/>
      <c r="AF30" s="218"/>
      <c r="AG30" s="218"/>
      <c r="AH30" s="218"/>
      <c r="AI30" s="218"/>
      <c r="AJ30" s="218"/>
      <c r="AK30" s="218"/>
      <c r="AL30" s="218"/>
    </row>
    <row r="31" spans="2:38" ht="22.5" customHeight="1">
      <c r="B31" s="215"/>
      <c r="C31" s="219"/>
      <c r="D31" s="227" t="s">
        <v>28</v>
      </c>
      <c r="E31" s="228"/>
      <c r="F31" s="496"/>
      <c r="G31" s="496"/>
      <c r="H31" s="496"/>
      <c r="I31" s="496"/>
      <c r="J31" s="496"/>
      <c r="K31" s="496"/>
      <c r="L31" s="496"/>
      <c r="M31" s="496"/>
      <c r="N31" s="496"/>
      <c r="O31" s="496"/>
      <c r="P31" s="496"/>
      <c r="Q31" s="496"/>
      <c r="R31" s="497"/>
      <c r="S31" s="698"/>
      <c r="T31" s="698"/>
      <c r="U31" s="698"/>
      <c r="V31" s="698"/>
      <c r="W31" s="698"/>
      <c r="X31" s="698"/>
      <c r="Y31" s="698"/>
      <c r="Z31" s="698"/>
      <c r="AA31" s="698"/>
      <c r="AB31" s="216"/>
      <c r="AE31" s="218"/>
      <c r="AF31" s="218"/>
      <c r="AG31" s="218"/>
      <c r="AH31" s="218"/>
      <c r="AI31" s="218"/>
      <c r="AJ31" s="218"/>
      <c r="AK31" s="218"/>
      <c r="AL31" s="218"/>
    </row>
    <row r="32" spans="2:38" ht="22.5" customHeight="1">
      <c r="B32" s="215"/>
      <c r="C32" s="219"/>
      <c r="D32" s="231" t="s">
        <v>515</v>
      </c>
      <c r="E32" s="232"/>
      <c r="F32" s="483">
        <f t="shared" ref="F32:Q32" si="0">+F30</f>
        <v>45139574916.091904</v>
      </c>
      <c r="G32" s="483">
        <f t="shared" si="0"/>
        <v>47758576213.091904</v>
      </c>
      <c r="H32" s="483">
        <f t="shared" si="0"/>
        <v>50990898742.891899</v>
      </c>
      <c r="I32" s="483">
        <f t="shared" si="0"/>
        <v>53924530395.760002</v>
      </c>
      <c r="J32" s="483">
        <f t="shared" si="0"/>
        <v>54516866117.790001</v>
      </c>
      <c r="K32" s="483">
        <f t="shared" si="0"/>
        <v>56232362715.489998</v>
      </c>
      <c r="L32" s="483">
        <f t="shared" si="0"/>
        <v>57452108511.5</v>
      </c>
      <c r="M32" s="483">
        <f t="shared" si="0"/>
        <v>60076543316.5</v>
      </c>
      <c r="N32" s="483">
        <f t="shared" si="0"/>
        <v>60993053931.879997</v>
      </c>
      <c r="O32" s="483">
        <f t="shared" si="0"/>
        <v>62074225204.497002</v>
      </c>
      <c r="P32" s="483">
        <f t="shared" si="0"/>
        <v>67305125600</v>
      </c>
      <c r="Q32" s="483">
        <f t="shared" si="0"/>
        <v>72085961047</v>
      </c>
      <c r="R32" s="498">
        <f>+Q32</f>
        <v>72085961047</v>
      </c>
      <c r="S32" s="698"/>
      <c r="T32" s="698"/>
      <c r="U32" s="698"/>
      <c r="V32" s="698"/>
      <c r="W32" s="698"/>
      <c r="X32" s="698"/>
      <c r="Y32" s="698"/>
      <c r="Z32" s="698"/>
      <c r="AA32" s="698"/>
      <c r="AB32" s="216"/>
      <c r="AE32" s="218"/>
      <c r="AF32" s="218"/>
      <c r="AG32" s="218"/>
      <c r="AH32" s="218"/>
      <c r="AI32" s="218"/>
      <c r="AJ32" s="218"/>
      <c r="AK32" s="218"/>
      <c r="AL32" s="218"/>
    </row>
    <row r="33" spans="2:38" ht="22.5" customHeight="1">
      <c r="B33" s="215"/>
      <c r="C33" s="219"/>
      <c r="D33" s="231" t="s">
        <v>516</v>
      </c>
      <c r="E33" s="353"/>
      <c r="F33" s="499">
        <v>30730143081.82</v>
      </c>
      <c r="G33" s="499">
        <v>32297998784.52</v>
      </c>
      <c r="H33" s="499">
        <v>32909826067</v>
      </c>
      <c r="I33" s="499">
        <v>34220124099.810001</v>
      </c>
      <c r="J33" s="499">
        <v>35587504529</v>
      </c>
      <c r="K33" s="499">
        <v>37909572992</v>
      </c>
      <c r="L33" s="499">
        <v>40428695214.190002</v>
      </c>
      <c r="M33" s="499">
        <v>42516626773.860001</v>
      </c>
      <c r="N33" s="499">
        <v>43592827442.099998</v>
      </c>
      <c r="O33" s="499">
        <v>45653519105.425003</v>
      </c>
      <c r="P33" s="499">
        <v>46928348138.794998</v>
      </c>
      <c r="Q33" s="499">
        <v>46563998612.355003</v>
      </c>
      <c r="R33" s="499">
        <v>46563998612.355003</v>
      </c>
      <c r="S33" s="698"/>
      <c r="T33" s="698"/>
      <c r="U33" s="698"/>
      <c r="V33" s="698"/>
      <c r="W33" s="698"/>
      <c r="X33" s="698"/>
      <c r="Y33" s="698"/>
      <c r="Z33" s="698"/>
      <c r="AA33" s="698"/>
      <c r="AB33" s="216"/>
      <c r="AE33" s="218"/>
      <c r="AF33" s="218"/>
      <c r="AG33" s="218"/>
      <c r="AH33" s="218"/>
      <c r="AI33" s="218"/>
      <c r="AJ33" s="218"/>
      <c r="AK33" s="218"/>
      <c r="AL33" s="218"/>
    </row>
    <row r="34" spans="2:38" ht="21" customHeight="1">
      <c r="B34" s="215"/>
      <c r="C34" s="219"/>
      <c r="D34" s="685" t="s">
        <v>26</v>
      </c>
      <c r="E34" s="685"/>
      <c r="F34" s="500">
        <v>30000000000</v>
      </c>
      <c r="G34" s="500">
        <v>30000000000</v>
      </c>
      <c r="H34" s="500">
        <v>30000000000</v>
      </c>
      <c r="I34" s="500">
        <v>30000000000</v>
      </c>
      <c r="J34" s="500">
        <v>30000000000</v>
      </c>
      <c r="K34" s="500">
        <v>30000000000</v>
      </c>
      <c r="L34" s="500">
        <v>30000000000</v>
      </c>
      <c r="M34" s="500">
        <v>30000000000</v>
      </c>
      <c r="N34" s="500">
        <v>30000000000</v>
      </c>
      <c r="O34" s="500">
        <v>30000000000</v>
      </c>
      <c r="P34" s="500">
        <v>30000000000</v>
      </c>
      <c r="Q34" s="500">
        <v>30000000000</v>
      </c>
      <c r="R34" s="500">
        <v>30000000000</v>
      </c>
      <c r="S34" s="698"/>
      <c r="T34" s="698"/>
      <c r="U34" s="698"/>
      <c r="V34" s="698"/>
      <c r="W34" s="698"/>
      <c r="X34" s="698"/>
      <c r="Y34" s="698"/>
      <c r="Z34" s="698"/>
      <c r="AA34" s="698"/>
      <c r="AB34" s="216"/>
      <c r="AE34" s="218"/>
      <c r="AF34" s="218"/>
      <c r="AG34" s="218"/>
      <c r="AH34" s="218"/>
      <c r="AI34" s="218"/>
      <c r="AJ34" s="218"/>
      <c r="AK34" s="218"/>
      <c r="AL34" s="218"/>
    </row>
    <row r="35" spans="2:38" ht="4.5" customHeight="1">
      <c r="B35" s="215"/>
      <c r="C35" s="219"/>
      <c r="D35" s="220"/>
      <c r="E35" s="220"/>
      <c r="F35" s="220"/>
      <c r="G35" s="220"/>
      <c r="H35" s="220"/>
      <c r="I35" s="220"/>
      <c r="J35" s="220"/>
      <c r="K35" s="220"/>
      <c r="L35" s="220"/>
      <c r="M35" s="220"/>
      <c r="N35" s="220"/>
      <c r="O35" s="220"/>
      <c r="P35" s="220"/>
      <c r="Q35" s="220"/>
      <c r="R35" s="220"/>
      <c r="S35" s="220"/>
      <c r="T35" s="220"/>
      <c r="U35" s="220"/>
      <c r="V35" s="220"/>
      <c r="W35" s="220"/>
      <c r="X35" s="220"/>
      <c r="Y35" s="220"/>
      <c r="Z35" s="220"/>
      <c r="AA35" s="221"/>
      <c r="AB35" s="216"/>
      <c r="AE35" s="218"/>
      <c r="AF35" s="218"/>
      <c r="AG35" s="218"/>
      <c r="AH35" s="218"/>
      <c r="AI35" s="218"/>
      <c r="AJ35" s="218"/>
      <c r="AK35" s="218"/>
      <c r="AL35" s="218"/>
    </row>
    <row r="36" spans="2:38" ht="12.75" customHeight="1">
      <c r="B36" s="215"/>
      <c r="C36" s="676" t="s">
        <v>466</v>
      </c>
      <c r="D36" s="676"/>
      <c r="E36" s="676"/>
      <c r="F36" s="676"/>
      <c r="G36" s="676"/>
      <c r="H36" s="676"/>
      <c r="I36" s="676"/>
      <c r="J36" s="676"/>
      <c r="K36" s="676"/>
      <c r="L36" s="676"/>
      <c r="M36" s="676"/>
      <c r="N36" s="676"/>
      <c r="O36" s="659" t="s">
        <v>467</v>
      </c>
      <c r="P36" s="659"/>
      <c r="Q36" s="659"/>
      <c r="R36" s="659"/>
      <c r="S36" s="659"/>
      <c r="T36" s="659"/>
      <c r="U36" s="659"/>
      <c r="V36" s="659"/>
      <c r="W36" s="659"/>
      <c r="X36" s="659"/>
      <c r="Y36" s="659"/>
      <c r="Z36" s="659"/>
      <c r="AA36" s="659"/>
      <c r="AB36" s="216"/>
      <c r="AE36" s="218"/>
      <c r="AF36" s="218"/>
      <c r="AG36" s="218"/>
      <c r="AH36" s="218"/>
      <c r="AI36" s="218"/>
      <c r="AJ36" s="218"/>
      <c r="AK36" s="218"/>
      <c r="AL36" s="218"/>
    </row>
    <row r="37" spans="2:38" ht="42.75" customHeight="1">
      <c r="B37" s="215"/>
      <c r="C37" s="677" t="s">
        <v>27</v>
      </c>
      <c r="D37" s="677"/>
      <c r="E37" s="677"/>
      <c r="F37" s="677"/>
      <c r="G37" s="678" t="s">
        <v>1059</v>
      </c>
      <c r="H37" s="678"/>
      <c r="I37" s="678"/>
      <c r="J37" s="678"/>
      <c r="K37" s="678"/>
      <c r="L37" s="678"/>
      <c r="M37" s="678"/>
      <c r="N37" s="678"/>
      <c r="O37" s="679" t="s">
        <v>518</v>
      </c>
      <c r="P37" s="679"/>
      <c r="Q37" s="679"/>
      <c r="R37" s="679"/>
      <c r="S37" s="679"/>
      <c r="T37" s="740"/>
      <c r="U37" s="740"/>
      <c r="V37" s="740"/>
      <c r="W37" s="740"/>
      <c r="X37" s="740"/>
      <c r="Y37" s="740"/>
      <c r="Z37" s="740"/>
      <c r="AA37" s="740"/>
      <c r="AB37" s="216"/>
      <c r="AC37" s="238"/>
      <c r="AE37" s="261"/>
      <c r="AF37" s="646"/>
      <c r="AG37" s="646"/>
      <c r="AH37" s="646"/>
      <c r="AI37" s="646"/>
      <c r="AJ37" s="646"/>
      <c r="AK37" s="646"/>
      <c r="AL37" s="646"/>
    </row>
    <row r="38" spans="2:38" ht="24" customHeight="1">
      <c r="B38" s="215"/>
      <c r="C38" s="661" t="s">
        <v>28</v>
      </c>
      <c r="D38" s="661"/>
      <c r="E38" s="661"/>
      <c r="F38" s="661"/>
      <c r="G38" s="674" t="s">
        <v>219</v>
      </c>
      <c r="H38" s="674"/>
      <c r="I38" s="674"/>
      <c r="J38" s="674"/>
      <c r="K38" s="674"/>
      <c r="L38" s="674"/>
      <c r="M38" s="674"/>
      <c r="N38" s="674"/>
      <c r="O38" s="670" t="s">
        <v>519</v>
      </c>
      <c r="P38" s="670"/>
      <c r="Q38" s="670"/>
      <c r="R38" s="670"/>
      <c r="S38" s="670"/>
      <c r="T38" s="740"/>
      <c r="U38" s="740"/>
      <c r="V38" s="740"/>
      <c r="W38" s="740"/>
      <c r="X38" s="740"/>
      <c r="Y38" s="740"/>
      <c r="Z38" s="740"/>
      <c r="AA38" s="740"/>
      <c r="AB38" s="216"/>
      <c r="AC38" s="238"/>
      <c r="AE38" s="261"/>
      <c r="AF38" s="646"/>
      <c r="AG38" s="646"/>
      <c r="AH38" s="646"/>
      <c r="AI38" s="646"/>
      <c r="AJ38" s="646"/>
      <c r="AK38" s="646"/>
      <c r="AL38" s="646"/>
    </row>
    <row r="39" spans="2:38" ht="27" customHeight="1">
      <c r="B39" s="215"/>
      <c r="C39" s="661" t="s">
        <v>520</v>
      </c>
      <c r="D39" s="661"/>
      <c r="E39" s="661"/>
      <c r="F39" s="661"/>
      <c r="G39" s="674" t="s">
        <v>1059</v>
      </c>
      <c r="H39" s="674"/>
      <c r="I39" s="674"/>
      <c r="J39" s="674"/>
      <c r="K39" s="674"/>
      <c r="L39" s="674"/>
      <c r="M39" s="674"/>
      <c r="N39" s="674"/>
      <c r="O39" s="675" t="s">
        <v>471</v>
      </c>
      <c r="P39" s="675"/>
      <c r="Q39" s="675"/>
      <c r="R39" s="675"/>
      <c r="S39" s="675"/>
      <c r="T39" s="740" t="s">
        <v>472</v>
      </c>
      <c r="U39" s="740"/>
      <c r="V39" s="740"/>
      <c r="W39" s="740"/>
      <c r="X39" s="740"/>
      <c r="Y39" s="740"/>
      <c r="Z39" s="740"/>
      <c r="AA39" s="740"/>
      <c r="AB39" s="216"/>
      <c r="AC39" s="238"/>
      <c r="AE39" s="261"/>
      <c r="AF39" s="239"/>
      <c r="AG39" s="239"/>
      <c r="AH39" s="239"/>
      <c r="AI39" s="239"/>
      <c r="AJ39" s="239"/>
      <c r="AK39" s="239"/>
      <c r="AL39" s="239"/>
    </row>
    <row r="40" spans="2:38" ht="21" customHeight="1">
      <c r="B40" s="215"/>
      <c r="C40" s="661" t="s">
        <v>468</v>
      </c>
      <c r="D40" s="661"/>
      <c r="E40" s="661"/>
      <c r="F40" s="661"/>
      <c r="G40" s="674" t="s">
        <v>971</v>
      </c>
      <c r="H40" s="674"/>
      <c r="I40" s="674"/>
      <c r="J40" s="674"/>
      <c r="K40" s="674"/>
      <c r="L40" s="674"/>
      <c r="M40" s="674"/>
      <c r="N40" s="674"/>
      <c r="O40" s="675" t="s">
        <v>473</v>
      </c>
      <c r="P40" s="675"/>
      <c r="Q40" s="675"/>
      <c r="R40" s="675"/>
      <c r="S40" s="675"/>
      <c r="T40" s="740" t="s">
        <v>472</v>
      </c>
      <c r="U40" s="740"/>
      <c r="V40" s="740"/>
      <c r="W40" s="740"/>
      <c r="X40" s="740"/>
      <c r="Y40" s="740"/>
      <c r="Z40" s="740"/>
      <c r="AA40" s="740"/>
      <c r="AB40" s="216"/>
      <c r="AC40" s="238"/>
      <c r="AE40" s="261"/>
      <c r="AF40" s="647"/>
      <c r="AG40" s="647"/>
      <c r="AH40" s="647"/>
      <c r="AI40" s="647"/>
      <c r="AJ40" s="647"/>
      <c r="AK40" s="647"/>
      <c r="AL40" s="647"/>
    </row>
    <row r="41" spans="2:38" ht="20.25" customHeight="1">
      <c r="B41" s="215"/>
      <c r="C41" s="668" t="s">
        <v>522</v>
      </c>
      <c r="D41" s="668"/>
      <c r="E41" s="668"/>
      <c r="F41" s="668"/>
      <c r="G41" s="669" t="s">
        <v>588</v>
      </c>
      <c r="H41" s="669"/>
      <c r="I41" s="669"/>
      <c r="J41" s="669"/>
      <c r="K41" s="669"/>
      <c r="L41" s="669"/>
      <c r="M41" s="669"/>
      <c r="N41" s="669"/>
      <c r="O41" s="670" t="s">
        <v>475</v>
      </c>
      <c r="P41" s="670"/>
      <c r="Q41" s="670"/>
      <c r="R41" s="670"/>
      <c r="S41" s="670"/>
      <c r="T41" s="740"/>
      <c r="U41" s="740"/>
      <c r="V41" s="740"/>
      <c r="W41" s="740"/>
      <c r="X41" s="740"/>
      <c r="Y41" s="740"/>
      <c r="Z41" s="740"/>
      <c r="AA41" s="740"/>
      <c r="AB41" s="216"/>
      <c r="AC41" s="238"/>
      <c r="AE41" s="261"/>
      <c r="AF41" s="647"/>
      <c r="AG41" s="647"/>
      <c r="AH41" s="647"/>
      <c r="AI41" s="647"/>
      <c r="AJ41" s="647"/>
      <c r="AK41" s="647"/>
      <c r="AL41" s="647"/>
    </row>
    <row r="42" spans="2:38" ht="24" customHeight="1">
      <c r="B42" s="215"/>
      <c r="C42" s="668"/>
      <c r="D42" s="668"/>
      <c r="E42" s="668"/>
      <c r="F42" s="668"/>
      <c r="G42" s="669"/>
      <c r="H42" s="669"/>
      <c r="I42" s="669"/>
      <c r="J42" s="669"/>
      <c r="K42" s="669"/>
      <c r="L42" s="669"/>
      <c r="M42" s="669"/>
      <c r="N42" s="669"/>
      <c r="O42" s="672" t="s">
        <v>476</v>
      </c>
      <c r="P42" s="672"/>
      <c r="Q42" s="672"/>
      <c r="R42" s="672"/>
      <c r="S42" s="672"/>
      <c r="T42" s="741"/>
      <c r="U42" s="741"/>
      <c r="V42" s="741"/>
      <c r="W42" s="741"/>
      <c r="X42" s="741"/>
      <c r="Y42" s="741"/>
      <c r="Z42" s="741"/>
      <c r="AA42" s="741"/>
      <c r="AB42" s="216"/>
      <c r="AC42" s="238"/>
      <c r="AE42" s="261"/>
      <c r="AF42" s="238"/>
      <c r="AG42" s="238"/>
      <c r="AH42" s="238"/>
      <c r="AI42" s="238"/>
      <c r="AJ42" s="238"/>
      <c r="AK42" s="238"/>
      <c r="AL42" s="238"/>
    </row>
    <row r="43" spans="2:38" ht="15" customHeight="1">
      <c r="B43" s="215"/>
      <c r="C43" s="659" t="s">
        <v>478</v>
      </c>
      <c r="D43" s="659"/>
      <c r="E43" s="659"/>
      <c r="F43" s="659"/>
      <c r="G43" s="659"/>
      <c r="H43" s="659"/>
      <c r="I43" s="659"/>
      <c r="J43" s="659"/>
      <c r="K43" s="659"/>
      <c r="L43" s="659"/>
      <c r="M43" s="659"/>
      <c r="N43" s="659"/>
      <c r="O43" s="660" t="s">
        <v>479</v>
      </c>
      <c r="P43" s="660"/>
      <c r="Q43" s="660"/>
      <c r="R43" s="660"/>
      <c r="S43" s="660"/>
      <c r="T43" s="660"/>
      <c r="U43" s="660"/>
      <c r="V43" s="660"/>
      <c r="W43" s="660"/>
      <c r="X43" s="660"/>
      <c r="Y43" s="660"/>
      <c r="Z43" s="660"/>
      <c r="AA43" s="660"/>
      <c r="AB43" s="216"/>
      <c r="AC43" s="238"/>
      <c r="AE43" s="261"/>
      <c r="AF43" s="647"/>
      <c r="AG43" s="647"/>
      <c r="AH43" s="647"/>
      <c r="AI43" s="647"/>
      <c r="AJ43" s="647"/>
      <c r="AK43" s="647"/>
      <c r="AL43" s="647"/>
    </row>
    <row r="44" spans="2:38" ht="27.75" customHeight="1">
      <c r="B44" s="215"/>
      <c r="C44" s="661" t="s">
        <v>480</v>
      </c>
      <c r="D44" s="661"/>
      <c r="E44" s="661"/>
      <c r="F44" s="661"/>
      <c r="G44" s="662" t="s">
        <v>481</v>
      </c>
      <c r="H44" s="662"/>
      <c r="I44" s="240" t="s">
        <v>482</v>
      </c>
      <c r="J44" s="241" t="s">
        <v>483</v>
      </c>
      <c r="K44" s="240"/>
      <c r="L44" s="241" t="s">
        <v>484</v>
      </c>
      <c r="M44" s="242"/>
      <c r="N44" s="242"/>
      <c r="O44" s="663" t="s">
        <v>485</v>
      </c>
      <c r="P44" s="663"/>
      <c r="Q44" s="663"/>
      <c r="R44" s="663"/>
      <c r="S44" s="664" t="s">
        <v>486</v>
      </c>
      <c r="T44" s="664"/>
      <c r="U44" s="664"/>
      <c r="V44" s="664"/>
      <c r="W44" s="664"/>
      <c r="X44" s="664"/>
      <c r="Y44" s="664"/>
      <c r="Z44" s="664"/>
      <c r="AA44" s="664"/>
      <c r="AB44" s="216"/>
      <c r="AC44" s="238"/>
      <c r="AE44" s="261"/>
      <c r="AF44" s="238"/>
      <c r="AG44" s="238"/>
      <c r="AH44" s="238"/>
      <c r="AI44" s="238"/>
      <c r="AJ44" s="238"/>
      <c r="AK44" s="238"/>
      <c r="AL44" s="238"/>
    </row>
    <row r="45" spans="2:38" ht="27.75" customHeight="1">
      <c r="B45" s="215"/>
      <c r="C45" s="661"/>
      <c r="D45" s="661"/>
      <c r="E45" s="661"/>
      <c r="F45" s="661"/>
      <c r="G45" s="665"/>
      <c r="H45" s="665"/>
      <c r="I45" s="665"/>
      <c r="J45" s="665"/>
      <c r="K45" s="665"/>
      <c r="L45" s="665"/>
      <c r="M45" s="665"/>
      <c r="N45" s="243"/>
      <c r="O45" s="666" t="s">
        <v>487</v>
      </c>
      <c r="P45" s="666"/>
      <c r="Q45" s="666"/>
      <c r="R45" s="666"/>
      <c r="S45" s="656" t="s">
        <v>488</v>
      </c>
      <c r="T45" s="656"/>
      <c r="U45" s="656"/>
      <c r="V45" s="245"/>
      <c r="W45" s="656"/>
      <c r="X45" s="656"/>
      <c r="Y45" s="656"/>
      <c r="Z45" s="667"/>
      <c r="AA45" s="667"/>
      <c r="AB45" s="216"/>
      <c r="AC45" s="238"/>
      <c r="AE45" s="261"/>
      <c r="AF45" s="647"/>
      <c r="AG45" s="647"/>
      <c r="AH45" s="647"/>
      <c r="AI45" s="647"/>
      <c r="AJ45" s="647"/>
      <c r="AK45" s="647"/>
      <c r="AL45" s="647"/>
    </row>
    <row r="46" spans="2:38" ht="30" customHeight="1">
      <c r="B46" s="215"/>
      <c r="C46" s="648" t="s">
        <v>490</v>
      </c>
      <c r="D46" s="648"/>
      <c r="E46" s="648"/>
      <c r="F46" s="648"/>
      <c r="G46" s="652"/>
      <c r="H46" s="652"/>
      <c r="I46" s="652"/>
      <c r="J46" s="652"/>
      <c r="K46" s="652"/>
      <c r="L46" s="652"/>
      <c r="M46" s="652"/>
      <c r="N46" s="652"/>
      <c r="O46" s="666"/>
      <c r="P46" s="666"/>
      <c r="Q46" s="666"/>
      <c r="R46" s="666"/>
      <c r="S46" s="656" t="s">
        <v>476</v>
      </c>
      <c r="T46" s="656"/>
      <c r="U46" s="656"/>
      <c r="V46" s="655" t="s">
        <v>482</v>
      </c>
      <c r="W46" s="656" t="s">
        <v>523</v>
      </c>
      <c r="X46" s="656"/>
      <c r="Y46" s="656"/>
      <c r="Z46" s="657"/>
      <c r="AA46" s="657"/>
      <c r="AB46" s="216"/>
      <c r="AC46" s="238"/>
      <c r="AE46" s="261"/>
      <c r="AF46" s="647"/>
      <c r="AG46" s="647"/>
      <c r="AH46" s="647"/>
      <c r="AI46" s="647"/>
      <c r="AJ46" s="647"/>
      <c r="AK46" s="647"/>
      <c r="AL46" s="647"/>
    </row>
    <row r="47" spans="2:38" ht="22.5" customHeight="1">
      <c r="B47" s="215"/>
      <c r="C47" s="648" t="s">
        <v>524</v>
      </c>
      <c r="D47" s="648"/>
      <c r="E47" s="648"/>
      <c r="F47" s="648"/>
      <c r="G47" s="652" t="s">
        <v>535</v>
      </c>
      <c r="H47" s="652"/>
      <c r="I47" s="652"/>
      <c r="J47" s="652"/>
      <c r="K47" s="652"/>
      <c r="L47" s="652"/>
      <c r="M47" s="652"/>
      <c r="N47" s="652"/>
      <c r="O47" s="666"/>
      <c r="P47" s="666"/>
      <c r="Q47" s="666"/>
      <c r="R47" s="666"/>
      <c r="S47" s="656"/>
      <c r="T47" s="656"/>
      <c r="U47" s="656"/>
      <c r="V47" s="655"/>
      <c r="W47" s="656"/>
      <c r="X47" s="656"/>
      <c r="Y47" s="656"/>
      <c r="Z47" s="657"/>
      <c r="AA47" s="657"/>
      <c r="AB47" s="216"/>
      <c r="AC47" s="238"/>
      <c r="AE47" s="261"/>
      <c r="AF47" s="647"/>
      <c r="AG47" s="647"/>
      <c r="AH47" s="647"/>
      <c r="AI47" s="647"/>
      <c r="AJ47" s="647"/>
      <c r="AK47" s="647"/>
      <c r="AL47" s="647"/>
    </row>
    <row r="48" spans="2:38" ht="14.25" customHeight="1">
      <c r="B48" s="215"/>
      <c r="C48" s="648" t="s">
        <v>526</v>
      </c>
      <c r="D48" s="648"/>
      <c r="E48" s="648"/>
      <c r="F48" s="648"/>
      <c r="G48" s="649" t="s">
        <v>1060</v>
      </c>
      <c r="H48" s="649"/>
      <c r="I48" s="649"/>
      <c r="J48" s="649"/>
      <c r="K48" s="649"/>
      <c r="L48" s="649"/>
      <c r="M48" s="649"/>
      <c r="N48" s="649"/>
      <c r="O48" s="666"/>
      <c r="P48" s="666"/>
      <c r="Q48" s="666"/>
      <c r="R48" s="666"/>
      <c r="S48" s="653" t="s">
        <v>493</v>
      </c>
      <c r="T48" s="653"/>
      <c r="U48" s="653"/>
      <c r="V48" s="654" t="s">
        <v>482</v>
      </c>
      <c r="W48" s="607" t="s">
        <v>494</v>
      </c>
      <c r="X48" s="607"/>
      <c r="Y48" s="607"/>
      <c r="Z48" s="608" t="s">
        <v>482</v>
      </c>
      <c r="AA48" s="608"/>
      <c r="AB48" s="216"/>
      <c r="AC48" s="238"/>
      <c r="AE48" s="261"/>
      <c r="AF48" s="647"/>
      <c r="AG48" s="647"/>
      <c r="AH48" s="647"/>
      <c r="AI48" s="647"/>
      <c r="AJ48" s="647"/>
      <c r="AK48" s="647"/>
      <c r="AL48" s="647"/>
    </row>
    <row r="49" spans="1:38" ht="14.25" customHeight="1">
      <c r="B49" s="215"/>
      <c r="C49" s="648" t="s">
        <v>495</v>
      </c>
      <c r="D49" s="648"/>
      <c r="E49" s="648"/>
      <c r="F49" s="648"/>
      <c r="G49" s="649"/>
      <c r="H49" s="649"/>
      <c r="I49" s="649"/>
      <c r="J49" s="649"/>
      <c r="K49" s="649"/>
      <c r="L49" s="649"/>
      <c r="M49" s="649"/>
      <c r="N49" s="649"/>
      <c r="O49" s="666"/>
      <c r="P49" s="666"/>
      <c r="Q49" s="666"/>
      <c r="R49" s="666"/>
      <c r="S49" s="653"/>
      <c r="T49" s="653"/>
      <c r="U49" s="653"/>
      <c r="V49" s="654"/>
      <c r="W49" s="607"/>
      <c r="X49" s="607"/>
      <c r="Y49" s="607"/>
      <c r="Z49" s="608"/>
      <c r="AA49" s="608"/>
      <c r="AB49" s="216"/>
      <c r="AC49" s="238"/>
      <c r="AE49" s="261"/>
      <c r="AF49" s="647"/>
      <c r="AG49" s="647"/>
      <c r="AH49" s="647"/>
      <c r="AI49" s="647"/>
      <c r="AJ49" s="647"/>
      <c r="AK49" s="647"/>
      <c r="AL49" s="647"/>
    </row>
    <row r="50" spans="1:38" ht="21.75" customHeight="1">
      <c r="B50" s="215"/>
      <c r="C50" s="650" t="s">
        <v>496</v>
      </c>
      <c r="D50" s="650"/>
      <c r="E50" s="650"/>
      <c r="F50" s="650"/>
      <c r="G50" s="651"/>
      <c r="H50" s="651"/>
      <c r="I50" s="651"/>
      <c r="J50" s="651"/>
      <c r="K50" s="651"/>
      <c r="L50" s="651"/>
      <c r="M50" s="651"/>
      <c r="N50" s="651"/>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4.5" customHeight="1">
      <c r="B51" s="247"/>
      <c r="C51" s="248"/>
      <c r="D51" s="249"/>
      <c r="E51" s="249"/>
      <c r="F51" s="249"/>
      <c r="G51" s="249"/>
      <c r="H51" s="249"/>
      <c r="I51" s="249"/>
      <c r="J51" s="249"/>
      <c r="K51" s="249"/>
      <c r="L51" s="249"/>
      <c r="M51" s="249"/>
      <c r="N51" s="249"/>
      <c r="O51" s="250"/>
      <c r="P51" s="248"/>
      <c r="Q51" s="251"/>
      <c r="R51" s="251"/>
      <c r="S51" s="251"/>
      <c r="T51" s="251"/>
      <c r="U51" s="251"/>
      <c r="V51" s="251"/>
      <c r="W51" s="251"/>
      <c r="X51" s="251"/>
      <c r="Y51" s="251"/>
      <c r="Z51" s="251"/>
      <c r="AA51" s="251"/>
      <c r="AB51" s="252"/>
      <c r="AC51" s="238"/>
      <c r="AE51" s="261"/>
      <c r="AF51" s="646"/>
      <c r="AG51" s="646"/>
      <c r="AH51" s="646"/>
      <c r="AI51" s="646"/>
      <c r="AJ51" s="646"/>
      <c r="AK51" s="646"/>
      <c r="AL51" s="646"/>
    </row>
    <row r="52" spans="1:38" ht="22.5" customHeight="1">
      <c r="C52" s="253"/>
      <c r="D52" s="238"/>
      <c r="E52" s="238"/>
      <c r="F52" s="238"/>
      <c r="G52" s="238"/>
      <c r="H52" s="238"/>
      <c r="I52" s="238"/>
      <c r="J52" s="238"/>
      <c r="K52" s="238"/>
      <c r="L52" s="238"/>
      <c r="M52" s="238"/>
      <c r="N52" s="238"/>
      <c r="AA52" s="254"/>
      <c r="AC52" s="238"/>
      <c r="AE52" s="261"/>
      <c r="AF52" s="646"/>
      <c r="AG52" s="646"/>
      <c r="AH52" s="646"/>
      <c r="AI52" s="646"/>
      <c r="AJ52" s="646"/>
      <c r="AK52" s="646"/>
      <c r="AL52" s="646"/>
    </row>
    <row r="53" spans="1:38" ht="22.5" hidden="1" customHeight="1">
      <c r="A53" s="220"/>
      <c r="C53" s="253"/>
      <c r="D53" s="238"/>
      <c r="E53" s="238"/>
      <c r="F53" s="238"/>
      <c r="G53" s="238"/>
      <c r="H53" s="238"/>
      <c r="I53" s="238"/>
      <c r="J53" s="238"/>
      <c r="K53" s="238"/>
      <c r="L53" s="238"/>
      <c r="M53" s="238"/>
      <c r="N53" s="238"/>
      <c r="AA53" s="254"/>
      <c r="AC53" s="238"/>
      <c r="AE53" s="261"/>
      <c r="AF53" s="239"/>
      <c r="AG53" s="239"/>
      <c r="AH53" s="239"/>
      <c r="AI53" s="239"/>
      <c r="AJ53" s="239"/>
      <c r="AK53" s="239"/>
      <c r="AL53" s="239"/>
    </row>
    <row r="54" spans="1:38" ht="22.5" hidden="1" customHeight="1">
      <c r="C54" s="253"/>
      <c r="D54" s="238"/>
      <c r="E54" s="238"/>
      <c r="F54" s="238"/>
      <c r="G54" s="238"/>
      <c r="H54" s="238"/>
      <c r="I54" s="238"/>
      <c r="J54" s="238"/>
      <c r="K54" s="238"/>
      <c r="L54" s="238"/>
      <c r="M54" s="238"/>
      <c r="N54" s="238"/>
      <c r="AC54" s="238"/>
      <c r="AE54" s="261"/>
      <c r="AF54" s="646"/>
      <c r="AG54" s="646"/>
      <c r="AH54" s="646"/>
      <c r="AI54" s="646"/>
      <c r="AJ54" s="646"/>
      <c r="AK54" s="646"/>
      <c r="AL54" s="646"/>
    </row>
    <row r="55" spans="1:38" ht="22.5" hidden="1"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hidden="1" customHeight="1">
      <c r="C56" s="253"/>
      <c r="D56" s="238"/>
      <c r="E56" s="238"/>
      <c r="F56" s="349"/>
      <c r="G56" s="238"/>
      <c r="H56" s="238"/>
      <c r="I56" s="238"/>
      <c r="J56" s="238"/>
      <c r="K56" s="238"/>
      <c r="L56" s="238"/>
      <c r="M56" s="238"/>
      <c r="N56" s="238"/>
      <c r="AC56" s="238"/>
      <c r="AE56" s="261"/>
      <c r="AF56" s="646"/>
      <c r="AG56" s="646"/>
      <c r="AH56" s="646"/>
      <c r="AI56" s="646"/>
      <c r="AJ56" s="646"/>
      <c r="AK56" s="646"/>
      <c r="AL56" s="646"/>
    </row>
    <row r="57" spans="1:38" ht="22.5" hidden="1" customHeight="1">
      <c r="C57" s="253"/>
      <c r="D57" s="238"/>
      <c r="E57" s="238"/>
      <c r="F57" s="349"/>
      <c r="G57" s="238"/>
      <c r="H57" s="238"/>
      <c r="I57" s="238"/>
      <c r="J57" s="238"/>
      <c r="K57" s="238"/>
      <c r="L57" s="238"/>
      <c r="M57" s="238"/>
      <c r="N57" s="238"/>
    </row>
    <row r="58" spans="1:38" ht="22.5" hidden="1" customHeight="1">
      <c r="C58" s="253"/>
      <c r="D58" s="238"/>
      <c r="E58" s="238"/>
      <c r="F58" s="349"/>
      <c r="G58" s="238"/>
      <c r="H58" s="238"/>
      <c r="I58" s="238"/>
      <c r="J58" s="238"/>
      <c r="K58" s="238"/>
      <c r="L58" s="238"/>
      <c r="M58" s="238"/>
      <c r="N58" s="238"/>
    </row>
    <row r="59" spans="1:38" ht="22.5" hidden="1" customHeight="1">
      <c r="C59" s="253"/>
      <c r="D59" s="238"/>
      <c r="E59" s="238"/>
      <c r="F59" s="349"/>
      <c r="G59" s="238"/>
      <c r="H59" s="238"/>
      <c r="I59" s="238"/>
      <c r="J59" s="238"/>
      <c r="K59" s="238"/>
      <c r="L59" s="238"/>
      <c r="M59" s="238"/>
      <c r="N59" s="238"/>
    </row>
    <row r="60" spans="1:38" ht="22.5" hidden="1" customHeight="1">
      <c r="C60" s="253"/>
      <c r="D60" s="238"/>
      <c r="E60" s="238"/>
      <c r="F60" s="349"/>
      <c r="G60" s="238"/>
      <c r="H60" s="238"/>
      <c r="I60" s="238"/>
      <c r="J60" s="238"/>
      <c r="K60" s="238"/>
      <c r="L60" s="238"/>
      <c r="M60" s="238"/>
      <c r="N60" s="238"/>
      <c r="P60" s="253"/>
      <c r="Q60" s="254"/>
      <c r="R60" s="254"/>
      <c r="S60" s="254"/>
      <c r="T60" s="254"/>
      <c r="U60" s="254"/>
      <c r="V60" s="254"/>
      <c r="W60" s="254"/>
      <c r="X60" s="254"/>
      <c r="Y60" s="254"/>
      <c r="Z60" s="254"/>
      <c r="AA60" s="254"/>
    </row>
    <row r="61" spans="1:38" ht="22.5" hidden="1" customHeight="1">
      <c r="C61" s="253"/>
      <c r="D61" s="238"/>
      <c r="E61" s="238"/>
      <c r="F61" s="349"/>
      <c r="G61" s="238"/>
      <c r="H61" s="238"/>
      <c r="I61" s="238"/>
      <c r="J61" s="238"/>
      <c r="K61" s="238"/>
      <c r="L61" s="238"/>
      <c r="M61" s="238"/>
      <c r="N61" s="238"/>
      <c r="P61" s="253"/>
      <c r="Q61" s="254"/>
      <c r="R61" s="254"/>
      <c r="S61" s="254"/>
      <c r="T61" s="254"/>
      <c r="U61" s="254"/>
      <c r="V61" s="254"/>
      <c r="W61" s="254"/>
      <c r="X61" s="254"/>
      <c r="Y61" s="254"/>
      <c r="Z61" s="254"/>
      <c r="AA61" s="254"/>
    </row>
    <row r="62" spans="1:38" ht="22.5" hidden="1" customHeight="1">
      <c r="C62" s="253"/>
      <c r="D62" s="238"/>
      <c r="E62" s="238"/>
      <c r="F62" s="349"/>
      <c r="G62" s="238"/>
      <c r="H62" s="238"/>
      <c r="I62" s="238"/>
      <c r="J62" s="238"/>
      <c r="K62" s="238"/>
      <c r="L62" s="238"/>
      <c r="M62" s="238"/>
      <c r="N62" s="238"/>
      <c r="P62" s="253"/>
      <c r="Q62" s="254"/>
      <c r="R62" s="254"/>
      <c r="S62" s="254"/>
      <c r="T62" s="254"/>
      <c r="U62" s="254"/>
      <c r="V62" s="254"/>
      <c r="W62" s="254"/>
      <c r="X62" s="254"/>
      <c r="Y62" s="254"/>
      <c r="Z62" s="254"/>
      <c r="AA62" s="254"/>
    </row>
    <row r="63" spans="1:38" ht="22.5" hidden="1"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hidden="1"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hidden="1"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hidden="1"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hidden="1"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hidden="1"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hidden="1"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hidden="1"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hidden="1"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hidden="1"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hidden="1"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hidden="1"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idden="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idden="1">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hidden="1">
      <c r="C77" s="253"/>
      <c r="D77" s="238"/>
      <c r="E77" s="238"/>
      <c r="F77" s="238"/>
      <c r="G77" s="238"/>
      <c r="H77" s="238"/>
      <c r="I77" s="238"/>
      <c r="J77" s="238"/>
      <c r="K77" s="238"/>
      <c r="L77" s="238"/>
      <c r="M77" s="238"/>
      <c r="N77" s="238"/>
      <c r="O77" s="255"/>
      <c r="P77" s="253"/>
      <c r="Q77" s="254"/>
      <c r="R77" s="254"/>
      <c r="S77" s="254"/>
      <c r="T77" s="254"/>
      <c r="U77" s="254"/>
      <c r="V77" s="254"/>
      <c r="W77" s="254"/>
      <c r="X77" s="254"/>
      <c r="Y77" s="254"/>
      <c r="Z77" s="254"/>
      <c r="AA77" s="254"/>
    </row>
    <row r="78" spans="3:27" hidden="1">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hidden="1">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hidden="1">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hidden="1">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hidden="1">
      <c r="C82" s="253"/>
      <c r="D82" s="238"/>
      <c r="E82" s="238"/>
      <c r="F82" s="238"/>
      <c r="G82" s="238"/>
      <c r="H82" s="238"/>
      <c r="I82" s="238"/>
      <c r="J82" s="238"/>
      <c r="K82" s="238"/>
      <c r="L82" s="238"/>
      <c r="M82" s="238"/>
      <c r="N82" s="238"/>
      <c r="O82" s="255"/>
      <c r="P82" s="253"/>
      <c r="Q82" s="254"/>
      <c r="R82" s="254"/>
      <c r="S82" s="254"/>
      <c r="T82" s="254"/>
      <c r="U82" s="254"/>
      <c r="V82" s="254"/>
      <c r="W82" s="254"/>
      <c r="X82" s="254"/>
      <c r="Y82" s="254"/>
      <c r="Z82" s="254"/>
      <c r="AA82" s="254"/>
    </row>
    <row r="83" spans="3:27" hidden="1">
      <c r="C83" s="253"/>
      <c r="D83" s="238"/>
      <c r="E83" s="238"/>
      <c r="F83" s="238"/>
      <c r="G83" s="238"/>
      <c r="H83" s="238"/>
      <c r="I83" s="238"/>
      <c r="J83" s="238"/>
      <c r="K83" s="238"/>
      <c r="L83" s="238"/>
      <c r="M83" s="238"/>
      <c r="N83" s="238"/>
      <c r="P83" s="253"/>
      <c r="Q83" s="254"/>
      <c r="R83" s="254"/>
      <c r="S83" s="254"/>
      <c r="T83" s="254"/>
      <c r="U83" s="254"/>
      <c r="V83" s="254"/>
      <c r="W83" s="254"/>
      <c r="X83" s="254"/>
      <c r="Y83" s="254"/>
      <c r="Z83" s="254"/>
      <c r="AA83" s="254"/>
    </row>
  </sheetData>
  <sheetProtection algorithmName="SHA-512" hashValue="yi8PqAZAwzwNqKiXOxOGu7+aElbpyHTjZ/EcSuKakA9BG4w5O5PvwPrPBf7f81wI0WCpz/jNVw030IMzXhPWww==" saltValue="W0kvmQ2YtWPK8XH53C5O9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S12:AA12"/>
    <mergeCell ref="S13:AA20"/>
    <mergeCell ref="S21:AA21"/>
    <mergeCell ref="S22:AA34"/>
    <mergeCell ref="D34:E34"/>
    <mergeCell ref="C36:N36"/>
    <mergeCell ref="O36:AA36"/>
    <mergeCell ref="C37:F37"/>
    <mergeCell ref="G37:N37"/>
    <mergeCell ref="O37:S37"/>
    <mergeCell ref="T37:AA37"/>
    <mergeCell ref="AF37:AL37"/>
    <mergeCell ref="C38:F38"/>
    <mergeCell ref="G38:N38"/>
    <mergeCell ref="O38:S38"/>
    <mergeCell ref="T38:AA38"/>
    <mergeCell ref="AF38:AL38"/>
    <mergeCell ref="C39:F39"/>
    <mergeCell ref="G39:N39"/>
    <mergeCell ref="O39:S39"/>
    <mergeCell ref="T39:AA39"/>
    <mergeCell ref="C40:F40"/>
    <mergeCell ref="G40:N40"/>
    <mergeCell ref="O40:S40"/>
    <mergeCell ref="T40:AA40"/>
    <mergeCell ref="AF40:AL40"/>
    <mergeCell ref="C41:F42"/>
    <mergeCell ref="G41:N42"/>
    <mergeCell ref="O41:S41"/>
    <mergeCell ref="T41:AA41"/>
    <mergeCell ref="AF41:AL41"/>
    <mergeCell ref="O42:S42"/>
    <mergeCell ref="T42:AA42"/>
    <mergeCell ref="C43:N43"/>
    <mergeCell ref="O43:AA43"/>
    <mergeCell ref="AF43:AL43"/>
    <mergeCell ref="C44:F45"/>
    <mergeCell ref="G44:H44"/>
    <mergeCell ref="O44:R44"/>
    <mergeCell ref="S44:AA44"/>
    <mergeCell ref="G45:M45"/>
    <mergeCell ref="O45:R50"/>
    <mergeCell ref="S45:U45"/>
    <mergeCell ref="W45:Y45"/>
    <mergeCell ref="Z45:AA45"/>
    <mergeCell ref="AF45:AL45"/>
    <mergeCell ref="C46:F46"/>
    <mergeCell ref="G46:N46"/>
    <mergeCell ref="S46:U47"/>
    <mergeCell ref="V46:V47"/>
    <mergeCell ref="W46:Y47"/>
    <mergeCell ref="Z46:AA47"/>
    <mergeCell ref="AF46:AL46"/>
    <mergeCell ref="C47:F47"/>
    <mergeCell ref="G47:N47"/>
    <mergeCell ref="AF47:AL47"/>
    <mergeCell ref="Z48:AA50"/>
    <mergeCell ref="AF48:AL48"/>
    <mergeCell ref="C49:F49"/>
    <mergeCell ref="G49:N49"/>
    <mergeCell ref="AF49:AL49"/>
    <mergeCell ref="C50:F50"/>
    <mergeCell ref="G50:N50"/>
    <mergeCell ref="AF50:AL50"/>
    <mergeCell ref="C48:F48"/>
    <mergeCell ref="G48:N48"/>
    <mergeCell ref="S48:U50"/>
    <mergeCell ref="V48:V50"/>
    <mergeCell ref="W48:Y50"/>
    <mergeCell ref="AF51:AL51"/>
    <mergeCell ref="AF52:AL52"/>
    <mergeCell ref="AF54:AL54"/>
    <mergeCell ref="AF55:AL55"/>
    <mergeCell ref="AF56:AL56"/>
  </mergeCells>
  <pageMargins left="0.51180555555555596" right="0.43333333333333302" top="1.0236111111111099" bottom="0.43333333333333302" header="0.511811023622047" footer="0.511811023622047"/>
  <pageSetup paperSize="9" scale="76"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108"/>
  <dimension ref="A1:AL52"/>
  <sheetViews>
    <sheetView showGridLines="0" topLeftCell="M25" zoomScale="164" zoomScaleNormal="164" workbookViewId="0">
      <selection activeCell="M25" sqref="M25"/>
    </sheetView>
  </sheetViews>
  <sheetFormatPr baseColWidth="10" defaultColWidth="0" defaultRowHeight="12.75" zeroHeight="1"/>
  <cols>
    <col min="1" max="2" width="1.140625" customWidth="1"/>
    <col min="3" max="3" width="4.28515625" customWidth="1"/>
    <col min="4" max="4" width="7.140625" customWidth="1"/>
    <col min="5" max="5" width="9" customWidth="1"/>
    <col min="6" max="18" width="15.7109375" customWidth="1"/>
    <col min="19" max="27" width="8.7109375" customWidth="1"/>
    <col min="28" max="29" width="1.140625" customWidth="1"/>
    <col min="30" max="30" width="11.42578125"/>
    <col min="31" max="31" width="11.42578125" hidden="1"/>
    <col min="32" max="32" width="62.85546875" hidden="1" customWidth="1"/>
    <col min="33" max="38" width="11.5703125" hidden="1" customWidth="1"/>
    <col min="39" max="16384" width="11.42578125" hidden="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961</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1061</v>
      </c>
      <c r="G8" s="691"/>
      <c r="H8" s="691"/>
      <c r="I8" s="691"/>
      <c r="J8" s="691"/>
      <c r="K8" s="691"/>
      <c r="L8" s="691"/>
      <c r="M8" s="691"/>
      <c r="N8" s="691"/>
      <c r="O8" s="691"/>
      <c r="P8" s="691"/>
      <c r="Q8" s="692" t="s">
        <v>435</v>
      </c>
      <c r="R8" s="692"/>
      <c r="S8" s="693"/>
      <c r="T8" s="693"/>
      <c r="U8" s="692" t="s">
        <v>436</v>
      </c>
      <c r="V8" s="692"/>
      <c r="W8" s="694" t="s">
        <v>963</v>
      </c>
      <c r="X8" s="694"/>
      <c r="Y8" s="694"/>
      <c r="Z8" s="694"/>
      <c r="AA8" s="694"/>
      <c r="AB8" s="216"/>
      <c r="AE8" s="218"/>
      <c r="AF8" s="686"/>
      <c r="AG8" s="686"/>
      <c r="AH8" s="686"/>
      <c r="AI8" s="686"/>
      <c r="AJ8" s="686"/>
      <c r="AK8" s="686"/>
      <c r="AL8" s="686"/>
    </row>
    <row r="9" spans="2:38" ht="17.25" customHeight="1">
      <c r="B9" s="215"/>
      <c r="C9" s="668" t="s">
        <v>438</v>
      </c>
      <c r="D9" s="668"/>
      <c r="E9" s="668"/>
      <c r="F9" s="687" t="s">
        <v>1062</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S12" s="632" t="s">
        <v>442</v>
      </c>
      <c r="T12" s="632"/>
      <c r="U12" s="632"/>
      <c r="V12" s="632"/>
      <c r="W12" s="632"/>
      <c r="X12" s="632"/>
      <c r="Y12" s="632"/>
      <c r="Z12" s="632"/>
      <c r="AA12" s="632"/>
      <c r="AB12" s="216"/>
      <c r="AE12" s="218"/>
      <c r="AF12" s="218"/>
      <c r="AG12" s="218"/>
      <c r="AH12" s="218"/>
      <c r="AI12" s="218"/>
      <c r="AJ12" s="218"/>
      <c r="AK12" s="218"/>
      <c r="AL12" s="218"/>
    </row>
    <row r="13" spans="2:38" ht="21.75" customHeight="1">
      <c r="B13" s="215"/>
      <c r="C13" s="219"/>
      <c r="D13" s="220"/>
      <c r="E13" s="220"/>
      <c r="F13" s="220"/>
      <c r="G13" s="220"/>
      <c r="H13" s="220"/>
      <c r="I13" s="220"/>
      <c r="J13" s="220"/>
      <c r="K13" s="220"/>
      <c r="L13" s="220"/>
      <c r="M13" s="220"/>
      <c r="N13" s="220"/>
      <c r="O13" s="220"/>
      <c r="P13" s="220"/>
      <c r="Q13" s="220"/>
      <c r="R13" s="501"/>
      <c r="S13" s="698" t="s">
        <v>1063</v>
      </c>
      <c r="T13" s="698"/>
      <c r="U13" s="698"/>
      <c r="V13" s="698"/>
      <c r="W13" s="698"/>
      <c r="X13" s="698"/>
      <c r="Y13" s="698"/>
      <c r="Z13" s="698"/>
      <c r="AA13" s="698"/>
      <c r="AB13" s="216"/>
      <c r="AE13" s="218"/>
      <c r="AF13" s="218"/>
      <c r="AG13" s="218"/>
      <c r="AH13" s="218"/>
      <c r="AI13" s="218"/>
      <c r="AJ13" s="218"/>
      <c r="AK13" s="218"/>
      <c r="AL13" s="218"/>
    </row>
    <row r="14" spans="2:38" ht="24" customHeight="1">
      <c r="B14" s="215"/>
      <c r="C14" s="219"/>
      <c r="D14" s="220"/>
      <c r="E14" s="220"/>
      <c r="F14" s="220"/>
      <c r="G14" s="220"/>
      <c r="H14" s="220"/>
      <c r="I14" s="220"/>
      <c r="J14" s="220"/>
      <c r="K14" s="220"/>
      <c r="L14" s="220"/>
      <c r="M14" s="220"/>
      <c r="N14" s="220"/>
      <c r="O14" s="220"/>
      <c r="P14" s="220"/>
      <c r="Q14" s="220"/>
      <c r="R14" s="501"/>
      <c r="S14" s="698"/>
      <c r="T14" s="698"/>
      <c r="U14" s="698"/>
      <c r="V14" s="698"/>
      <c r="W14" s="698"/>
      <c r="X14" s="698"/>
      <c r="Y14" s="698"/>
      <c r="Z14" s="698"/>
      <c r="AA14" s="698"/>
      <c r="AB14" s="216"/>
      <c r="AE14" s="218"/>
      <c r="AF14" s="218"/>
      <c r="AG14" s="218"/>
      <c r="AH14" s="218"/>
      <c r="AI14" s="218"/>
      <c r="AJ14" s="218"/>
      <c r="AK14" s="218"/>
      <c r="AL14" s="218"/>
    </row>
    <row r="15" spans="2:38" ht="15" customHeight="1">
      <c r="B15" s="215"/>
      <c r="C15" s="219"/>
      <c r="D15" s="220"/>
      <c r="E15" s="220"/>
      <c r="F15" s="220"/>
      <c r="G15" s="220"/>
      <c r="H15" s="220"/>
      <c r="I15" s="220"/>
      <c r="J15" s="220"/>
      <c r="K15" s="220"/>
      <c r="L15" s="220"/>
      <c r="M15" s="220"/>
      <c r="N15" s="220"/>
      <c r="O15" s="220"/>
      <c r="P15" s="220"/>
      <c r="Q15" s="220"/>
      <c r="R15" s="501"/>
      <c r="S15" s="698"/>
      <c r="T15" s="698"/>
      <c r="U15" s="698"/>
      <c r="V15" s="698"/>
      <c r="W15" s="698"/>
      <c r="X15" s="698"/>
      <c r="Y15" s="698"/>
      <c r="Z15" s="698"/>
      <c r="AA15" s="698"/>
      <c r="AB15" s="216"/>
      <c r="AE15" s="218"/>
      <c r="AF15" s="218"/>
      <c r="AG15" s="218"/>
      <c r="AH15" s="218"/>
      <c r="AI15" s="218"/>
      <c r="AJ15" s="218"/>
      <c r="AK15" s="218"/>
      <c r="AL15" s="218"/>
    </row>
    <row r="16" spans="2:38" ht="9.75" customHeight="1">
      <c r="B16" s="215"/>
      <c r="C16" s="219"/>
      <c r="D16" s="220"/>
      <c r="E16" s="220"/>
      <c r="F16" s="220"/>
      <c r="G16" s="220"/>
      <c r="H16" s="220"/>
      <c r="I16" s="220"/>
      <c r="J16" s="220"/>
      <c r="K16" s="220"/>
      <c r="L16" s="220"/>
      <c r="M16" s="220"/>
      <c r="N16" s="220"/>
      <c r="O16" s="220"/>
      <c r="P16" s="220"/>
      <c r="Q16" s="220"/>
      <c r="R16" s="501"/>
      <c r="S16" s="698"/>
      <c r="T16" s="698"/>
      <c r="U16" s="698"/>
      <c r="V16" s="698"/>
      <c r="W16" s="698"/>
      <c r="X16" s="698"/>
      <c r="Y16" s="698"/>
      <c r="Z16" s="698"/>
      <c r="AA16" s="69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501"/>
      <c r="S17" s="698"/>
      <c r="T17" s="698"/>
      <c r="U17" s="698"/>
      <c r="V17" s="698"/>
      <c r="W17" s="698"/>
      <c r="X17" s="698"/>
      <c r="Y17" s="698"/>
      <c r="Z17" s="698"/>
      <c r="AA17" s="69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502"/>
      <c r="S18" s="698"/>
      <c r="T18" s="698"/>
      <c r="U18" s="698"/>
      <c r="V18" s="698"/>
      <c r="W18" s="698"/>
      <c r="X18" s="698"/>
      <c r="Y18" s="698"/>
      <c r="Z18" s="698"/>
      <c r="AA18" s="69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502"/>
      <c r="S19" s="698"/>
      <c r="T19" s="698"/>
      <c r="U19" s="698"/>
      <c r="V19" s="698"/>
      <c r="W19" s="698"/>
      <c r="X19" s="698"/>
      <c r="Y19" s="698"/>
      <c r="Z19" s="698"/>
      <c r="AA19" s="69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502"/>
      <c r="S20" s="698"/>
      <c r="T20" s="698"/>
      <c r="U20" s="698"/>
      <c r="V20" s="698"/>
      <c r="W20" s="698"/>
      <c r="X20" s="698"/>
      <c r="Y20" s="698"/>
      <c r="Z20" s="698"/>
      <c r="AA20" s="69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S21" s="632" t="s">
        <v>478</v>
      </c>
      <c r="T21" s="632"/>
      <c r="U21" s="632"/>
      <c r="V21" s="632"/>
      <c r="W21" s="632"/>
      <c r="X21" s="632"/>
      <c r="Y21" s="632"/>
      <c r="Z21" s="632"/>
      <c r="AA21" s="63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492"/>
      <c r="S22" s="698" t="s">
        <v>1064</v>
      </c>
      <c r="T22" s="698"/>
      <c r="U22" s="698"/>
      <c r="V22" s="698"/>
      <c r="W22" s="698"/>
      <c r="X22" s="698"/>
      <c r="Y22" s="698"/>
      <c r="Z22" s="698"/>
      <c r="AA22" s="69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492"/>
      <c r="S23" s="698"/>
      <c r="T23" s="698"/>
      <c r="U23" s="698"/>
      <c r="V23" s="698"/>
      <c r="W23" s="698"/>
      <c r="X23" s="698"/>
      <c r="Y23" s="698"/>
      <c r="Z23" s="698"/>
      <c r="AA23" s="69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492"/>
      <c r="S24" s="698"/>
      <c r="T24" s="698"/>
      <c r="U24" s="698"/>
      <c r="V24" s="698"/>
      <c r="W24" s="698"/>
      <c r="X24" s="698"/>
      <c r="Y24" s="698"/>
      <c r="Z24" s="698"/>
      <c r="AA24" s="69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492"/>
      <c r="S25" s="698"/>
      <c r="T25" s="698"/>
      <c r="U25" s="698"/>
      <c r="V25" s="698"/>
      <c r="W25" s="698"/>
      <c r="X25" s="698"/>
      <c r="Y25" s="698"/>
      <c r="Z25" s="698"/>
      <c r="AA25" s="69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492"/>
      <c r="S26" s="698"/>
      <c r="T26" s="698"/>
      <c r="U26" s="698"/>
      <c r="V26" s="698"/>
      <c r="W26" s="698"/>
      <c r="X26" s="698"/>
      <c r="Y26" s="698"/>
      <c r="Z26" s="698"/>
      <c r="AA26" s="698"/>
      <c r="AB26" s="216"/>
      <c r="AE26" s="218"/>
      <c r="AF26" s="218"/>
      <c r="AG26" s="218"/>
      <c r="AH26" s="218"/>
      <c r="AI26" s="218"/>
      <c r="AJ26" s="218"/>
      <c r="AK26" s="218"/>
      <c r="AL26" s="218"/>
    </row>
    <row r="27" spans="2:38" ht="36.75" customHeight="1">
      <c r="B27" s="215"/>
      <c r="C27" s="219"/>
      <c r="D27" s="220"/>
      <c r="E27" s="220"/>
      <c r="F27" s="220"/>
      <c r="G27" s="220"/>
      <c r="H27" s="220"/>
      <c r="I27" s="220"/>
      <c r="J27" s="220"/>
      <c r="K27" s="220"/>
      <c r="L27" s="220"/>
      <c r="M27" s="220"/>
      <c r="N27" s="220"/>
      <c r="O27" s="220"/>
      <c r="P27" s="220"/>
      <c r="Q27" s="220"/>
      <c r="R27" s="492"/>
      <c r="S27" s="698"/>
      <c r="T27" s="698"/>
      <c r="U27" s="698"/>
      <c r="V27" s="698"/>
      <c r="W27" s="698"/>
      <c r="X27" s="698"/>
      <c r="Y27" s="698"/>
      <c r="Z27" s="698"/>
      <c r="AA27" s="698"/>
      <c r="AB27" s="216"/>
      <c r="AE27" s="218"/>
      <c r="AF27" s="218"/>
      <c r="AG27" s="218"/>
      <c r="AH27" s="218"/>
      <c r="AI27" s="218"/>
      <c r="AJ27" s="218"/>
      <c r="AK27" s="218"/>
      <c r="AL27" s="218"/>
    </row>
    <row r="28" spans="2:38" ht="3.75" customHeight="1">
      <c r="B28" s="215"/>
      <c r="C28" s="219"/>
      <c r="D28" s="220"/>
      <c r="E28" s="220"/>
      <c r="F28" s="220"/>
      <c r="G28" s="220"/>
      <c r="H28" s="220"/>
      <c r="I28" s="220"/>
      <c r="J28" s="220"/>
      <c r="K28" s="220"/>
      <c r="L28" s="220"/>
      <c r="M28" s="220"/>
      <c r="N28" s="220"/>
      <c r="O28" s="220"/>
      <c r="P28" s="220"/>
      <c r="Q28" s="220"/>
      <c r="R28" s="220"/>
      <c r="S28" s="698"/>
      <c r="T28" s="698"/>
      <c r="U28" s="698"/>
      <c r="V28" s="698"/>
      <c r="W28" s="698"/>
      <c r="X28" s="698"/>
      <c r="Y28" s="698"/>
      <c r="Z28" s="698"/>
      <c r="AA28" s="698"/>
      <c r="AB28" s="216"/>
      <c r="AE28" s="218"/>
      <c r="AF28" s="218"/>
      <c r="AG28" s="218"/>
      <c r="AH28" s="218"/>
      <c r="AI28" s="218"/>
      <c r="AJ28" s="218"/>
      <c r="AK28" s="218"/>
      <c r="AL28" s="218"/>
    </row>
    <row r="29" spans="2:38" ht="22.5" customHeight="1">
      <c r="B29" s="215"/>
      <c r="C29" s="219"/>
      <c r="D29" s="222" t="s">
        <v>501</v>
      </c>
      <c r="E29" s="223"/>
      <c r="F29" s="224" t="s">
        <v>502</v>
      </c>
      <c r="G29" s="224" t="s">
        <v>503</v>
      </c>
      <c r="H29" s="224" t="s">
        <v>504</v>
      </c>
      <c r="I29" s="224" t="s">
        <v>505</v>
      </c>
      <c r="J29" s="224" t="s">
        <v>506</v>
      </c>
      <c r="K29" s="224" t="s">
        <v>507</v>
      </c>
      <c r="L29" s="224" t="s">
        <v>508</v>
      </c>
      <c r="M29" s="224" t="s">
        <v>509</v>
      </c>
      <c r="N29" s="224" t="s">
        <v>510</v>
      </c>
      <c r="O29" s="224" t="s">
        <v>511</v>
      </c>
      <c r="P29" s="224" t="s">
        <v>512</v>
      </c>
      <c r="Q29" s="224" t="s">
        <v>513</v>
      </c>
      <c r="R29" s="225" t="s">
        <v>514</v>
      </c>
      <c r="S29" s="698"/>
      <c r="T29" s="698"/>
      <c r="U29" s="698"/>
      <c r="V29" s="698"/>
      <c r="W29" s="698"/>
      <c r="X29" s="698"/>
      <c r="Y29" s="698"/>
      <c r="Z29" s="698"/>
      <c r="AA29" s="698"/>
      <c r="AB29" s="216"/>
      <c r="AE29" s="218"/>
      <c r="AF29" s="218"/>
      <c r="AG29" s="218"/>
      <c r="AH29" s="218"/>
      <c r="AI29" s="218"/>
      <c r="AJ29" s="218"/>
      <c r="AK29" s="218"/>
      <c r="AL29" s="218"/>
    </row>
    <row r="30" spans="2:38" ht="22.5" customHeight="1">
      <c r="B30" s="215"/>
      <c r="C30" s="219"/>
      <c r="D30" s="227" t="s">
        <v>27</v>
      </c>
      <c r="E30" s="228"/>
      <c r="F30" s="503">
        <f>INDICADORES!H111</f>
        <v>3485880726</v>
      </c>
      <c r="G30" s="503">
        <f>INDICADORES!K111</f>
        <v>3434098672.0500002</v>
      </c>
      <c r="H30" s="503">
        <f>INDICADORES!N111</f>
        <v>3607809058.9899998</v>
      </c>
      <c r="I30" s="503">
        <f>INDICADORES!T111</f>
        <v>3860236581.9499998</v>
      </c>
      <c r="J30" s="503">
        <f>INDICADORES!W111</f>
        <v>6220249018.3199997</v>
      </c>
      <c r="K30" s="503">
        <f>INDICADORES!Z111</f>
        <v>3928909897.5299997</v>
      </c>
      <c r="L30" s="503">
        <f>INDICADORES!AF111</f>
        <v>5181184781.8800001</v>
      </c>
      <c r="M30" s="503">
        <f>INDICADORES!AI111</f>
        <v>4600883915.54</v>
      </c>
      <c r="N30" s="503">
        <f>INDICADORES!AL111</f>
        <v>5765156649.9300003</v>
      </c>
      <c r="O30" s="503">
        <f>INDICADORES!AR111</f>
        <v>4035609654.9510002</v>
      </c>
      <c r="P30" s="503">
        <f>INDICADORES!AU111</f>
        <v>3170689155</v>
      </c>
      <c r="Q30" s="503">
        <f>INDICADORES!AX111</f>
        <v>4404551972.54</v>
      </c>
      <c r="R30" s="504">
        <f>SUM(F30:Q30)</f>
        <v>51695260084.681007</v>
      </c>
      <c r="S30" s="698"/>
      <c r="T30" s="698"/>
      <c r="U30" s="698"/>
      <c r="V30" s="698"/>
      <c r="W30" s="698"/>
      <c r="X30" s="698"/>
      <c r="Y30" s="698"/>
      <c r="Z30" s="698"/>
      <c r="AA30" s="698"/>
      <c r="AB30" s="216"/>
      <c r="AE30" s="218"/>
      <c r="AF30" s="218"/>
      <c r="AG30" s="218"/>
      <c r="AH30" s="218"/>
      <c r="AI30" s="218"/>
      <c r="AJ30" s="218"/>
      <c r="AK30" s="218"/>
      <c r="AL30" s="218"/>
    </row>
    <row r="31" spans="2:38" ht="22.5" customHeight="1">
      <c r="B31" s="215"/>
      <c r="C31" s="219"/>
      <c r="D31" s="227" t="s">
        <v>28</v>
      </c>
      <c r="E31" s="228"/>
      <c r="F31" s="503">
        <f>INDICADORES!I111</f>
        <v>2883239769</v>
      </c>
      <c r="G31" s="503">
        <f>INDICADORES!L111</f>
        <v>3476669993.3100004</v>
      </c>
      <c r="H31" s="503">
        <f>INDICADORES!O111</f>
        <v>3683043096</v>
      </c>
      <c r="I31" s="503">
        <f>INDICADORES!U111</f>
        <v>3497492558.52</v>
      </c>
      <c r="J31" s="503">
        <f>INDICADORES!X111</f>
        <v>5086548847</v>
      </c>
      <c r="K31" s="503">
        <f>INDICADORES!AA111</f>
        <v>3980676447</v>
      </c>
      <c r="L31" s="503">
        <f>INDICADORES!AG111</f>
        <v>0</v>
      </c>
      <c r="M31" s="503">
        <f>INDICADORES!AJ111</f>
        <v>4218132769.48</v>
      </c>
      <c r="N31" s="503">
        <f>INDICADORES!AM111</f>
        <v>4432318667</v>
      </c>
      <c r="O31" s="503">
        <f>INDICADORES!AS111</f>
        <v>4299349106.9899998</v>
      </c>
      <c r="P31" s="503">
        <f>INDICADORES!AV111</f>
        <v>4929584658.0200005</v>
      </c>
      <c r="Q31" s="503">
        <f>INDICADORES!AY111</f>
        <v>10593807840.299999</v>
      </c>
      <c r="R31" s="504">
        <f>SUM(F31:Q31)</f>
        <v>51080863752.62001</v>
      </c>
      <c r="S31" s="698"/>
      <c r="T31" s="698"/>
      <c r="U31" s="698"/>
      <c r="V31" s="698"/>
      <c r="W31" s="698"/>
      <c r="X31" s="698"/>
      <c r="Y31" s="698"/>
      <c r="Z31" s="698"/>
      <c r="AA31" s="698"/>
      <c r="AB31" s="216"/>
      <c r="AE31" s="218"/>
      <c r="AF31" s="218"/>
      <c r="AG31" s="218"/>
      <c r="AH31" s="218"/>
      <c r="AI31" s="218"/>
      <c r="AJ31" s="218"/>
      <c r="AK31" s="218"/>
      <c r="AL31" s="218"/>
    </row>
    <row r="32" spans="2:38" ht="22.5" customHeight="1">
      <c r="B32" s="215"/>
      <c r="C32" s="219"/>
      <c r="D32" s="231" t="s">
        <v>515</v>
      </c>
      <c r="E32" s="232"/>
      <c r="F32" s="258">
        <f t="shared" ref="F32:R32" si="0">F30/F31</f>
        <v>1.2090152069486109</v>
      </c>
      <c r="G32" s="258">
        <f t="shared" si="0"/>
        <v>0.98775514462347069</v>
      </c>
      <c r="H32" s="258">
        <f t="shared" si="0"/>
        <v>0.97957285998317289</v>
      </c>
      <c r="I32" s="258">
        <f t="shared" si="0"/>
        <v>1.1037154525307979</v>
      </c>
      <c r="J32" s="258">
        <f t="shared" si="0"/>
        <v>1.2228819982705259</v>
      </c>
      <c r="K32" s="258">
        <f t="shared" si="0"/>
        <v>0.98699553953725283</v>
      </c>
      <c r="L32" s="258" t="e">
        <f t="shared" si="0"/>
        <v>#DIV/0!</v>
      </c>
      <c r="M32" s="258">
        <f t="shared" si="0"/>
        <v>1.0907394733587734</v>
      </c>
      <c r="N32" s="258">
        <f t="shared" si="0"/>
        <v>1.3007089704206958</v>
      </c>
      <c r="O32" s="258">
        <f t="shared" si="0"/>
        <v>0.93865595803555368</v>
      </c>
      <c r="P32" s="258">
        <f t="shared" si="0"/>
        <v>0.64319600432088486</v>
      </c>
      <c r="Q32" s="505">
        <f t="shared" si="0"/>
        <v>0.41576664773780436</v>
      </c>
      <c r="R32" s="506">
        <f t="shared" si="0"/>
        <v>1.0120279158754335</v>
      </c>
      <c r="S32" s="698"/>
      <c r="T32" s="698"/>
      <c r="U32" s="698"/>
      <c r="V32" s="698"/>
      <c r="W32" s="698"/>
      <c r="X32" s="698"/>
      <c r="Y32" s="698"/>
      <c r="Z32" s="698"/>
      <c r="AA32" s="698"/>
      <c r="AB32" s="216"/>
      <c r="AE32" s="218"/>
      <c r="AF32" s="218"/>
      <c r="AG32" s="218"/>
      <c r="AH32" s="218"/>
      <c r="AI32" s="218"/>
      <c r="AJ32" s="218"/>
      <c r="AK32" s="218"/>
      <c r="AL32" s="218"/>
    </row>
    <row r="33" spans="2:38" ht="22.5" customHeight="1">
      <c r="B33" s="215"/>
      <c r="C33" s="219"/>
      <c r="D33" s="231" t="s">
        <v>516</v>
      </c>
      <c r="E33" s="353"/>
      <c r="F33" s="507">
        <v>0.34190067762968201</v>
      </c>
      <c r="G33" s="507">
        <v>0.80176200358077498</v>
      </c>
      <c r="H33" s="507">
        <v>0.18627684403094799</v>
      </c>
      <c r="I33" s="507">
        <v>0.75395777629993099</v>
      </c>
      <c r="J33" s="507">
        <v>1.38379380692527</v>
      </c>
      <c r="K33" s="507">
        <v>1.6563241482369</v>
      </c>
      <c r="L33" s="507">
        <v>0.68099285831683498</v>
      </c>
      <c r="M33" s="507">
        <v>1.00872386403982</v>
      </c>
      <c r="N33" s="507">
        <v>0.88018487144989899</v>
      </c>
      <c r="O33" s="507">
        <v>0.68989845386279502</v>
      </c>
      <c r="P33" s="507">
        <v>1.4272829359208801</v>
      </c>
      <c r="Q33" s="507">
        <v>1.1600315136013499</v>
      </c>
      <c r="R33" s="507">
        <v>0.91176583364099695</v>
      </c>
      <c r="S33" s="698"/>
      <c r="T33" s="698"/>
      <c r="U33" s="698"/>
      <c r="V33" s="698"/>
      <c r="W33" s="698"/>
      <c r="X33" s="698"/>
      <c r="Y33" s="698"/>
      <c r="Z33" s="698"/>
      <c r="AA33" s="698"/>
      <c r="AB33" s="216"/>
      <c r="AE33" s="218"/>
      <c r="AF33" s="218"/>
      <c r="AG33" s="218"/>
      <c r="AH33" s="218"/>
      <c r="AI33" s="218"/>
      <c r="AJ33" s="218"/>
      <c r="AK33" s="218"/>
      <c r="AL33" s="218"/>
    </row>
    <row r="34" spans="2:38" ht="21" customHeight="1">
      <c r="B34" s="215"/>
      <c r="C34" s="219"/>
      <c r="D34" s="739" t="s">
        <v>26</v>
      </c>
      <c r="E34" s="739"/>
      <c r="F34" s="508">
        <v>1</v>
      </c>
      <c r="G34" s="508">
        <v>1</v>
      </c>
      <c r="H34" s="508">
        <v>1</v>
      </c>
      <c r="I34" s="508">
        <v>1</v>
      </c>
      <c r="J34" s="508">
        <v>1</v>
      </c>
      <c r="K34" s="508">
        <v>1</v>
      </c>
      <c r="L34" s="508">
        <v>1</v>
      </c>
      <c r="M34" s="508">
        <v>1</v>
      </c>
      <c r="N34" s="508">
        <v>1</v>
      </c>
      <c r="O34" s="508">
        <v>1</v>
      </c>
      <c r="P34" s="508">
        <v>1</v>
      </c>
      <c r="Q34" s="508">
        <v>1</v>
      </c>
      <c r="R34" s="359">
        <v>1</v>
      </c>
      <c r="S34" s="698"/>
      <c r="T34" s="698"/>
      <c r="U34" s="698"/>
      <c r="V34" s="698"/>
      <c r="W34" s="698"/>
      <c r="X34" s="698"/>
      <c r="Y34" s="698"/>
      <c r="Z34" s="698"/>
      <c r="AA34" s="698"/>
      <c r="AB34" s="216"/>
      <c r="AE34" s="218"/>
      <c r="AF34" s="218"/>
      <c r="AG34" s="218"/>
      <c r="AH34" s="218"/>
      <c r="AI34" s="218"/>
      <c r="AJ34" s="218"/>
      <c r="AK34" s="218"/>
      <c r="AL34" s="218"/>
    </row>
    <row r="35" spans="2:38" ht="14.25" customHeight="1">
      <c r="B35" s="215"/>
      <c r="C35" s="219"/>
      <c r="D35" s="220"/>
      <c r="E35" s="220"/>
      <c r="F35" s="220"/>
      <c r="G35" s="220"/>
      <c r="H35" s="220"/>
      <c r="I35" s="220"/>
      <c r="J35" s="220"/>
      <c r="K35" s="220"/>
      <c r="L35" s="220"/>
      <c r="M35" s="220"/>
      <c r="N35" s="220"/>
      <c r="O35" s="220"/>
      <c r="P35" s="220"/>
      <c r="Q35" s="220"/>
      <c r="R35" s="220"/>
      <c r="S35" s="220"/>
      <c r="T35" s="220"/>
      <c r="U35" s="220"/>
      <c r="V35" s="220"/>
      <c r="W35" s="220"/>
      <c r="X35" s="220"/>
      <c r="Y35" s="220"/>
      <c r="Z35" s="220"/>
      <c r="AA35" s="220"/>
      <c r="AB35" s="216"/>
      <c r="AE35" s="218"/>
      <c r="AF35" s="218"/>
      <c r="AG35" s="218"/>
      <c r="AH35" s="218"/>
      <c r="AI35" s="218"/>
      <c r="AJ35" s="218"/>
      <c r="AK35" s="218"/>
      <c r="AL35" s="218"/>
    </row>
    <row r="36" spans="2:38" ht="12.75" customHeight="1">
      <c r="B36" s="215"/>
      <c r="C36" s="676" t="s">
        <v>466</v>
      </c>
      <c r="D36" s="676"/>
      <c r="E36" s="676"/>
      <c r="F36" s="676"/>
      <c r="G36" s="676"/>
      <c r="H36" s="676"/>
      <c r="I36" s="676"/>
      <c r="J36" s="676"/>
      <c r="K36" s="676"/>
      <c r="L36" s="676"/>
      <c r="M36" s="676"/>
      <c r="N36" s="676"/>
      <c r="O36" s="659" t="s">
        <v>467</v>
      </c>
      <c r="P36" s="659"/>
      <c r="Q36" s="659"/>
      <c r="R36" s="659"/>
      <c r="S36" s="659"/>
      <c r="T36" s="659"/>
      <c r="U36" s="659"/>
      <c r="V36" s="659"/>
      <c r="W36" s="659"/>
      <c r="X36" s="659"/>
      <c r="Y36" s="659"/>
      <c r="Z36" s="659"/>
      <c r="AA36" s="659"/>
      <c r="AB36" s="216"/>
      <c r="AE36" s="218"/>
      <c r="AF36" s="218"/>
      <c r="AG36" s="218"/>
      <c r="AH36" s="218"/>
      <c r="AI36" s="218"/>
      <c r="AJ36" s="218"/>
      <c r="AK36" s="218"/>
      <c r="AL36" s="218"/>
    </row>
    <row r="37" spans="2:38" ht="33" customHeight="1">
      <c r="B37" s="215"/>
      <c r="C37" s="677" t="s">
        <v>27</v>
      </c>
      <c r="D37" s="677"/>
      <c r="E37" s="677"/>
      <c r="F37" s="677"/>
      <c r="G37" s="813" t="s">
        <v>1065</v>
      </c>
      <c r="H37" s="813"/>
      <c r="I37" s="813"/>
      <c r="J37" s="813"/>
      <c r="K37" s="813"/>
      <c r="L37" s="813"/>
      <c r="M37" s="813"/>
      <c r="N37" s="813"/>
      <c r="O37" s="679" t="s">
        <v>518</v>
      </c>
      <c r="P37" s="679"/>
      <c r="Q37" s="679"/>
      <c r="R37" s="679"/>
      <c r="S37" s="679"/>
      <c r="T37" s="740"/>
      <c r="U37" s="740"/>
      <c r="V37" s="740"/>
      <c r="W37" s="740"/>
      <c r="X37" s="740"/>
      <c r="Y37" s="740"/>
      <c r="Z37" s="740"/>
      <c r="AA37" s="740"/>
      <c r="AB37" s="216"/>
      <c r="AC37" s="238"/>
      <c r="AE37" s="261"/>
      <c r="AF37" s="646"/>
      <c r="AG37" s="646"/>
      <c r="AH37" s="646"/>
      <c r="AI37" s="646"/>
      <c r="AJ37" s="646"/>
      <c r="AK37" s="646"/>
      <c r="AL37" s="646"/>
    </row>
    <row r="38" spans="2:38" ht="24" customHeight="1">
      <c r="B38" s="215"/>
      <c r="C38" s="661" t="s">
        <v>28</v>
      </c>
      <c r="D38" s="661"/>
      <c r="E38" s="661"/>
      <c r="F38" s="661"/>
      <c r="G38" s="740" t="s">
        <v>1066</v>
      </c>
      <c r="H38" s="740"/>
      <c r="I38" s="740"/>
      <c r="J38" s="740"/>
      <c r="K38" s="740"/>
      <c r="L38" s="740"/>
      <c r="M38" s="740"/>
      <c r="N38" s="740"/>
      <c r="O38" s="670" t="s">
        <v>519</v>
      </c>
      <c r="P38" s="670"/>
      <c r="Q38" s="670"/>
      <c r="R38" s="670"/>
      <c r="S38" s="670"/>
      <c r="T38" s="740"/>
      <c r="U38" s="740"/>
      <c r="V38" s="740"/>
      <c r="W38" s="740"/>
      <c r="X38" s="740"/>
      <c r="Y38" s="740"/>
      <c r="Z38" s="740"/>
      <c r="AA38" s="740"/>
      <c r="AB38" s="216"/>
      <c r="AC38" s="238"/>
      <c r="AE38" s="261"/>
      <c r="AF38" s="646"/>
      <c r="AG38" s="646"/>
      <c r="AH38" s="646"/>
      <c r="AI38" s="646"/>
      <c r="AJ38" s="646"/>
      <c r="AK38" s="646"/>
      <c r="AL38" s="646"/>
    </row>
    <row r="39" spans="2:38" ht="27" customHeight="1">
      <c r="B39" s="215"/>
      <c r="C39" s="661" t="s">
        <v>520</v>
      </c>
      <c r="D39" s="661"/>
      <c r="E39" s="661"/>
      <c r="F39" s="661"/>
      <c r="G39" s="740" t="s">
        <v>890</v>
      </c>
      <c r="H39" s="740"/>
      <c r="I39" s="740"/>
      <c r="J39" s="740"/>
      <c r="K39" s="740"/>
      <c r="L39" s="740"/>
      <c r="M39" s="740"/>
      <c r="N39" s="740"/>
      <c r="O39" s="675" t="s">
        <v>471</v>
      </c>
      <c r="P39" s="675"/>
      <c r="Q39" s="675"/>
      <c r="R39" s="675"/>
      <c r="S39" s="675"/>
      <c r="T39" s="740" t="s">
        <v>472</v>
      </c>
      <c r="U39" s="740"/>
      <c r="V39" s="740"/>
      <c r="W39" s="740"/>
      <c r="X39" s="740"/>
      <c r="Y39" s="740"/>
      <c r="Z39" s="740"/>
      <c r="AA39" s="740"/>
      <c r="AB39" s="216"/>
      <c r="AC39" s="238"/>
      <c r="AE39" s="261"/>
      <c r="AF39" s="239"/>
      <c r="AG39" s="239"/>
      <c r="AH39" s="239"/>
      <c r="AI39" s="239"/>
      <c r="AJ39" s="239"/>
      <c r="AK39" s="239"/>
      <c r="AL39" s="239"/>
    </row>
    <row r="40" spans="2:38" ht="21" customHeight="1">
      <c r="B40" s="215"/>
      <c r="C40" s="661" t="s">
        <v>468</v>
      </c>
      <c r="D40" s="661"/>
      <c r="E40" s="661"/>
      <c r="F40" s="661"/>
      <c r="G40" s="740" t="s">
        <v>83</v>
      </c>
      <c r="H40" s="740"/>
      <c r="I40" s="740"/>
      <c r="J40" s="740"/>
      <c r="K40" s="740"/>
      <c r="L40" s="740"/>
      <c r="M40" s="740"/>
      <c r="N40" s="740"/>
      <c r="O40" s="675" t="s">
        <v>473</v>
      </c>
      <c r="P40" s="675"/>
      <c r="Q40" s="675"/>
      <c r="R40" s="675"/>
      <c r="S40" s="675"/>
      <c r="T40" s="740" t="s">
        <v>472</v>
      </c>
      <c r="U40" s="740"/>
      <c r="V40" s="740"/>
      <c r="W40" s="740"/>
      <c r="X40" s="740"/>
      <c r="Y40" s="740"/>
      <c r="Z40" s="740"/>
      <c r="AA40" s="740"/>
      <c r="AB40" s="216"/>
      <c r="AC40" s="238"/>
      <c r="AE40" s="261"/>
      <c r="AF40" s="647"/>
      <c r="AG40" s="647"/>
      <c r="AH40" s="647"/>
      <c r="AI40" s="647"/>
      <c r="AJ40" s="647"/>
      <c r="AK40" s="647"/>
      <c r="AL40" s="647"/>
    </row>
    <row r="41" spans="2:38" ht="20.25" customHeight="1">
      <c r="B41" s="215"/>
      <c r="C41" s="668" t="s">
        <v>522</v>
      </c>
      <c r="D41" s="668"/>
      <c r="E41" s="668"/>
      <c r="F41" s="668"/>
      <c r="G41" s="812">
        <v>100</v>
      </c>
      <c r="H41" s="812"/>
      <c r="I41" s="812"/>
      <c r="J41" s="812"/>
      <c r="K41" s="812"/>
      <c r="L41" s="812"/>
      <c r="M41" s="812"/>
      <c r="N41" s="812"/>
      <c r="O41" s="670" t="s">
        <v>475</v>
      </c>
      <c r="P41" s="670"/>
      <c r="Q41" s="670"/>
      <c r="R41" s="670"/>
      <c r="S41" s="670"/>
      <c r="T41" s="740"/>
      <c r="U41" s="740"/>
      <c r="V41" s="740"/>
      <c r="W41" s="740"/>
      <c r="X41" s="740"/>
      <c r="Y41" s="740"/>
      <c r="Z41" s="740"/>
      <c r="AA41" s="740"/>
      <c r="AB41" s="216"/>
      <c r="AC41" s="238"/>
      <c r="AE41" s="261"/>
      <c r="AF41" s="647"/>
      <c r="AG41" s="647"/>
      <c r="AH41" s="647"/>
      <c r="AI41" s="647"/>
      <c r="AJ41" s="647"/>
      <c r="AK41" s="647"/>
      <c r="AL41" s="647"/>
    </row>
    <row r="42" spans="2:38" ht="24" customHeight="1">
      <c r="B42" s="215"/>
      <c r="C42" s="668"/>
      <c r="D42" s="668"/>
      <c r="E42" s="668"/>
      <c r="F42" s="668"/>
      <c r="G42" s="812"/>
      <c r="H42" s="812"/>
      <c r="I42" s="812"/>
      <c r="J42" s="812"/>
      <c r="K42" s="812"/>
      <c r="L42" s="812"/>
      <c r="M42" s="812"/>
      <c r="N42" s="812"/>
      <c r="O42" s="672" t="s">
        <v>476</v>
      </c>
      <c r="P42" s="672"/>
      <c r="Q42" s="672"/>
      <c r="R42" s="672"/>
      <c r="S42" s="672"/>
      <c r="T42" s="741" t="s">
        <v>987</v>
      </c>
      <c r="U42" s="741"/>
      <c r="V42" s="741"/>
      <c r="W42" s="741"/>
      <c r="X42" s="741"/>
      <c r="Y42" s="741"/>
      <c r="Z42" s="741"/>
      <c r="AA42" s="741"/>
      <c r="AB42" s="216"/>
      <c r="AC42" s="238"/>
      <c r="AE42" s="261"/>
      <c r="AF42" s="238"/>
      <c r="AG42" s="238"/>
      <c r="AH42" s="238"/>
      <c r="AI42" s="238"/>
      <c r="AJ42" s="238"/>
      <c r="AK42" s="238"/>
      <c r="AL42" s="238"/>
    </row>
    <row r="43" spans="2:38" ht="15" customHeight="1">
      <c r="B43" s="215"/>
      <c r="C43" s="659" t="s">
        <v>478</v>
      </c>
      <c r="D43" s="659"/>
      <c r="E43" s="659"/>
      <c r="F43" s="659"/>
      <c r="G43" s="659"/>
      <c r="H43" s="659"/>
      <c r="I43" s="659"/>
      <c r="J43" s="659"/>
      <c r="K43" s="659"/>
      <c r="L43" s="659"/>
      <c r="M43" s="659"/>
      <c r="N43" s="659"/>
      <c r="O43" s="660" t="s">
        <v>479</v>
      </c>
      <c r="P43" s="660"/>
      <c r="Q43" s="660"/>
      <c r="R43" s="660"/>
      <c r="S43" s="660"/>
      <c r="T43" s="660"/>
      <c r="U43" s="660"/>
      <c r="V43" s="660"/>
      <c r="W43" s="660"/>
      <c r="X43" s="660"/>
      <c r="Y43" s="660"/>
      <c r="Z43" s="660"/>
      <c r="AA43" s="660"/>
      <c r="AB43" s="216"/>
      <c r="AC43" s="238"/>
      <c r="AE43" s="261"/>
      <c r="AF43" s="647"/>
      <c r="AG43" s="647"/>
      <c r="AH43" s="647"/>
      <c r="AI43" s="647"/>
      <c r="AJ43" s="647"/>
      <c r="AK43" s="647"/>
      <c r="AL43" s="647"/>
    </row>
    <row r="44" spans="2:38" ht="27.75" customHeight="1">
      <c r="B44" s="215"/>
      <c r="C44" s="661" t="s">
        <v>480</v>
      </c>
      <c r="D44" s="661"/>
      <c r="E44" s="661"/>
      <c r="F44" s="661"/>
      <c r="G44" s="809" t="s">
        <v>481</v>
      </c>
      <c r="H44" s="809"/>
      <c r="I44" s="509" t="s">
        <v>482</v>
      </c>
      <c r="J44" s="510" t="s">
        <v>483</v>
      </c>
      <c r="K44" s="509"/>
      <c r="L44" s="510" t="s">
        <v>484</v>
      </c>
      <c r="M44" s="511"/>
      <c r="N44" s="511"/>
      <c r="O44" s="663" t="s">
        <v>485</v>
      </c>
      <c r="P44" s="663"/>
      <c r="Q44" s="663"/>
      <c r="R44" s="663"/>
      <c r="S44" s="810" t="s">
        <v>486</v>
      </c>
      <c r="T44" s="810"/>
      <c r="U44" s="810"/>
      <c r="V44" s="810"/>
      <c r="W44" s="810"/>
      <c r="X44" s="810"/>
      <c r="Y44" s="810"/>
      <c r="Z44" s="810"/>
      <c r="AA44" s="810"/>
      <c r="AB44" s="216"/>
      <c r="AC44" s="238"/>
      <c r="AE44" s="261"/>
      <c r="AF44" s="238"/>
      <c r="AG44" s="238"/>
      <c r="AH44" s="238"/>
      <c r="AI44" s="238"/>
      <c r="AJ44" s="238"/>
      <c r="AK44" s="238"/>
      <c r="AL44" s="238"/>
    </row>
    <row r="45" spans="2:38" ht="27.75" customHeight="1">
      <c r="B45" s="215"/>
      <c r="C45" s="661"/>
      <c r="D45" s="661"/>
      <c r="E45" s="661"/>
      <c r="F45" s="661"/>
      <c r="G45" s="665"/>
      <c r="H45" s="665"/>
      <c r="I45" s="665"/>
      <c r="J45" s="665"/>
      <c r="K45" s="665"/>
      <c r="L45" s="665"/>
      <c r="M45" s="665"/>
      <c r="N45" s="243"/>
      <c r="O45" s="666" t="s">
        <v>487</v>
      </c>
      <c r="P45" s="666"/>
      <c r="Q45" s="666"/>
      <c r="R45" s="666"/>
      <c r="S45" s="807" t="s">
        <v>488</v>
      </c>
      <c r="T45" s="807"/>
      <c r="U45" s="807"/>
      <c r="V45" s="512"/>
      <c r="W45" s="807"/>
      <c r="X45" s="807"/>
      <c r="Y45" s="807"/>
      <c r="Z45" s="811"/>
      <c r="AA45" s="811"/>
      <c r="AB45" s="216"/>
      <c r="AC45" s="238"/>
      <c r="AE45" s="261"/>
      <c r="AF45" s="647"/>
      <c r="AG45" s="647"/>
      <c r="AH45" s="647"/>
      <c r="AI45" s="647"/>
      <c r="AJ45" s="647"/>
      <c r="AK45" s="647"/>
      <c r="AL45" s="647"/>
    </row>
    <row r="46" spans="2:38" ht="30" customHeight="1">
      <c r="B46" s="215"/>
      <c r="C46" s="648" t="s">
        <v>490</v>
      </c>
      <c r="D46" s="648"/>
      <c r="E46" s="648"/>
      <c r="F46" s="648"/>
      <c r="G46" s="652"/>
      <c r="H46" s="652"/>
      <c r="I46" s="652"/>
      <c r="J46" s="652"/>
      <c r="K46" s="652"/>
      <c r="L46" s="652"/>
      <c r="M46" s="652"/>
      <c r="N46" s="652"/>
      <c r="O46" s="666"/>
      <c r="P46" s="666"/>
      <c r="Q46" s="666"/>
      <c r="R46" s="666"/>
      <c r="S46" s="807" t="s">
        <v>476</v>
      </c>
      <c r="T46" s="807"/>
      <c r="U46" s="807"/>
      <c r="V46" s="806" t="s">
        <v>482</v>
      </c>
      <c r="W46" s="807" t="s">
        <v>523</v>
      </c>
      <c r="X46" s="807"/>
      <c r="Y46" s="807"/>
      <c r="Z46" s="808"/>
      <c r="AA46" s="808"/>
      <c r="AB46" s="216"/>
      <c r="AC46" s="238"/>
      <c r="AE46" s="261"/>
      <c r="AF46" s="647"/>
      <c r="AG46" s="647"/>
      <c r="AH46" s="647"/>
      <c r="AI46" s="647"/>
      <c r="AJ46" s="647"/>
      <c r="AK46" s="647"/>
      <c r="AL46" s="647"/>
    </row>
    <row r="47" spans="2:38" ht="22.5" customHeight="1">
      <c r="B47" s="215"/>
      <c r="C47" s="648" t="s">
        <v>524</v>
      </c>
      <c r="D47" s="648"/>
      <c r="E47" s="648"/>
      <c r="F47" s="648"/>
      <c r="G47" s="652" t="s">
        <v>1067</v>
      </c>
      <c r="H47" s="652"/>
      <c r="I47" s="652"/>
      <c r="J47" s="652"/>
      <c r="K47" s="652"/>
      <c r="L47" s="652"/>
      <c r="M47" s="652"/>
      <c r="N47" s="652"/>
      <c r="O47" s="666"/>
      <c r="P47" s="666"/>
      <c r="Q47" s="666"/>
      <c r="R47" s="666"/>
      <c r="S47" s="807"/>
      <c r="T47" s="807"/>
      <c r="U47" s="807"/>
      <c r="V47" s="806"/>
      <c r="W47" s="807"/>
      <c r="X47" s="807"/>
      <c r="Y47" s="807"/>
      <c r="Z47" s="808"/>
      <c r="AA47" s="808"/>
      <c r="AB47" s="216"/>
      <c r="AC47" s="238"/>
      <c r="AE47" s="261"/>
      <c r="AF47" s="647"/>
      <c r="AG47" s="647"/>
      <c r="AH47" s="647"/>
      <c r="AI47" s="647"/>
      <c r="AJ47" s="647"/>
      <c r="AK47" s="647"/>
      <c r="AL47" s="647"/>
    </row>
    <row r="48" spans="2:38" ht="14.25" customHeight="1">
      <c r="B48" s="215"/>
      <c r="C48" s="648" t="s">
        <v>526</v>
      </c>
      <c r="D48" s="648"/>
      <c r="E48" s="648"/>
      <c r="F48" s="648"/>
      <c r="G48" s="649">
        <v>1</v>
      </c>
      <c r="H48" s="649"/>
      <c r="I48" s="649"/>
      <c r="J48" s="649"/>
      <c r="K48" s="649"/>
      <c r="L48" s="649"/>
      <c r="M48" s="649"/>
      <c r="N48" s="649"/>
      <c r="O48" s="666"/>
      <c r="P48" s="666"/>
      <c r="Q48" s="666"/>
      <c r="R48" s="666"/>
      <c r="S48" s="803" t="s">
        <v>493</v>
      </c>
      <c r="T48" s="803"/>
      <c r="U48" s="803"/>
      <c r="V48" s="804" t="s">
        <v>482</v>
      </c>
      <c r="W48" s="805" t="s">
        <v>1008</v>
      </c>
      <c r="X48" s="805"/>
      <c r="Y48" s="805"/>
      <c r="Z48" s="802" t="s">
        <v>482</v>
      </c>
      <c r="AA48" s="802"/>
      <c r="AB48" s="216"/>
      <c r="AC48" s="238"/>
      <c r="AE48" s="261"/>
      <c r="AF48" s="647"/>
      <c r="AG48" s="647"/>
      <c r="AH48" s="647"/>
      <c r="AI48" s="647"/>
      <c r="AJ48" s="647"/>
      <c r="AK48" s="647"/>
      <c r="AL48" s="647"/>
    </row>
    <row r="49" spans="2:38" ht="14.25" customHeight="1">
      <c r="B49" s="215"/>
      <c r="C49" s="648" t="s">
        <v>495</v>
      </c>
      <c r="D49" s="648"/>
      <c r="E49" s="648"/>
      <c r="F49" s="648"/>
      <c r="G49" s="649"/>
      <c r="H49" s="649"/>
      <c r="I49" s="649"/>
      <c r="J49" s="649"/>
      <c r="K49" s="649"/>
      <c r="L49" s="649"/>
      <c r="M49" s="649"/>
      <c r="N49" s="649"/>
      <c r="O49" s="666"/>
      <c r="P49" s="666"/>
      <c r="Q49" s="666"/>
      <c r="R49" s="666"/>
      <c r="S49" s="803"/>
      <c r="T49" s="803"/>
      <c r="U49" s="803"/>
      <c r="V49" s="804"/>
      <c r="W49" s="805"/>
      <c r="X49" s="805"/>
      <c r="Y49" s="805"/>
      <c r="Z49" s="802"/>
      <c r="AA49" s="802"/>
      <c r="AB49" s="216"/>
      <c r="AC49" s="238"/>
      <c r="AE49" s="261"/>
      <c r="AF49" s="647"/>
      <c r="AG49" s="647"/>
      <c r="AH49" s="647"/>
      <c r="AI49" s="647"/>
      <c r="AJ49" s="647"/>
      <c r="AK49" s="647"/>
      <c r="AL49" s="647"/>
    </row>
    <row r="50" spans="2:38" ht="21.75" customHeight="1">
      <c r="B50" s="215"/>
      <c r="C50" s="650" t="s">
        <v>496</v>
      </c>
      <c r="D50" s="650"/>
      <c r="E50" s="650"/>
      <c r="F50" s="650"/>
      <c r="G50" s="651"/>
      <c r="H50" s="651"/>
      <c r="I50" s="651"/>
      <c r="J50" s="651"/>
      <c r="K50" s="651"/>
      <c r="L50" s="651"/>
      <c r="M50" s="651"/>
      <c r="N50" s="651"/>
      <c r="O50" s="666"/>
      <c r="P50" s="666"/>
      <c r="Q50" s="666"/>
      <c r="R50" s="666"/>
      <c r="S50" s="803"/>
      <c r="T50" s="803"/>
      <c r="U50" s="803"/>
      <c r="V50" s="804"/>
      <c r="W50" s="805"/>
      <c r="X50" s="805"/>
      <c r="Y50" s="805"/>
      <c r="Z50" s="802"/>
      <c r="AA50" s="802"/>
      <c r="AB50" s="216"/>
      <c r="AC50" s="238"/>
      <c r="AE50" s="261"/>
      <c r="AF50" s="647"/>
      <c r="AG50" s="647"/>
      <c r="AH50" s="647"/>
      <c r="AI50" s="647"/>
      <c r="AJ50" s="647"/>
      <c r="AK50" s="647"/>
      <c r="AL50" s="647"/>
    </row>
    <row r="51" spans="2:38" ht="4.5" customHeight="1">
      <c r="B51" s="247"/>
      <c r="C51" s="248"/>
      <c r="D51" s="249"/>
      <c r="E51" s="249"/>
      <c r="F51" s="249"/>
      <c r="G51" s="249"/>
      <c r="H51" s="249"/>
      <c r="I51" s="249"/>
      <c r="J51" s="249"/>
      <c r="K51" s="249"/>
      <c r="L51" s="249"/>
      <c r="M51" s="249"/>
      <c r="N51" s="249"/>
      <c r="O51" s="250"/>
      <c r="P51" s="248"/>
      <c r="Q51" s="251"/>
      <c r="R51" s="251"/>
      <c r="S51" s="251"/>
      <c r="T51" s="251"/>
      <c r="U51" s="251"/>
      <c r="V51" s="251"/>
      <c r="W51" s="251"/>
      <c r="X51" s="251"/>
      <c r="Y51" s="251"/>
      <c r="Z51" s="251"/>
      <c r="AA51" s="251"/>
      <c r="AB51" s="252"/>
      <c r="AC51" s="238"/>
      <c r="AE51" s="261"/>
      <c r="AF51" s="646"/>
      <c r="AG51" s="646"/>
      <c r="AH51" s="646"/>
      <c r="AI51" s="646"/>
      <c r="AJ51" s="646"/>
      <c r="AK51" s="646"/>
      <c r="AL51" s="646"/>
    </row>
    <row r="52" spans="2:38" ht="22.5" customHeight="1">
      <c r="C52" s="253"/>
      <c r="D52" s="238"/>
      <c r="E52" s="238"/>
      <c r="F52" s="238"/>
      <c r="G52" s="238"/>
      <c r="H52" s="238"/>
      <c r="I52" s="238"/>
      <c r="J52" s="238"/>
      <c r="K52" s="238"/>
      <c r="L52" s="238"/>
      <c r="M52" s="238"/>
      <c r="N52" s="238"/>
      <c r="AA52" s="254"/>
      <c r="AC52" s="238"/>
      <c r="AE52" s="261"/>
      <c r="AF52" s="646"/>
      <c r="AG52" s="646"/>
      <c r="AH52" s="646"/>
      <c r="AI52" s="646"/>
      <c r="AJ52" s="646"/>
      <c r="AK52" s="646"/>
      <c r="AL52" s="646"/>
    </row>
  </sheetData>
  <sheetProtection algorithmName="SHA-512" hashValue="SLXd/EpZEdRdLneV/Yvb+2Ao1AIAMFD7HOt5fWwpdxmVJyquFWex0wX2GeMAKFgg/+nyTjSarCVOfgWHQXF1Bw==" saltValue="dDLRFLzjzu2QIKJTMMEbYA==" spinCount="100000" sheet="1" objects="1" scenarios="1"/>
  <mergeCells count="85">
    <mergeCell ref="G3:P3"/>
    <mergeCell ref="G4:P4"/>
    <mergeCell ref="G5:P5"/>
    <mergeCell ref="C7:AA7"/>
    <mergeCell ref="C8:E8"/>
    <mergeCell ref="F8:P8"/>
    <mergeCell ref="Q8:R8"/>
    <mergeCell ref="S8:T8"/>
    <mergeCell ref="U8:V8"/>
    <mergeCell ref="W8:AA8"/>
    <mergeCell ref="AF8:AL8"/>
    <mergeCell ref="C9:E10"/>
    <mergeCell ref="F9:AA10"/>
    <mergeCell ref="AF9:AL9"/>
    <mergeCell ref="S12:AA12"/>
    <mergeCell ref="S13:AA20"/>
    <mergeCell ref="S21:AA21"/>
    <mergeCell ref="S22:AA34"/>
    <mergeCell ref="D34:E34"/>
    <mergeCell ref="C36:N36"/>
    <mergeCell ref="O36:AA36"/>
    <mergeCell ref="C37:F37"/>
    <mergeCell ref="G37:N37"/>
    <mergeCell ref="O37:S37"/>
    <mergeCell ref="T37:AA37"/>
    <mergeCell ref="AF37:AL37"/>
    <mergeCell ref="C38:F38"/>
    <mergeCell ref="G38:N38"/>
    <mergeCell ref="O38:S38"/>
    <mergeCell ref="T38:AA38"/>
    <mergeCell ref="AF38:AL38"/>
    <mergeCell ref="C39:F39"/>
    <mergeCell ref="G39:N39"/>
    <mergeCell ref="O39:S39"/>
    <mergeCell ref="T39:AA39"/>
    <mergeCell ref="C40:F40"/>
    <mergeCell ref="G40:N40"/>
    <mergeCell ref="O40:S40"/>
    <mergeCell ref="T40:AA40"/>
    <mergeCell ref="AF40:AL40"/>
    <mergeCell ref="C41:F42"/>
    <mergeCell ref="G41:N42"/>
    <mergeCell ref="O41:S41"/>
    <mergeCell ref="T41:AA41"/>
    <mergeCell ref="AF41:AL41"/>
    <mergeCell ref="O42:S42"/>
    <mergeCell ref="T42:AA42"/>
    <mergeCell ref="C43:N43"/>
    <mergeCell ref="O43:AA43"/>
    <mergeCell ref="AF43:AL43"/>
    <mergeCell ref="C44:F45"/>
    <mergeCell ref="G44:H44"/>
    <mergeCell ref="O44:R44"/>
    <mergeCell ref="S44:AA44"/>
    <mergeCell ref="G45:M45"/>
    <mergeCell ref="O45:R50"/>
    <mergeCell ref="S45:U45"/>
    <mergeCell ref="W45:Y45"/>
    <mergeCell ref="Z45:AA45"/>
    <mergeCell ref="AF45:AL45"/>
    <mergeCell ref="C46:F46"/>
    <mergeCell ref="G46:N46"/>
    <mergeCell ref="S46:U47"/>
    <mergeCell ref="V46:V47"/>
    <mergeCell ref="W46:Y47"/>
    <mergeCell ref="Z46:AA47"/>
    <mergeCell ref="AF46:AL46"/>
    <mergeCell ref="C47:F47"/>
    <mergeCell ref="G47:N47"/>
    <mergeCell ref="AF47:AL47"/>
    <mergeCell ref="AF51:AL51"/>
    <mergeCell ref="AF52:AL52"/>
    <mergeCell ref="Z48:AA50"/>
    <mergeCell ref="AF48:AL48"/>
    <mergeCell ref="C49:F49"/>
    <mergeCell ref="G49:N49"/>
    <mergeCell ref="AF49:AL49"/>
    <mergeCell ref="C50:F50"/>
    <mergeCell ref="G50:N50"/>
    <mergeCell ref="AF50:AL50"/>
    <mergeCell ref="C48:F48"/>
    <mergeCell ref="G48:N48"/>
    <mergeCell ref="S48:U50"/>
    <mergeCell ref="V48:V50"/>
    <mergeCell ref="W48:Y50"/>
  </mergeCells>
  <pageMargins left="0.51180555555555596" right="0.43333333333333302" top="1.0236111111111099" bottom="0.43333333333333302" header="0.511811023622047" footer="0.511811023622047"/>
  <pageSetup paperSize="9" scale="76"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109"/>
  <dimension ref="A1:AL84"/>
  <sheetViews>
    <sheetView showGridLines="0" zoomScale="70" zoomScaleNormal="70" workbookViewId="0"/>
  </sheetViews>
  <sheetFormatPr baseColWidth="10" defaultColWidth="11.42578125" defaultRowHeight="12.75"/>
  <cols>
    <col min="1" max="2" width="1.140625" customWidth="1"/>
    <col min="3" max="3" width="4.28515625" customWidth="1"/>
    <col min="4" max="4" width="5.7109375" customWidth="1"/>
    <col min="5" max="5" width="6.28515625" customWidth="1"/>
    <col min="6" max="18" width="10.7109375" customWidth="1"/>
    <col min="19"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961</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1068</v>
      </c>
      <c r="G8" s="691"/>
      <c r="H8" s="691"/>
      <c r="I8" s="691"/>
      <c r="J8" s="691"/>
      <c r="K8" s="691"/>
      <c r="L8" s="691"/>
      <c r="M8" s="691"/>
      <c r="N8" s="691"/>
      <c r="O8" s="691"/>
      <c r="P8" s="691"/>
      <c r="Q8" s="692" t="s">
        <v>435</v>
      </c>
      <c r="R8" s="692"/>
      <c r="S8" s="693"/>
      <c r="T8" s="693"/>
      <c r="U8" s="692" t="s">
        <v>436</v>
      </c>
      <c r="V8" s="692"/>
      <c r="W8" s="694" t="s">
        <v>963</v>
      </c>
      <c r="X8" s="694"/>
      <c r="Y8" s="694"/>
      <c r="Z8" s="694"/>
      <c r="AA8" s="694"/>
      <c r="AB8" s="216"/>
      <c r="AE8" s="218"/>
      <c r="AF8" s="686"/>
      <c r="AG8" s="686"/>
      <c r="AH8" s="686"/>
      <c r="AI8" s="686"/>
      <c r="AJ8" s="686"/>
      <c r="AK8" s="686"/>
      <c r="AL8" s="686"/>
    </row>
    <row r="9" spans="2:38" ht="17.25" customHeight="1">
      <c r="B9" s="215"/>
      <c r="C9" s="668" t="s">
        <v>438</v>
      </c>
      <c r="D9" s="668"/>
      <c r="E9" s="668"/>
      <c r="F9" s="793" t="s">
        <v>1069</v>
      </c>
      <c r="G9" s="793"/>
      <c r="H9" s="793"/>
      <c r="I9" s="793"/>
      <c r="J9" s="793"/>
      <c r="K9" s="793"/>
      <c r="L9" s="793"/>
      <c r="M9" s="793"/>
      <c r="N9" s="793"/>
      <c r="O9" s="793"/>
      <c r="P9" s="793"/>
      <c r="Q9" s="793"/>
      <c r="R9" s="793"/>
      <c r="S9" s="793"/>
      <c r="T9" s="793"/>
      <c r="U9" s="793"/>
      <c r="V9" s="793"/>
      <c r="W9" s="793"/>
      <c r="X9" s="793"/>
      <c r="Y9" s="793"/>
      <c r="Z9" s="793"/>
      <c r="AA9" s="793"/>
      <c r="AB9" s="216"/>
      <c r="AE9" s="218"/>
      <c r="AF9" s="686"/>
      <c r="AG9" s="686"/>
      <c r="AH9" s="686"/>
      <c r="AI9" s="686"/>
      <c r="AJ9" s="686"/>
      <c r="AK9" s="686"/>
      <c r="AL9" s="686"/>
    </row>
    <row r="10" spans="2:38" ht="17.25" customHeight="1">
      <c r="B10" s="215"/>
      <c r="C10" s="668"/>
      <c r="D10" s="668"/>
      <c r="E10" s="668"/>
      <c r="F10" s="793"/>
      <c r="G10" s="793"/>
      <c r="H10" s="793"/>
      <c r="I10" s="793"/>
      <c r="J10" s="793"/>
      <c r="K10" s="793"/>
      <c r="L10" s="793"/>
      <c r="M10" s="793"/>
      <c r="N10" s="793"/>
      <c r="O10" s="793"/>
      <c r="P10" s="793"/>
      <c r="Q10" s="793"/>
      <c r="R10" s="793"/>
      <c r="S10" s="793"/>
      <c r="T10" s="793"/>
      <c r="U10" s="793"/>
      <c r="V10" s="793"/>
      <c r="W10" s="793"/>
      <c r="X10" s="793"/>
      <c r="Y10" s="793"/>
      <c r="Z10" s="793"/>
      <c r="AA10" s="793"/>
      <c r="AB10" s="216"/>
      <c r="AE10" s="218"/>
      <c r="AF10" s="218"/>
      <c r="AG10" s="218"/>
      <c r="AH10" s="218"/>
    </row>
    <row r="11" spans="2:38" ht="6" customHeight="1">
      <c r="B11" s="215"/>
      <c r="C11" s="219"/>
      <c r="D11" s="220"/>
      <c r="E11" s="220"/>
      <c r="F11" s="220"/>
      <c r="G11" s="220"/>
      <c r="H11" s="220"/>
      <c r="I11" s="220"/>
      <c r="J11" s="484"/>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4" customHeight="1">
      <c r="B13" s="215"/>
      <c r="C13" s="219"/>
      <c r="D13" s="220"/>
      <c r="E13" s="220"/>
      <c r="F13" s="220"/>
      <c r="G13" s="220"/>
      <c r="H13" s="220"/>
      <c r="I13" s="220"/>
      <c r="J13" s="220"/>
      <c r="K13" s="220"/>
      <c r="L13" s="220"/>
      <c r="M13" s="220"/>
      <c r="N13" s="220"/>
      <c r="O13" s="220"/>
      <c r="P13" s="220"/>
      <c r="Q13" s="220"/>
      <c r="R13" s="778" t="s">
        <v>1070</v>
      </c>
      <c r="S13" s="778"/>
      <c r="T13" s="778"/>
      <c r="U13" s="778"/>
      <c r="V13" s="778"/>
      <c r="W13" s="778"/>
      <c r="X13" s="778"/>
      <c r="Y13" s="778"/>
      <c r="Z13" s="778"/>
      <c r="AA13" s="778"/>
      <c r="AB13" s="216"/>
      <c r="AE13" s="218"/>
      <c r="AF13" s="218"/>
      <c r="AG13" s="218"/>
      <c r="AH13" s="218"/>
      <c r="AI13" s="218"/>
      <c r="AJ13" s="218"/>
      <c r="AK13" s="218"/>
      <c r="AL13" s="218"/>
    </row>
    <row r="14" spans="2:38" ht="16.5" customHeight="1">
      <c r="B14" s="215"/>
      <c r="C14" s="219"/>
      <c r="D14" s="220"/>
      <c r="E14" s="220"/>
      <c r="F14" s="220"/>
      <c r="G14" s="220"/>
      <c r="H14" s="220"/>
      <c r="I14" s="220"/>
      <c r="J14" s="220"/>
      <c r="K14" s="220"/>
      <c r="L14" s="220"/>
      <c r="M14" s="220"/>
      <c r="N14" s="220"/>
      <c r="O14" s="220"/>
      <c r="P14" s="220"/>
      <c r="Q14" s="220"/>
      <c r="R14" s="778"/>
      <c r="S14" s="778"/>
      <c r="T14" s="778"/>
      <c r="U14" s="778"/>
      <c r="V14" s="778"/>
      <c r="W14" s="778"/>
      <c r="X14" s="778"/>
      <c r="Y14" s="778"/>
      <c r="Z14" s="778"/>
      <c r="AA14" s="778"/>
      <c r="AB14" s="216"/>
      <c r="AE14" s="218"/>
      <c r="AF14" s="218"/>
      <c r="AG14" s="218"/>
      <c r="AH14" s="218"/>
      <c r="AI14" s="218"/>
      <c r="AJ14" s="218"/>
      <c r="AK14" s="218"/>
      <c r="AL14" s="218"/>
    </row>
    <row r="15" spans="2:38">
      <c r="B15" s="215"/>
      <c r="C15" s="219"/>
      <c r="D15" s="220"/>
      <c r="E15" s="220"/>
      <c r="F15" s="220"/>
      <c r="G15" s="220"/>
      <c r="H15" s="220"/>
      <c r="I15" s="220"/>
      <c r="J15" s="220"/>
      <c r="K15" s="220"/>
      <c r="L15" s="220"/>
      <c r="M15" s="220"/>
      <c r="N15" s="220"/>
      <c r="O15" s="220"/>
      <c r="P15" s="220"/>
      <c r="Q15" s="220"/>
      <c r="R15" s="778"/>
      <c r="S15" s="778"/>
      <c r="T15" s="778"/>
      <c r="U15" s="778"/>
      <c r="V15" s="778"/>
      <c r="W15" s="778"/>
      <c r="X15" s="778"/>
      <c r="Y15" s="778"/>
      <c r="Z15" s="778"/>
      <c r="AA15" s="77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78"/>
      <c r="S16" s="778"/>
      <c r="T16" s="778"/>
      <c r="U16" s="778"/>
      <c r="V16" s="778"/>
      <c r="W16" s="778"/>
      <c r="X16" s="778"/>
      <c r="Y16" s="778"/>
      <c r="Z16" s="778"/>
      <c r="AA16" s="778"/>
      <c r="AB16" s="216"/>
      <c r="AE16" s="218"/>
      <c r="AF16" s="218"/>
      <c r="AG16" s="218"/>
      <c r="AH16" s="218"/>
      <c r="AI16" s="218"/>
      <c r="AJ16" s="218"/>
      <c r="AK16" s="218"/>
      <c r="AL16" s="218"/>
    </row>
    <row r="17" spans="2:38" ht="26.25" customHeight="1">
      <c r="B17" s="215"/>
      <c r="C17" s="219"/>
      <c r="D17" s="220"/>
      <c r="E17" s="220"/>
      <c r="F17" s="220"/>
      <c r="G17" s="220"/>
      <c r="H17" s="220"/>
      <c r="I17" s="220"/>
      <c r="J17" s="220"/>
      <c r="K17" s="220"/>
      <c r="L17" s="220"/>
      <c r="M17" s="220"/>
      <c r="N17" s="220"/>
      <c r="O17" s="220"/>
      <c r="P17" s="220"/>
      <c r="Q17" s="220"/>
      <c r="R17" s="778"/>
      <c r="S17" s="778"/>
      <c r="T17" s="778"/>
      <c r="U17" s="778"/>
      <c r="V17" s="778"/>
      <c r="W17" s="778"/>
      <c r="X17" s="778"/>
      <c r="Y17" s="778"/>
      <c r="Z17" s="778"/>
      <c r="AA17" s="778"/>
      <c r="AB17" s="216"/>
      <c r="AE17" s="218"/>
      <c r="AF17" s="218"/>
      <c r="AG17" s="218"/>
      <c r="AH17" s="218"/>
      <c r="AI17" s="218"/>
      <c r="AJ17" s="218"/>
      <c r="AK17" s="218"/>
      <c r="AL17" s="218"/>
    </row>
    <row r="18" spans="2:38" ht="21.75" customHeight="1">
      <c r="B18" s="215"/>
      <c r="C18" s="219"/>
      <c r="D18" s="220"/>
      <c r="E18" s="220"/>
      <c r="F18" s="220"/>
      <c r="G18" s="220"/>
      <c r="H18" s="220"/>
      <c r="I18" s="220"/>
      <c r="J18" s="220"/>
      <c r="K18" s="220"/>
      <c r="L18" s="220"/>
      <c r="M18" s="220"/>
      <c r="N18" s="220"/>
      <c r="O18" s="220"/>
      <c r="P18" s="220"/>
      <c r="Q18" s="220"/>
      <c r="R18" s="778"/>
      <c r="S18" s="778"/>
      <c r="T18" s="778"/>
      <c r="U18" s="778"/>
      <c r="V18" s="778"/>
      <c r="W18" s="778"/>
      <c r="X18" s="778"/>
      <c r="Y18" s="778"/>
      <c r="Z18" s="778"/>
      <c r="AA18" s="778"/>
      <c r="AB18" s="485"/>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78"/>
      <c r="S19" s="778"/>
      <c r="T19" s="778"/>
      <c r="U19" s="778"/>
      <c r="V19" s="778"/>
      <c r="W19" s="778"/>
      <c r="X19" s="778"/>
      <c r="Y19" s="778"/>
      <c r="Z19" s="778"/>
      <c r="AA19" s="77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697" t="s">
        <v>478</v>
      </c>
      <c r="S20" s="697"/>
      <c r="T20" s="697"/>
      <c r="U20" s="697"/>
      <c r="V20" s="697"/>
      <c r="W20" s="697"/>
      <c r="X20" s="697"/>
      <c r="Y20" s="697"/>
      <c r="Z20" s="697"/>
      <c r="AA20" s="697"/>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98" t="s">
        <v>1071</v>
      </c>
      <c r="S21" s="698"/>
      <c r="T21" s="698"/>
      <c r="U21" s="698"/>
      <c r="V21" s="698"/>
      <c r="W21" s="698"/>
      <c r="X21" s="698"/>
      <c r="Y21" s="698"/>
      <c r="Z21" s="698"/>
      <c r="AA21" s="698"/>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698"/>
      <c r="S22" s="698"/>
      <c r="T22" s="698"/>
      <c r="U22" s="698"/>
      <c r="V22" s="698"/>
      <c r="W22" s="698"/>
      <c r="X22" s="698"/>
      <c r="Y22" s="698"/>
      <c r="Z22" s="698"/>
      <c r="AA22" s="69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698"/>
      <c r="S23" s="698"/>
      <c r="T23" s="698"/>
      <c r="U23" s="698"/>
      <c r="V23" s="698"/>
      <c r="W23" s="698"/>
      <c r="X23" s="698"/>
      <c r="Y23" s="698"/>
      <c r="Z23" s="698"/>
      <c r="AA23" s="69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698"/>
      <c r="S24" s="698"/>
      <c r="T24" s="698"/>
      <c r="U24" s="698"/>
      <c r="V24" s="698"/>
      <c r="W24" s="698"/>
      <c r="X24" s="698"/>
      <c r="Y24" s="698"/>
      <c r="Z24" s="698"/>
      <c r="AA24" s="69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698"/>
      <c r="S25" s="698"/>
      <c r="T25" s="698"/>
      <c r="U25" s="698"/>
      <c r="V25" s="698"/>
      <c r="W25" s="698"/>
      <c r="X25" s="698"/>
      <c r="Y25" s="698"/>
      <c r="Z25" s="698"/>
      <c r="AA25" s="69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698"/>
      <c r="S26" s="698"/>
      <c r="T26" s="698"/>
      <c r="U26" s="698"/>
      <c r="V26" s="698"/>
      <c r="W26" s="698"/>
      <c r="X26" s="698"/>
      <c r="Y26" s="698"/>
      <c r="Z26" s="698"/>
      <c r="AA26" s="69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698"/>
      <c r="S27" s="698"/>
      <c r="T27" s="698"/>
      <c r="U27" s="698"/>
      <c r="V27" s="698"/>
      <c r="W27" s="698"/>
      <c r="X27" s="698"/>
      <c r="Y27" s="698"/>
      <c r="Z27" s="698"/>
      <c r="AA27" s="69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698"/>
      <c r="S28" s="698"/>
      <c r="T28" s="698"/>
      <c r="U28" s="698"/>
      <c r="V28" s="698"/>
      <c r="W28" s="698"/>
      <c r="X28" s="698"/>
      <c r="Y28" s="698"/>
      <c r="Z28" s="698"/>
      <c r="AA28" s="69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481">
        <f>INDICADORES!H112</f>
        <v>0</v>
      </c>
      <c r="G31" s="481">
        <f>INDICADORES!K112</f>
        <v>15460695</v>
      </c>
      <c r="H31" s="481">
        <f>INDICADORES!N112</f>
        <v>235196791</v>
      </c>
      <c r="I31" s="481">
        <f>INDICADORES!T112</f>
        <v>310997475</v>
      </c>
      <c r="J31" s="481">
        <f>INDICADORES!W112</f>
        <v>570663149</v>
      </c>
      <c r="K31" s="481">
        <f>INDICADORES!Z112</f>
        <v>618175617</v>
      </c>
      <c r="L31" s="481">
        <f>INDICADORES!AF112</f>
        <v>552031508</v>
      </c>
      <c r="M31" s="481">
        <f>INDICADORES!AI112</f>
        <v>504756642.69999999</v>
      </c>
      <c r="N31" s="481">
        <f>INDICADORES!AL112</f>
        <v>659255800.11000001</v>
      </c>
      <c r="O31" s="481">
        <f>INDICADORES!AR112</f>
        <v>500911639.31999999</v>
      </c>
      <c r="P31" s="481">
        <f>INDICADORES!AU112</f>
        <v>641537726</v>
      </c>
      <c r="Q31" s="481">
        <f>INDICADORES!AX112</f>
        <v>1457999638</v>
      </c>
      <c r="R31" s="481">
        <f>SUM(F31:Q31)</f>
        <v>6066986681.1300001</v>
      </c>
      <c r="T31" s="486"/>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481">
        <f>INDICADORES!I112</f>
        <v>467141678</v>
      </c>
      <c r="G32" s="481">
        <f>INDICADORES!L112</f>
        <v>460924849</v>
      </c>
      <c r="H32" s="481">
        <f>INDICADORES!O112</f>
        <v>710521971</v>
      </c>
      <c r="I32" s="481">
        <f>INDICADORES!U112</f>
        <v>439333022</v>
      </c>
      <c r="J32" s="481">
        <f>INDICADORES!X112</f>
        <v>732077071</v>
      </c>
      <c r="K32" s="481">
        <f>INDICADORES!AA112</f>
        <v>763440246</v>
      </c>
      <c r="L32" s="481">
        <f>INDICADORES!AG112</f>
        <v>662018239</v>
      </c>
      <c r="M32" s="481">
        <f>INDICADORES!AJ112</f>
        <v>559592619.70000005</v>
      </c>
      <c r="N32" s="481">
        <f>INDICADORES!AM112</f>
        <v>744146062.11000001</v>
      </c>
      <c r="O32" s="481">
        <f>INDICADORES!AS112</f>
        <v>583576383.32000005</v>
      </c>
      <c r="P32" s="481">
        <f>INDICADORES!AV112</f>
        <v>733813714</v>
      </c>
      <c r="Q32" s="481">
        <f>INDICADORES!AY112</f>
        <v>1483805426</v>
      </c>
      <c r="R32" s="481">
        <f>SUM(F32:Q32)</f>
        <v>8340391281.1299992</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96">
        <f t="shared" ref="F33:R33" si="0">F31/F32*100</f>
        <v>0</v>
      </c>
      <c r="G33" s="296">
        <f t="shared" si="0"/>
        <v>3.3542767402414442</v>
      </c>
      <c r="H33" s="296">
        <f t="shared" si="0"/>
        <v>33.101973000072086</v>
      </c>
      <c r="I33" s="296">
        <f t="shared" si="0"/>
        <v>70.788549784905541</v>
      </c>
      <c r="J33" s="296">
        <f t="shared" si="0"/>
        <v>77.951239235028581</v>
      </c>
      <c r="K33" s="296">
        <f t="shared" si="0"/>
        <v>80.972364273287212</v>
      </c>
      <c r="L33" s="296">
        <f t="shared" si="0"/>
        <v>83.38614791548062</v>
      </c>
      <c r="M33" s="296">
        <f t="shared" si="0"/>
        <v>90.200732627710877</v>
      </c>
      <c r="N33" s="296">
        <f t="shared" si="0"/>
        <v>88.592258116733618</v>
      </c>
      <c r="O33" s="296">
        <f t="shared" si="0"/>
        <v>85.8348030587332</v>
      </c>
      <c r="P33" s="296">
        <f t="shared" si="0"/>
        <v>87.425148066938419</v>
      </c>
      <c r="Q33" s="296">
        <f t="shared" si="0"/>
        <v>98.260837469130536</v>
      </c>
      <c r="R33" s="296">
        <f t="shared" si="0"/>
        <v>72.742230869389303</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353"/>
      <c r="F34" s="298">
        <v>94.655074370882105</v>
      </c>
      <c r="G34" s="298">
        <v>99.6050970645897</v>
      </c>
      <c r="H34" s="298">
        <v>99.003362636650706</v>
      </c>
      <c r="I34" s="298">
        <v>94.198526168726204</v>
      </c>
      <c r="J34" s="298">
        <v>92.022983553532896</v>
      </c>
      <c r="K34" s="298">
        <v>94.193463964302694</v>
      </c>
      <c r="L34" s="298">
        <v>95.846985541317693</v>
      </c>
      <c r="M34" s="298">
        <v>90.692230868241694</v>
      </c>
      <c r="N34" s="298">
        <v>95.382139434842998</v>
      </c>
      <c r="O34" s="298">
        <v>90.560688636943098</v>
      </c>
      <c r="P34" s="298">
        <v>96.259693419764801</v>
      </c>
      <c r="Q34" s="298">
        <v>94.993898500663903</v>
      </c>
      <c r="R34" s="298">
        <v>94.530321359986303</v>
      </c>
      <c r="U34" s="220"/>
      <c r="V34" s="220"/>
      <c r="W34" s="220"/>
      <c r="X34" s="220"/>
      <c r="Y34" s="220"/>
      <c r="Z34" s="220"/>
      <c r="AA34" s="221"/>
      <c r="AB34" s="216"/>
      <c r="AE34" s="218"/>
      <c r="AF34" s="218"/>
      <c r="AG34" s="218"/>
      <c r="AH34" s="218"/>
      <c r="AI34" s="218"/>
      <c r="AJ34" s="218"/>
      <c r="AK34" s="218"/>
      <c r="AL34" s="218"/>
    </row>
    <row r="35" spans="2:38" ht="13.5" customHeight="1">
      <c r="B35" s="215"/>
      <c r="C35" s="219"/>
      <c r="D35" s="685" t="s">
        <v>26</v>
      </c>
      <c r="E35" s="685"/>
      <c r="F35" s="513">
        <v>90</v>
      </c>
      <c r="G35" s="513">
        <v>90</v>
      </c>
      <c r="H35" s="513">
        <v>90</v>
      </c>
      <c r="I35" s="513">
        <v>90</v>
      </c>
      <c r="J35" s="513">
        <v>90</v>
      </c>
      <c r="K35" s="513">
        <v>90</v>
      </c>
      <c r="L35" s="513">
        <v>90</v>
      </c>
      <c r="M35" s="513">
        <v>90</v>
      </c>
      <c r="N35" s="513">
        <v>90</v>
      </c>
      <c r="O35" s="513">
        <v>90</v>
      </c>
      <c r="P35" s="513">
        <v>90</v>
      </c>
      <c r="Q35" s="513">
        <v>90</v>
      </c>
      <c r="R35" s="513">
        <v>90</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21" customHeight="1">
      <c r="B38" s="215"/>
      <c r="C38" s="677" t="s">
        <v>27</v>
      </c>
      <c r="D38" s="677"/>
      <c r="E38" s="677"/>
      <c r="F38" s="677"/>
      <c r="G38" s="800" t="s">
        <v>355</v>
      </c>
      <c r="H38" s="800"/>
      <c r="I38" s="800"/>
      <c r="J38" s="800"/>
      <c r="K38" s="800"/>
      <c r="L38" s="800"/>
      <c r="M38" s="800"/>
      <c r="N38" s="800"/>
      <c r="O38" s="690" t="s">
        <v>518</v>
      </c>
      <c r="P38" s="690"/>
      <c r="Q38" s="690"/>
      <c r="R38" s="690"/>
      <c r="S38" s="690"/>
      <c r="T38" s="694"/>
      <c r="U38" s="694"/>
      <c r="V38" s="694"/>
      <c r="W38" s="694"/>
      <c r="X38" s="694"/>
      <c r="Y38" s="694"/>
      <c r="Z38" s="694"/>
      <c r="AA38" s="694"/>
      <c r="AB38" s="216"/>
      <c r="AC38" s="238"/>
      <c r="AE38" s="261"/>
      <c r="AF38" s="646"/>
      <c r="AG38" s="646"/>
      <c r="AH38" s="646"/>
      <c r="AI38" s="646"/>
      <c r="AJ38" s="646"/>
      <c r="AK38" s="646"/>
      <c r="AL38" s="646"/>
    </row>
    <row r="39" spans="2:38" ht="24" customHeight="1">
      <c r="B39" s="215"/>
      <c r="C39" s="661" t="s">
        <v>28</v>
      </c>
      <c r="D39" s="661"/>
      <c r="E39" s="661"/>
      <c r="F39" s="661"/>
      <c r="G39" s="780" t="s">
        <v>356</v>
      </c>
      <c r="H39" s="780"/>
      <c r="I39" s="780"/>
      <c r="J39" s="780"/>
      <c r="K39" s="780"/>
      <c r="L39" s="780"/>
      <c r="M39" s="780"/>
      <c r="N39" s="780"/>
      <c r="O39" s="661" t="s">
        <v>519</v>
      </c>
      <c r="P39" s="661"/>
      <c r="Q39" s="661"/>
      <c r="R39" s="661"/>
      <c r="S39" s="661"/>
      <c r="T39" s="674"/>
      <c r="U39" s="674"/>
      <c r="V39" s="674"/>
      <c r="W39" s="674"/>
      <c r="X39" s="674"/>
      <c r="Y39" s="674"/>
      <c r="Z39" s="674"/>
      <c r="AA39" s="674"/>
      <c r="AB39" s="216"/>
      <c r="AC39" s="238"/>
      <c r="AE39" s="261"/>
      <c r="AF39" s="646"/>
      <c r="AG39" s="646"/>
      <c r="AH39" s="646"/>
      <c r="AI39" s="646"/>
      <c r="AJ39" s="646"/>
      <c r="AK39" s="646"/>
      <c r="AL39" s="646"/>
    </row>
    <row r="40" spans="2:38" ht="27" customHeight="1">
      <c r="B40" s="215"/>
      <c r="C40" s="661" t="s">
        <v>520</v>
      </c>
      <c r="D40" s="661"/>
      <c r="E40" s="661"/>
      <c r="F40" s="661"/>
      <c r="G40" s="674" t="s">
        <v>890</v>
      </c>
      <c r="H40" s="674"/>
      <c r="I40" s="674"/>
      <c r="J40" s="674"/>
      <c r="K40" s="674"/>
      <c r="L40" s="674"/>
      <c r="M40" s="674"/>
      <c r="N40" s="674"/>
      <c r="O40" s="648" t="s">
        <v>471</v>
      </c>
      <c r="P40" s="648"/>
      <c r="Q40" s="648"/>
      <c r="R40" s="648"/>
      <c r="S40" s="648"/>
      <c r="T40" s="674" t="s">
        <v>472</v>
      </c>
      <c r="U40" s="674"/>
      <c r="V40" s="674"/>
      <c r="W40" s="674"/>
      <c r="X40" s="674"/>
      <c r="Y40" s="674"/>
      <c r="Z40" s="674"/>
      <c r="AA40" s="674"/>
      <c r="AB40" s="216"/>
      <c r="AC40" s="238"/>
      <c r="AE40" s="261"/>
      <c r="AF40" s="239"/>
      <c r="AG40" s="239"/>
      <c r="AH40" s="239"/>
      <c r="AI40" s="239"/>
      <c r="AJ40" s="239"/>
      <c r="AK40" s="239"/>
      <c r="AL40" s="239"/>
    </row>
    <row r="41" spans="2:38" ht="21" customHeight="1">
      <c r="B41" s="215"/>
      <c r="C41" s="661" t="s">
        <v>468</v>
      </c>
      <c r="D41" s="661"/>
      <c r="E41" s="661"/>
      <c r="F41" s="661"/>
      <c r="G41" s="674" t="s">
        <v>83</v>
      </c>
      <c r="H41" s="674"/>
      <c r="I41" s="674"/>
      <c r="J41" s="674"/>
      <c r="K41" s="674"/>
      <c r="L41" s="674"/>
      <c r="M41" s="674"/>
      <c r="N41" s="674"/>
      <c r="O41" s="648" t="s">
        <v>473</v>
      </c>
      <c r="P41" s="648"/>
      <c r="Q41" s="648"/>
      <c r="R41" s="648"/>
      <c r="S41" s="648"/>
      <c r="T41" s="674" t="s">
        <v>472</v>
      </c>
      <c r="U41" s="674"/>
      <c r="V41" s="674"/>
      <c r="W41" s="674"/>
      <c r="X41" s="674"/>
      <c r="Y41" s="674"/>
      <c r="Z41" s="674"/>
      <c r="AA41" s="674"/>
      <c r="AB41" s="216"/>
      <c r="AC41" s="238"/>
      <c r="AE41" s="261"/>
      <c r="AF41" s="647"/>
      <c r="AG41" s="647"/>
      <c r="AH41" s="647"/>
      <c r="AI41" s="647"/>
      <c r="AJ41" s="647"/>
      <c r="AK41" s="647"/>
      <c r="AL41" s="647"/>
    </row>
    <row r="42" spans="2:38" ht="20.25" customHeight="1">
      <c r="B42" s="215"/>
      <c r="C42" s="668" t="s">
        <v>522</v>
      </c>
      <c r="D42" s="668"/>
      <c r="E42" s="668"/>
      <c r="F42" s="668"/>
      <c r="G42" s="669">
        <v>100</v>
      </c>
      <c r="H42" s="669"/>
      <c r="I42" s="669"/>
      <c r="J42" s="669"/>
      <c r="K42" s="669"/>
      <c r="L42" s="669"/>
      <c r="M42" s="669"/>
      <c r="N42" s="669"/>
      <c r="O42" s="661" t="s">
        <v>475</v>
      </c>
      <c r="P42" s="661"/>
      <c r="Q42" s="661"/>
      <c r="R42" s="661"/>
      <c r="S42" s="661"/>
      <c r="T42" s="674"/>
      <c r="U42" s="674"/>
      <c r="V42" s="674"/>
      <c r="W42" s="674"/>
      <c r="X42" s="674"/>
      <c r="Y42" s="674"/>
      <c r="Z42" s="674"/>
      <c r="AA42" s="674"/>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68" t="s">
        <v>476</v>
      </c>
      <c r="P43" s="668"/>
      <c r="Q43" s="668"/>
      <c r="R43" s="668"/>
      <c r="S43" s="668"/>
      <c r="T43" s="773"/>
      <c r="U43" s="773"/>
      <c r="V43" s="773"/>
      <c r="W43" s="773"/>
      <c r="X43" s="773"/>
      <c r="Y43" s="773"/>
      <c r="Z43" s="773"/>
      <c r="AA43" s="7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814" t="s">
        <v>479</v>
      </c>
      <c r="P44" s="814"/>
      <c r="Q44" s="814"/>
      <c r="R44" s="814"/>
      <c r="S44" s="814"/>
      <c r="T44" s="814"/>
      <c r="U44" s="814"/>
      <c r="V44" s="814"/>
      <c r="W44" s="814"/>
      <c r="X44" s="814"/>
      <c r="Y44" s="814"/>
      <c r="Z44" s="814"/>
      <c r="AA44" s="814"/>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12.75" customHeight="1">
      <c r="B46" s="215"/>
      <c r="C46" s="661"/>
      <c r="D46" s="661"/>
      <c r="E46" s="661"/>
      <c r="F46" s="661"/>
      <c r="G46" s="665"/>
      <c r="H46" s="665"/>
      <c r="I46" s="665"/>
      <c r="J46" s="665"/>
      <c r="K46" s="665"/>
      <c r="L46" s="665"/>
      <c r="M46" s="665"/>
      <c r="N46" s="243"/>
      <c r="O46" s="650" t="s">
        <v>487</v>
      </c>
      <c r="P46" s="650"/>
      <c r="Q46" s="650"/>
      <c r="R46" s="650"/>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t="s">
        <v>1072</v>
      </c>
      <c r="H47" s="652"/>
      <c r="I47" s="652"/>
      <c r="J47" s="652"/>
      <c r="K47" s="652"/>
      <c r="L47" s="652"/>
      <c r="M47" s="652"/>
      <c r="N47" s="652"/>
      <c r="O47" s="650"/>
      <c r="P47" s="650"/>
      <c r="Q47" s="650"/>
      <c r="R47" s="650"/>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1043</v>
      </c>
      <c r="H48" s="658"/>
      <c r="I48" s="658"/>
      <c r="J48" s="658"/>
      <c r="K48" s="658"/>
      <c r="L48" s="658"/>
      <c r="M48" s="658"/>
      <c r="N48" s="658"/>
      <c r="O48" s="650"/>
      <c r="P48" s="650"/>
      <c r="Q48" s="650"/>
      <c r="R48" s="650"/>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206</v>
      </c>
      <c r="H49" s="649"/>
      <c r="I49" s="649"/>
      <c r="J49" s="649"/>
      <c r="K49" s="649"/>
      <c r="L49" s="649"/>
      <c r="M49" s="649"/>
      <c r="N49" s="649"/>
      <c r="O49" s="650"/>
      <c r="P49" s="650"/>
      <c r="Q49" s="650"/>
      <c r="R49" s="650"/>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50"/>
      <c r="P50" s="650"/>
      <c r="Q50" s="650"/>
      <c r="R50" s="650"/>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10" t="s">
        <v>646</v>
      </c>
      <c r="H51" s="610"/>
      <c r="I51" s="610"/>
      <c r="J51" s="610"/>
      <c r="K51" s="610"/>
      <c r="L51" s="610"/>
      <c r="M51" s="610"/>
      <c r="N51" s="610"/>
      <c r="O51" s="650"/>
      <c r="P51" s="650"/>
      <c r="Q51" s="650"/>
      <c r="R51" s="650"/>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nwyRJ0PlPigpaj4zlDRyuKMiYtQTcRgDB/mKIy7kmBaj3PziUOIQEVvdqAxF74+PyeGrVZtxQPCua7wZbsWUVQ==" saltValue="Z5Bhk3nFpwQXXKlQ/guDSQ=="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9"/>
    <mergeCell ref="R20:AA20"/>
    <mergeCell ref="R21: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1180555555555596" right="0.43333333333333302" top="1.0236111111111099" bottom="0.43333333333333302" header="0.511811023622047" footer="0.511811023622047"/>
  <pageSetup paperSize="9" scale="76" orientation="landscape"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83"/>
  <sheetViews>
    <sheetView showGridLines="0" topLeftCell="A20" zoomScaleNormal="100" workbookViewId="0">
      <selection activeCell="T38" sqref="T38:AB38"/>
    </sheetView>
  </sheetViews>
  <sheetFormatPr baseColWidth="10" defaultColWidth="0" defaultRowHeight="12.75" zeroHeight="1"/>
  <cols>
    <col min="1" max="2" width="1.140625" style="185" customWidth="1"/>
    <col min="3" max="3" width="6.7109375" style="185" customWidth="1"/>
    <col min="4" max="4" width="13.42578125" style="185" customWidth="1"/>
    <col min="5" max="17" width="6.7109375" style="185" customWidth="1"/>
    <col min="18" max="28" width="8.7109375" style="185" customWidth="1"/>
    <col min="29" max="30" width="1.140625" style="185" customWidth="1"/>
    <col min="31" max="31" width="11.42578125" style="185"/>
    <col min="32" max="32" width="11.42578125" style="185" hidden="1"/>
    <col min="33" max="33" width="62.85546875" style="185" hidden="1" customWidth="1"/>
    <col min="34" max="39" width="11.5703125" style="185" hidden="1" customWidth="1"/>
    <col min="40" max="16384" width="11.42578125" style="185" hidden="1"/>
  </cols>
  <sheetData>
    <row r="1" spans="2:39" ht="6" customHeight="1"/>
    <row r="2" spans="2:39" ht="4.5" customHeight="1">
      <c r="B2" s="262"/>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263"/>
    </row>
    <row r="3" spans="2:39">
      <c r="B3" s="264"/>
      <c r="G3" s="642" t="str">
        <f>+'OP MEDICINA GRAL'!G3:P3</f>
        <v>HOSPITAL REGIONAL DE MONIQUIRÁ E.S.E.</v>
      </c>
      <c r="H3" s="642"/>
      <c r="I3" s="642"/>
      <c r="J3" s="642"/>
      <c r="K3" s="642"/>
      <c r="L3" s="642"/>
      <c r="M3" s="642"/>
      <c r="N3" s="642"/>
      <c r="O3" s="642"/>
      <c r="P3" s="642"/>
      <c r="AC3" s="265"/>
    </row>
    <row r="4" spans="2:39">
      <c r="B4" s="264"/>
      <c r="G4" s="642" t="s">
        <v>430</v>
      </c>
      <c r="H4" s="642"/>
      <c r="I4" s="642"/>
      <c r="J4" s="642"/>
      <c r="K4" s="642"/>
      <c r="L4" s="642"/>
      <c r="M4" s="642"/>
      <c r="N4" s="642"/>
      <c r="O4" s="642"/>
      <c r="P4" s="642"/>
      <c r="AC4" s="265"/>
    </row>
    <row r="5" spans="2:39">
      <c r="B5" s="264"/>
      <c r="G5" s="642" t="s">
        <v>537</v>
      </c>
      <c r="H5" s="642"/>
      <c r="I5" s="642"/>
      <c r="J5" s="642"/>
      <c r="K5" s="642"/>
      <c r="L5" s="642"/>
      <c r="M5" s="642"/>
      <c r="N5" s="642"/>
      <c r="O5" s="642"/>
      <c r="P5" s="642"/>
      <c r="AC5" s="265"/>
    </row>
    <row r="6" spans="2:39" ht="4.5" customHeight="1">
      <c r="B6" s="264"/>
      <c r="AC6" s="265"/>
    </row>
    <row r="7" spans="2:39" ht="9.75" customHeight="1">
      <c r="B7" s="264"/>
      <c r="C7" s="643" t="s">
        <v>432</v>
      </c>
      <c r="D7" s="643"/>
      <c r="E7" s="643"/>
      <c r="F7" s="643"/>
      <c r="G7" s="643"/>
      <c r="H7" s="643"/>
      <c r="I7" s="643"/>
      <c r="J7" s="643"/>
      <c r="K7" s="643"/>
      <c r="L7" s="643"/>
      <c r="M7" s="643"/>
      <c r="N7" s="643"/>
      <c r="O7" s="643"/>
      <c r="P7" s="643"/>
      <c r="Q7" s="643"/>
      <c r="R7" s="643"/>
      <c r="S7" s="643"/>
      <c r="T7" s="643"/>
      <c r="U7" s="643"/>
      <c r="V7" s="643"/>
      <c r="W7" s="643"/>
      <c r="X7" s="643"/>
      <c r="Y7" s="643"/>
      <c r="Z7" s="643"/>
      <c r="AA7" s="643"/>
      <c r="AB7" s="643"/>
      <c r="AC7" s="265"/>
    </row>
    <row r="8" spans="2:39" ht="24" customHeight="1">
      <c r="B8" s="264"/>
      <c r="C8" s="623" t="s">
        <v>433</v>
      </c>
      <c r="D8" s="623"/>
      <c r="E8" s="623"/>
      <c r="F8" s="644" t="s">
        <v>566</v>
      </c>
      <c r="G8" s="644"/>
      <c r="H8" s="644"/>
      <c r="I8" s="644"/>
      <c r="J8" s="644"/>
      <c r="K8" s="644"/>
      <c r="L8" s="644"/>
      <c r="M8" s="644"/>
      <c r="N8" s="644"/>
      <c r="O8" s="644"/>
      <c r="P8" s="644"/>
      <c r="Q8" s="645" t="s">
        <v>435</v>
      </c>
      <c r="R8" s="645"/>
      <c r="S8" s="711"/>
      <c r="T8" s="711"/>
      <c r="U8" s="645" t="s">
        <v>436</v>
      </c>
      <c r="V8" s="645"/>
      <c r="W8" s="624" t="s">
        <v>437</v>
      </c>
      <c r="X8" s="624"/>
      <c r="Y8" s="624"/>
      <c r="Z8" s="624"/>
      <c r="AA8" s="624"/>
      <c r="AB8" s="624"/>
      <c r="AC8" s="265"/>
      <c r="AF8" s="266"/>
      <c r="AG8" s="266"/>
      <c r="AH8" s="266"/>
    </row>
    <row r="9" spans="2:39" ht="27.75" customHeight="1">
      <c r="B9" s="264"/>
      <c r="C9" s="637" t="s">
        <v>438</v>
      </c>
      <c r="D9" s="637"/>
      <c r="E9" s="637"/>
      <c r="F9" s="638" t="s">
        <v>567</v>
      </c>
      <c r="G9" s="638"/>
      <c r="H9" s="638"/>
      <c r="I9" s="638"/>
      <c r="J9" s="638"/>
      <c r="K9" s="638"/>
      <c r="L9" s="638"/>
      <c r="M9" s="638"/>
      <c r="N9" s="638"/>
      <c r="O9" s="638"/>
      <c r="P9" s="638"/>
      <c r="Q9" s="638"/>
      <c r="R9" s="638"/>
      <c r="S9" s="638"/>
      <c r="T9" s="638"/>
      <c r="U9" s="638"/>
      <c r="V9" s="638"/>
      <c r="W9" s="638"/>
      <c r="X9" s="638"/>
      <c r="Y9" s="638"/>
      <c r="Z9" s="638"/>
      <c r="AA9" s="638"/>
      <c r="AB9" s="638"/>
      <c r="AC9" s="265"/>
      <c r="AF9" s="266"/>
      <c r="AG9" s="266"/>
      <c r="AH9" s="266"/>
    </row>
    <row r="10" spans="2:39" ht="18" customHeight="1">
      <c r="B10" s="264"/>
      <c r="C10" s="637"/>
      <c r="D10" s="637"/>
      <c r="E10" s="637"/>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265"/>
      <c r="AF10" s="266"/>
      <c r="AG10" s="266"/>
      <c r="AH10" s="266"/>
    </row>
    <row r="11" spans="2:39" ht="3.75" customHeight="1">
      <c r="B11" s="264"/>
      <c r="C11" s="187"/>
      <c r="D11" s="188"/>
      <c r="E11" s="188"/>
      <c r="F11" s="188"/>
      <c r="G11" s="189"/>
      <c r="H11" s="189"/>
      <c r="I11" s="189"/>
      <c r="J11" s="189"/>
      <c r="K11" s="189"/>
      <c r="L11" s="189"/>
      <c r="M11" s="189"/>
      <c r="N11" s="189"/>
      <c r="O11" s="189"/>
      <c r="P11" s="189"/>
      <c r="Q11" s="189"/>
      <c r="R11" s="189"/>
      <c r="S11" s="189"/>
      <c r="T11" s="189"/>
      <c r="U11" s="189"/>
      <c r="V11" s="189"/>
      <c r="W11" s="189"/>
      <c r="X11" s="189"/>
      <c r="Y11" s="189"/>
      <c r="Z11" s="189"/>
      <c r="AA11" s="189"/>
      <c r="AB11" s="190"/>
      <c r="AC11" s="265"/>
      <c r="AF11" s="266"/>
      <c r="AG11" s="266"/>
      <c r="AH11" s="266"/>
      <c r="AI11" s="266"/>
      <c r="AJ11" s="266"/>
      <c r="AK11" s="266"/>
      <c r="AL11" s="266"/>
      <c r="AM11" s="266"/>
    </row>
    <row r="12" spans="2:39" ht="17.25" customHeight="1">
      <c r="B12" s="264"/>
      <c r="C12" s="197"/>
      <c r="D12" s="196"/>
      <c r="E12" s="196"/>
      <c r="F12" s="196"/>
      <c r="G12" s="196"/>
      <c r="H12" s="196"/>
      <c r="I12" s="196"/>
      <c r="J12" s="196"/>
      <c r="K12" s="196"/>
      <c r="L12" s="196"/>
      <c r="M12" s="196"/>
      <c r="N12" s="196"/>
      <c r="O12" s="196"/>
      <c r="P12" s="196"/>
      <c r="Q12" s="196"/>
      <c r="R12" s="697" t="s">
        <v>442</v>
      </c>
      <c r="S12" s="697"/>
      <c r="T12" s="697"/>
      <c r="U12" s="697"/>
      <c r="V12" s="697"/>
      <c r="W12" s="697"/>
      <c r="X12" s="697"/>
      <c r="Y12" s="697"/>
      <c r="Z12" s="697"/>
      <c r="AA12" s="697"/>
      <c r="AB12" s="697"/>
      <c r="AC12" s="265"/>
    </row>
    <row r="13" spans="2:39" ht="17.25" customHeight="1">
      <c r="B13" s="264"/>
      <c r="C13" s="197"/>
      <c r="D13" s="196"/>
      <c r="E13" s="196"/>
      <c r="F13" s="196"/>
      <c r="G13" s="196"/>
      <c r="H13" s="196"/>
      <c r="I13" s="196"/>
      <c r="J13" s="196"/>
      <c r="K13" s="196"/>
      <c r="L13" s="196"/>
      <c r="M13" s="196"/>
      <c r="N13" s="196"/>
      <c r="O13" s="196"/>
      <c r="P13" s="196"/>
      <c r="Q13" s="196"/>
      <c r="R13" s="710" t="s">
        <v>568</v>
      </c>
      <c r="S13" s="710"/>
      <c r="T13" s="710"/>
      <c r="U13" s="710"/>
      <c r="V13" s="710"/>
      <c r="W13" s="710"/>
      <c r="X13" s="710"/>
      <c r="Y13" s="710"/>
      <c r="Z13" s="710"/>
      <c r="AA13" s="710"/>
      <c r="AB13" s="710"/>
      <c r="AC13" s="265"/>
    </row>
    <row r="14" spans="2:39" ht="17.25" customHeight="1">
      <c r="B14" s="264"/>
      <c r="C14" s="197"/>
      <c r="D14" s="196"/>
      <c r="E14" s="196"/>
      <c r="F14" s="196"/>
      <c r="G14" s="196"/>
      <c r="H14" s="196"/>
      <c r="I14" s="196"/>
      <c r="J14" s="196"/>
      <c r="K14" s="196"/>
      <c r="L14" s="196"/>
      <c r="M14" s="196"/>
      <c r="N14" s="196"/>
      <c r="O14" s="196"/>
      <c r="P14" s="196"/>
      <c r="Q14" s="196"/>
      <c r="R14" s="710"/>
      <c r="S14" s="710"/>
      <c r="T14" s="710"/>
      <c r="U14" s="710"/>
      <c r="V14" s="710"/>
      <c r="W14" s="710"/>
      <c r="X14" s="710"/>
      <c r="Y14" s="710"/>
      <c r="Z14" s="710"/>
      <c r="AA14" s="710"/>
      <c r="AB14" s="710"/>
      <c r="AC14" s="265"/>
    </row>
    <row r="15" spans="2:39" ht="17.25" customHeight="1">
      <c r="B15" s="264"/>
      <c r="C15" s="197"/>
      <c r="D15" s="196"/>
      <c r="E15" s="196"/>
      <c r="F15" s="196"/>
      <c r="G15" s="196"/>
      <c r="H15" s="196"/>
      <c r="I15" s="196"/>
      <c r="J15" s="196"/>
      <c r="K15" s="196"/>
      <c r="L15" s="196"/>
      <c r="M15" s="196"/>
      <c r="N15" s="196"/>
      <c r="O15" s="196"/>
      <c r="P15" s="196"/>
      <c r="Q15" s="196"/>
      <c r="R15" s="710"/>
      <c r="S15" s="710"/>
      <c r="T15" s="710"/>
      <c r="U15" s="710"/>
      <c r="V15" s="710"/>
      <c r="W15" s="710"/>
      <c r="X15" s="710"/>
      <c r="Y15" s="710"/>
      <c r="Z15" s="710"/>
      <c r="AA15" s="710"/>
      <c r="AB15" s="710"/>
      <c r="AC15" s="265"/>
    </row>
    <row r="16" spans="2:39" ht="17.25" customHeight="1">
      <c r="B16" s="264"/>
      <c r="C16" s="197"/>
      <c r="D16" s="196"/>
      <c r="E16" s="196"/>
      <c r="F16" s="196"/>
      <c r="G16" s="196"/>
      <c r="H16" s="196"/>
      <c r="I16" s="196"/>
      <c r="J16" s="196"/>
      <c r="K16" s="196"/>
      <c r="L16" s="196"/>
      <c r="M16" s="196"/>
      <c r="N16" s="196"/>
      <c r="O16" s="196"/>
      <c r="P16" s="196"/>
      <c r="Q16" s="196"/>
      <c r="R16" s="710"/>
      <c r="S16" s="710"/>
      <c r="T16" s="710"/>
      <c r="U16" s="710"/>
      <c r="V16" s="710"/>
      <c r="W16" s="710"/>
      <c r="X16" s="710"/>
      <c r="Y16" s="710"/>
      <c r="Z16" s="710"/>
      <c r="AA16" s="710"/>
      <c r="AB16" s="710"/>
      <c r="AC16" s="265"/>
    </row>
    <row r="17" spans="2:39" ht="17.25" customHeight="1">
      <c r="B17" s="264"/>
      <c r="C17" s="197"/>
      <c r="D17" s="196"/>
      <c r="E17" s="196"/>
      <c r="F17" s="196"/>
      <c r="G17" s="196"/>
      <c r="H17" s="196"/>
      <c r="I17" s="196"/>
      <c r="J17" s="196"/>
      <c r="K17" s="196"/>
      <c r="L17" s="196"/>
      <c r="M17" s="196"/>
      <c r="N17" s="196"/>
      <c r="O17" s="196"/>
      <c r="P17" s="196"/>
      <c r="Q17" s="196"/>
      <c r="R17" s="710"/>
      <c r="S17" s="710"/>
      <c r="T17" s="710"/>
      <c r="U17" s="710"/>
      <c r="V17" s="710"/>
      <c r="W17" s="710"/>
      <c r="X17" s="710"/>
      <c r="Y17" s="710"/>
      <c r="Z17" s="710"/>
      <c r="AA17" s="710"/>
      <c r="AB17" s="710"/>
      <c r="AC17" s="265"/>
    </row>
    <row r="18" spans="2:39" ht="17.25" customHeight="1">
      <c r="B18" s="264"/>
      <c r="C18" s="197"/>
      <c r="D18" s="196"/>
      <c r="E18" s="196"/>
      <c r="F18" s="196"/>
      <c r="G18" s="196"/>
      <c r="H18" s="196"/>
      <c r="I18" s="196"/>
      <c r="J18" s="196"/>
      <c r="K18" s="196"/>
      <c r="L18" s="196"/>
      <c r="M18" s="196"/>
      <c r="N18" s="196"/>
      <c r="O18" s="196"/>
      <c r="P18" s="196"/>
      <c r="Q18" s="196"/>
      <c r="R18" s="710"/>
      <c r="S18" s="710"/>
      <c r="T18" s="710"/>
      <c r="U18" s="710"/>
      <c r="V18" s="710"/>
      <c r="W18" s="710"/>
      <c r="X18" s="710"/>
      <c r="Y18" s="710"/>
      <c r="Z18" s="710"/>
      <c r="AA18" s="710"/>
      <c r="AB18" s="710"/>
      <c r="AC18" s="265"/>
    </row>
    <row r="19" spans="2:39" ht="17.25" customHeight="1">
      <c r="B19" s="264"/>
      <c r="C19" s="197"/>
      <c r="D19" s="196"/>
      <c r="E19" s="196"/>
      <c r="F19" s="196"/>
      <c r="G19" s="196"/>
      <c r="H19" s="196"/>
      <c r="I19" s="196"/>
      <c r="J19" s="196"/>
      <c r="K19" s="196"/>
      <c r="L19" s="196"/>
      <c r="M19" s="196"/>
      <c r="N19" s="196"/>
      <c r="O19" s="196"/>
      <c r="P19" s="196"/>
      <c r="Q19" s="196"/>
      <c r="R19" s="710"/>
      <c r="S19" s="710"/>
      <c r="T19" s="710"/>
      <c r="U19" s="710"/>
      <c r="V19" s="710"/>
      <c r="W19" s="710"/>
      <c r="X19" s="710"/>
      <c r="Y19" s="710"/>
      <c r="Z19" s="710"/>
      <c r="AA19" s="710"/>
      <c r="AB19" s="710"/>
      <c r="AC19" s="265"/>
    </row>
    <row r="20" spans="2:39" ht="17.25" customHeight="1">
      <c r="B20" s="264"/>
      <c r="C20" s="197"/>
      <c r="D20" s="196"/>
      <c r="E20" s="196"/>
      <c r="F20" s="196"/>
      <c r="G20" s="196"/>
      <c r="H20" s="196"/>
      <c r="I20" s="196"/>
      <c r="J20" s="196"/>
      <c r="K20" s="196"/>
      <c r="L20" s="196"/>
      <c r="M20" s="196"/>
      <c r="N20" s="196"/>
      <c r="O20" s="196"/>
      <c r="P20" s="196"/>
      <c r="Q20" s="196"/>
      <c r="R20" s="710"/>
      <c r="S20" s="710"/>
      <c r="T20" s="710"/>
      <c r="U20" s="710"/>
      <c r="V20" s="710"/>
      <c r="W20" s="710"/>
      <c r="X20" s="710"/>
      <c r="Y20" s="710"/>
      <c r="Z20" s="710"/>
      <c r="AA20" s="710"/>
      <c r="AB20" s="710"/>
      <c r="AC20" s="265"/>
    </row>
    <row r="21" spans="2:39" ht="17.25" customHeight="1">
      <c r="B21" s="264"/>
      <c r="C21" s="197"/>
      <c r="D21" s="196"/>
      <c r="E21" s="196"/>
      <c r="F21" s="196"/>
      <c r="G21" s="196"/>
      <c r="H21" s="196"/>
      <c r="I21" s="196"/>
      <c r="J21" s="196"/>
      <c r="K21" s="196"/>
      <c r="L21" s="196"/>
      <c r="M21" s="196"/>
      <c r="N21" s="196"/>
      <c r="O21" s="196"/>
      <c r="P21" s="196"/>
      <c r="Q21" s="196"/>
      <c r="R21" s="632" t="s">
        <v>457</v>
      </c>
      <c r="S21" s="632"/>
      <c r="T21" s="632"/>
      <c r="U21" s="632"/>
      <c r="V21" s="632"/>
      <c r="W21" s="632"/>
      <c r="X21" s="632"/>
      <c r="Y21" s="632"/>
      <c r="Z21" s="632"/>
      <c r="AA21" s="632"/>
      <c r="AB21" s="632"/>
      <c r="AC21" s="265"/>
    </row>
    <row r="22" spans="2:39" ht="17.25" customHeight="1">
      <c r="B22" s="264"/>
      <c r="C22" s="197"/>
      <c r="D22" s="196"/>
      <c r="E22" s="196"/>
      <c r="F22" s="196"/>
      <c r="G22" s="196"/>
      <c r="H22" s="196"/>
      <c r="I22" s="196"/>
      <c r="J22" s="196"/>
      <c r="K22" s="196"/>
      <c r="L22" s="196"/>
      <c r="M22" s="196"/>
      <c r="N22" s="196"/>
      <c r="O22" s="196"/>
      <c r="P22" s="196"/>
      <c r="Q22" s="196"/>
      <c r="R22" s="706" t="s">
        <v>569</v>
      </c>
      <c r="S22" s="706"/>
      <c r="T22" s="706"/>
      <c r="U22" s="706"/>
      <c r="V22" s="706"/>
      <c r="W22" s="706"/>
      <c r="X22" s="706"/>
      <c r="Y22" s="706"/>
      <c r="Z22" s="706"/>
      <c r="AA22" s="706"/>
      <c r="AB22" s="706"/>
      <c r="AC22" s="265"/>
    </row>
    <row r="23" spans="2:39" ht="17.25" customHeight="1">
      <c r="B23" s="264"/>
      <c r="C23" s="197"/>
      <c r="D23" s="196"/>
      <c r="E23" s="196"/>
      <c r="F23" s="196"/>
      <c r="G23" s="196"/>
      <c r="H23" s="196"/>
      <c r="I23" s="196"/>
      <c r="J23" s="196"/>
      <c r="K23" s="196"/>
      <c r="L23" s="196"/>
      <c r="M23" s="196"/>
      <c r="N23" s="196"/>
      <c r="O23" s="196"/>
      <c r="P23" s="196"/>
      <c r="Q23" s="196"/>
      <c r="R23" s="706"/>
      <c r="S23" s="706"/>
      <c r="T23" s="706"/>
      <c r="U23" s="706"/>
      <c r="V23" s="706"/>
      <c r="W23" s="706"/>
      <c r="X23" s="706"/>
      <c r="Y23" s="706"/>
      <c r="Z23" s="706"/>
      <c r="AA23" s="706"/>
      <c r="AB23" s="706"/>
      <c r="AC23" s="265"/>
    </row>
    <row r="24" spans="2:39" ht="17.25" customHeight="1">
      <c r="B24" s="264"/>
      <c r="C24" s="197"/>
      <c r="D24" s="196"/>
      <c r="E24" s="196"/>
      <c r="F24" s="196"/>
      <c r="G24" s="196"/>
      <c r="H24" s="196"/>
      <c r="I24" s="196"/>
      <c r="J24" s="196"/>
      <c r="K24" s="196"/>
      <c r="L24" s="196"/>
      <c r="M24" s="196"/>
      <c r="N24" s="196"/>
      <c r="O24" s="196"/>
      <c r="P24" s="196"/>
      <c r="Q24" s="196"/>
      <c r="R24" s="706"/>
      <c r="S24" s="706"/>
      <c r="T24" s="706"/>
      <c r="U24" s="706"/>
      <c r="V24" s="706"/>
      <c r="W24" s="706"/>
      <c r="X24" s="706"/>
      <c r="Y24" s="706"/>
      <c r="Z24" s="706"/>
      <c r="AA24" s="706"/>
      <c r="AB24" s="706"/>
      <c r="AC24" s="265"/>
    </row>
    <row r="25" spans="2:39" ht="17.25" customHeight="1">
      <c r="B25" s="264"/>
      <c r="C25" s="197"/>
      <c r="D25" s="196"/>
      <c r="E25" s="196"/>
      <c r="F25" s="196"/>
      <c r="G25" s="196"/>
      <c r="H25" s="196"/>
      <c r="I25" s="196"/>
      <c r="J25" s="196"/>
      <c r="K25" s="196"/>
      <c r="L25" s="196"/>
      <c r="M25" s="196"/>
      <c r="N25" s="196"/>
      <c r="O25" s="196"/>
      <c r="P25" s="196"/>
      <c r="Q25" s="196"/>
      <c r="R25" s="706"/>
      <c r="S25" s="706"/>
      <c r="T25" s="706"/>
      <c r="U25" s="706"/>
      <c r="V25" s="706"/>
      <c r="W25" s="706"/>
      <c r="X25" s="706"/>
      <c r="Y25" s="706"/>
      <c r="Z25" s="706"/>
      <c r="AA25" s="706"/>
      <c r="AB25" s="706"/>
      <c r="AC25" s="265"/>
    </row>
    <row r="26" spans="2:39" ht="17.25" customHeight="1">
      <c r="B26" s="264"/>
      <c r="C26" s="197"/>
      <c r="D26" s="196"/>
      <c r="E26" s="196"/>
      <c r="F26" s="196"/>
      <c r="G26" s="196"/>
      <c r="H26" s="196"/>
      <c r="I26" s="196"/>
      <c r="J26" s="196"/>
      <c r="K26" s="196"/>
      <c r="L26" s="196"/>
      <c r="M26" s="196"/>
      <c r="N26" s="196"/>
      <c r="O26" s="196"/>
      <c r="P26" s="196"/>
      <c r="Q26" s="196"/>
      <c r="R26" s="706"/>
      <c r="S26" s="706"/>
      <c r="T26" s="706"/>
      <c r="U26" s="706"/>
      <c r="V26" s="706"/>
      <c r="W26" s="706"/>
      <c r="X26" s="706"/>
      <c r="Y26" s="706"/>
      <c r="Z26" s="706"/>
      <c r="AA26" s="706"/>
      <c r="AB26" s="706"/>
      <c r="AC26" s="265"/>
    </row>
    <row r="27" spans="2:39" ht="17.25" customHeight="1">
      <c r="B27" s="264"/>
      <c r="C27" s="197"/>
      <c r="D27" s="196"/>
      <c r="E27" s="196"/>
      <c r="F27" s="196"/>
      <c r="G27" s="196"/>
      <c r="H27" s="196"/>
      <c r="I27" s="196"/>
      <c r="J27" s="196"/>
      <c r="K27" s="196"/>
      <c r="L27" s="196"/>
      <c r="M27" s="196"/>
      <c r="N27" s="196"/>
      <c r="O27" s="196"/>
      <c r="P27" s="196"/>
      <c r="Q27" s="196"/>
      <c r="R27" s="706"/>
      <c r="S27" s="706"/>
      <c r="T27" s="706"/>
      <c r="U27" s="706"/>
      <c r="V27" s="706"/>
      <c r="W27" s="706"/>
      <c r="X27" s="706"/>
      <c r="Y27" s="706"/>
      <c r="Z27" s="706"/>
      <c r="AA27" s="706"/>
      <c r="AB27" s="706"/>
      <c r="AC27" s="265"/>
    </row>
    <row r="28" spans="2:39" ht="17.25" customHeight="1">
      <c r="B28" s="264"/>
      <c r="C28" s="197"/>
      <c r="D28" s="196"/>
      <c r="E28" s="196"/>
      <c r="F28" s="196"/>
      <c r="G28" s="196"/>
      <c r="H28" s="196"/>
      <c r="I28" s="196"/>
      <c r="J28" s="196"/>
      <c r="K28" s="196"/>
      <c r="L28" s="196"/>
      <c r="M28" s="196"/>
      <c r="N28" s="196"/>
      <c r="O28" s="196"/>
      <c r="P28" s="196"/>
      <c r="Q28" s="196"/>
      <c r="R28" s="706"/>
      <c r="S28" s="706"/>
      <c r="T28" s="706"/>
      <c r="U28" s="706"/>
      <c r="V28" s="706"/>
      <c r="W28" s="706"/>
      <c r="X28" s="706"/>
      <c r="Y28" s="706"/>
      <c r="Z28" s="706"/>
      <c r="AA28" s="706"/>
      <c r="AB28" s="706"/>
      <c r="AC28" s="265"/>
    </row>
    <row r="29" spans="2:39" ht="3.75" customHeight="1">
      <c r="B29" s="264"/>
      <c r="C29" s="197"/>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8"/>
      <c r="AC29" s="265"/>
      <c r="AF29" s="266"/>
      <c r="AG29" s="266"/>
      <c r="AH29" s="266"/>
      <c r="AI29" s="266"/>
      <c r="AJ29" s="266"/>
      <c r="AK29" s="266"/>
      <c r="AL29" s="266"/>
      <c r="AM29" s="266"/>
    </row>
    <row r="30" spans="2:39" ht="22.5" customHeight="1">
      <c r="B30" s="264"/>
      <c r="C30" s="197"/>
      <c r="D30" s="707" t="s">
        <v>501</v>
      </c>
      <c r="E30" s="707"/>
      <c r="F30" s="267" t="s">
        <v>502</v>
      </c>
      <c r="G30" s="267" t="s">
        <v>503</v>
      </c>
      <c r="H30" s="267" t="s">
        <v>504</v>
      </c>
      <c r="I30" s="267" t="s">
        <v>505</v>
      </c>
      <c r="J30" s="267" t="s">
        <v>506</v>
      </c>
      <c r="K30" s="267" t="s">
        <v>507</v>
      </c>
      <c r="L30" s="267" t="s">
        <v>508</v>
      </c>
      <c r="M30" s="267" t="s">
        <v>509</v>
      </c>
      <c r="N30" s="267" t="s">
        <v>510</v>
      </c>
      <c r="O30" s="267" t="s">
        <v>511</v>
      </c>
      <c r="P30" s="267" t="s">
        <v>512</v>
      </c>
      <c r="Q30" s="267" t="s">
        <v>513</v>
      </c>
      <c r="R30" s="268" t="s">
        <v>514</v>
      </c>
      <c r="T30" s="196"/>
      <c r="U30" s="196"/>
      <c r="V30" s="196"/>
      <c r="W30" s="196"/>
      <c r="AB30" s="198"/>
      <c r="AC30" s="265"/>
      <c r="AD30" s="266"/>
      <c r="AE30" s="266"/>
      <c r="AF30" s="266"/>
      <c r="AG30" s="266"/>
      <c r="AH30" s="266"/>
      <c r="AI30" s="266"/>
      <c r="AJ30" s="266"/>
    </row>
    <row r="31" spans="2:39" ht="22.5" customHeight="1">
      <c r="B31" s="264"/>
      <c r="C31" s="197"/>
      <c r="D31" s="708" t="s">
        <v>23</v>
      </c>
      <c r="E31" s="708"/>
      <c r="F31" s="308">
        <f>+INDICADORES!H12</f>
        <v>974</v>
      </c>
      <c r="G31" s="308">
        <f>+INDICADORES!K12</f>
        <v>1549</v>
      </c>
      <c r="H31" s="308">
        <f>+INDICADORES!N12</f>
        <v>3199</v>
      </c>
      <c r="I31" s="308">
        <f>+INDICADORES!T12</f>
        <v>3053</v>
      </c>
      <c r="J31" s="308">
        <f>+INDICADORES!W12</f>
        <v>3499</v>
      </c>
      <c r="K31" s="308">
        <f>+INDICADORES!Z12</f>
        <v>1008</v>
      </c>
      <c r="L31" s="308">
        <f>+INDICADORES!AF12</f>
        <v>4629</v>
      </c>
      <c r="M31" s="308">
        <f>+INDICADORES!AI12</f>
        <v>4</v>
      </c>
      <c r="N31" s="308">
        <f>+INDICADORES!AL12</f>
        <v>491</v>
      </c>
      <c r="O31" s="308">
        <f>+INDICADORES!AR12</f>
        <v>1352</v>
      </c>
      <c r="P31" s="308">
        <f>+INDICADORES!AU12</f>
        <v>2514</v>
      </c>
      <c r="Q31" s="308">
        <f>+INDICADORES!AX12</f>
        <v>1397</v>
      </c>
      <c r="R31" s="309">
        <f>SUM(F31:Q31)</f>
        <v>23669</v>
      </c>
      <c r="T31" s="271"/>
      <c r="U31" s="271"/>
      <c r="V31" s="196"/>
      <c r="W31" s="196"/>
      <c r="AB31" s="198"/>
      <c r="AC31" s="265"/>
      <c r="AD31" s="266"/>
      <c r="AE31" s="266"/>
      <c r="AF31" s="266"/>
      <c r="AG31" s="266"/>
      <c r="AH31" s="266"/>
      <c r="AI31" s="266"/>
      <c r="AJ31" s="266"/>
    </row>
    <row r="32" spans="2:39" ht="22.5" customHeight="1">
      <c r="B32" s="264"/>
      <c r="C32" s="197"/>
      <c r="D32" s="708" t="s">
        <v>24</v>
      </c>
      <c r="E32" s="708"/>
      <c r="F32" s="308">
        <f>+INDICADORES!I12</f>
        <v>169</v>
      </c>
      <c r="G32" s="308">
        <f>+INDICADORES!L12</f>
        <v>146</v>
      </c>
      <c r="H32" s="308">
        <f>+INDICADORES!O12</f>
        <v>289</v>
      </c>
      <c r="I32" s="308">
        <f>+INDICADORES!U12</f>
        <v>148</v>
      </c>
      <c r="J32" s="308">
        <f>+INDICADORES!X12</f>
        <v>340</v>
      </c>
      <c r="K32" s="308">
        <f>+INDICADORES!AA12</f>
        <v>125</v>
      </c>
      <c r="L32" s="308">
        <f>+INDICADORES!AG12</f>
        <v>331</v>
      </c>
      <c r="M32" s="308">
        <f>+INDICADORES!AJ12</f>
        <v>2</v>
      </c>
      <c r="N32" s="308">
        <f>+INDICADORES!AM12</f>
        <v>75</v>
      </c>
      <c r="O32" s="308">
        <f>+INDICADORES!AS12</f>
        <v>265</v>
      </c>
      <c r="P32" s="308">
        <f>+INDICADORES!AV12</f>
        <v>275</v>
      </c>
      <c r="Q32" s="308">
        <f>+INDICADORES!AY12</f>
        <v>161</v>
      </c>
      <c r="R32" s="309">
        <f>SUM(F32:Q32)</f>
        <v>2326</v>
      </c>
      <c r="T32" s="271"/>
      <c r="U32" s="271"/>
      <c r="V32" s="196"/>
      <c r="W32" s="196"/>
      <c r="AB32" s="198"/>
      <c r="AC32" s="265"/>
      <c r="AD32" s="266"/>
      <c r="AE32" s="266"/>
      <c r="AF32" s="266"/>
      <c r="AG32" s="266"/>
      <c r="AH32" s="266"/>
      <c r="AI32" s="266"/>
      <c r="AJ32" s="266"/>
    </row>
    <row r="33" spans="2:39" ht="22.5" customHeight="1">
      <c r="B33" s="264"/>
      <c r="C33" s="197"/>
      <c r="D33" s="231" t="s">
        <v>515</v>
      </c>
      <c r="E33" s="272"/>
      <c r="F33" s="273">
        <f t="shared" ref="F33:R33" si="0">F31/F32</f>
        <v>5.7633136094674553</v>
      </c>
      <c r="G33" s="273">
        <f t="shared" si="0"/>
        <v>10.609589041095891</v>
      </c>
      <c r="H33" s="273">
        <f t="shared" si="0"/>
        <v>11.069204152249135</v>
      </c>
      <c r="I33" s="273">
        <f t="shared" si="0"/>
        <v>20.628378378378379</v>
      </c>
      <c r="J33" s="273">
        <f t="shared" si="0"/>
        <v>10.291176470588235</v>
      </c>
      <c r="K33" s="273">
        <f t="shared" si="0"/>
        <v>8.0640000000000001</v>
      </c>
      <c r="L33" s="273">
        <f t="shared" si="0"/>
        <v>13.984894259818731</v>
      </c>
      <c r="M33" s="273">
        <f t="shared" si="0"/>
        <v>2</v>
      </c>
      <c r="N33" s="273">
        <f t="shared" si="0"/>
        <v>6.5466666666666669</v>
      </c>
      <c r="O33" s="273">
        <f t="shared" si="0"/>
        <v>5.1018867924528299</v>
      </c>
      <c r="P33" s="273">
        <f t="shared" si="0"/>
        <v>9.1418181818181825</v>
      </c>
      <c r="Q33" s="273">
        <f t="shared" si="0"/>
        <v>8.6770186335403725</v>
      </c>
      <c r="R33" s="274">
        <f t="shared" si="0"/>
        <v>10.175838349097162</v>
      </c>
      <c r="T33" s="271"/>
      <c r="U33" s="271"/>
      <c r="V33" s="196"/>
      <c r="W33" s="196"/>
      <c r="AB33" s="198"/>
      <c r="AC33" s="265"/>
      <c r="AD33" s="266"/>
      <c r="AE33" s="266"/>
      <c r="AF33" s="266"/>
      <c r="AG33" s="266"/>
      <c r="AH33" s="266"/>
      <c r="AI33" s="266"/>
      <c r="AJ33" s="266"/>
    </row>
    <row r="34" spans="2:39" ht="22.5" customHeight="1">
      <c r="B34" s="264"/>
      <c r="C34" s="197"/>
      <c r="D34" s="231" t="s">
        <v>516</v>
      </c>
      <c r="E34" s="275"/>
      <c r="F34" s="276">
        <v>19.067901234567898</v>
      </c>
      <c r="G34" s="276">
        <v>18.769230769230798</v>
      </c>
      <c r="H34" s="276">
        <v>23.909909909909899</v>
      </c>
      <c r="I34" s="276">
        <v>21.076923076923102</v>
      </c>
      <c r="J34" s="276">
        <v>18.298507462686601</v>
      </c>
      <c r="K34" s="276">
        <v>8.6829268292682897</v>
      </c>
      <c r="L34" s="276">
        <v>17.824324324324301</v>
      </c>
      <c r="M34" s="276">
        <v>26.875</v>
      </c>
      <c r="N34" s="276">
        <v>54.94</v>
      </c>
      <c r="O34" s="276">
        <v>33.940476190476197</v>
      </c>
      <c r="P34" s="276">
        <v>24.448</v>
      </c>
      <c r="Q34" s="276">
        <v>23.3</v>
      </c>
      <c r="R34" s="277">
        <v>23.4</v>
      </c>
      <c r="T34" s="271"/>
      <c r="U34" s="271"/>
      <c r="V34" s="196"/>
      <c r="W34" s="196"/>
      <c r="AB34" s="198"/>
      <c r="AC34" s="265"/>
      <c r="AD34" s="266"/>
      <c r="AE34" s="266"/>
      <c r="AF34" s="266"/>
      <c r="AG34" s="266"/>
      <c r="AH34" s="266"/>
      <c r="AI34" s="266"/>
      <c r="AJ34" s="266"/>
    </row>
    <row r="35" spans="2:39" ht="31.5" customHeight="1">
      <c r="B35" s="264"/>
      <c r="C35" s="197"/>
      <c r="D35" s="709" t="s">
        <v>542</v>
      </c>
      <c r="E35" s="709"/>
      <c r="F35" s="278">
        <v>15</v>
      </c>
      <c r="G35" s="278">
        <v>15</v>
      </c>
      <c r="H35" s="278">
        <v>15</v>
      </c>
      <c r="I35" s="278">
        <v>15</v>
      </c>
      <c r="J35" s="278">
        <v>15</v>
      </c>
      <c r="K35" s="278">
        <v>15</v>
      </c>
      <c r="L35" s="278">
        <v>15</v>
      </c>
      <c r="M35" s="278">
        <v>15</v>
      </c>
      <c r="N35" s="278">
        <v>15</v>
      </c>
      <c r="O35" s="278">
        <v>15</v>
      </c>
      <c r="P35" s="278">
        <v>15</v>
      </c>
      <c r="Q35" s="278">
        <v>15</v>
      </c>
      <c r="R35" s="278">
        <v>15</v>
      </c>
      <c r="T35" s="196"/>
      <c r="U35" s="196"/>
      <c r="V35" s="196"/>
      <c r="W35" s="196"/>
      <c r="AB35" s="198"/>
      <c r="AC35" s="265"/>
      <c r="AD35" s="266"/>
      <c r="AE35" s="266"/>
      <c r="AF35" s="266"/>
      <c r="AG35" s="266"/>
      <c r="AH35" s="266"/>
      <c r="AI35" s="266"/>
      <c r="AJ35" s="266"/>
    </row>
    <row r="36" spans="2:39" ht="16.5" customHeight="1">
      <c r="B36" s="264"/>
      <c r="C36" s="197"/>
      <c r="D36" s="196"/>
      <c r="E36" s="196"/>
      <c r="F36" s="196"/>
      <c r="G36" s="196"/>
      <c r="H36" s="196"/>
      <c r="I36" s="196"/>
      <c r="J36" s="196"/>
      <c r="K36" s="196"/>
      <c r="L36" s="196"/>
      <c r="M36" s="196"/>
      <c r="N36" s="196"/>
      <c r="O36" s="196"/>
      <c r="P36" s="196"/>
      <c r="Q36" s="196"/>
      <c r="R36" s="196"/>
      <c r="S36" s="196"/>
      <c r="T36" s="196"/>
      <c r="U36" s="196"/>
      <c r="V36" s="196"/>
      <c r="W36" s="196"/>
      <c r="X36" s="196"/>
      <c r="Y36" s="196"/>
      <c r="Z36" s="196"/>
      <c r="AA36" s="196"/>
      <c r="AB36" s="198"/>
      <c r="AC36" s="265"/>
      <c r="AF36" s="266"/>
      <c r="AG36" s="266"/>
      <c r="AH36" s="266"/>
      <c r="AI36" s="266"/>
      <c r="AJ36" s="266"/>
      <c r="AK36" s="266"/>
      <c r="AL36" s="266"/>
      <c r="AM36" s="266"/>
    </row>
    <row r="37" spans="2:39" ht="12.75" customHeight="1">
      <c r="B37" s="264"/>
      <c r="C37" s="611" t="s">
        <v>466</v>
      </c>
      <c r="D37" s="611"/>
      <c r="E37" s="611"/>
      <c r="F37" s="611"/>
      <c r="G37" s="611"/>
      <c r="H37" s="611"/>
      <c r="I37" s="611"/>
      <c r="J37" s="611"/>
      <c r="K37" s="611"/>
      <c r="L37" s="611"/>
      <c r="M37" s="611"/>
      <c r="N37" s="611"/>
      <c r="O37" s="629" t="s">
        <v>467</v>
      </c>
      <c r="P37" s="629"/>
      <c r="Q37" s="629"/>
      <c r="R37" s="629"/>
      <c r="S37" s="629"/>
      <c r="T37" s="629"/>
      <c r="U37" s="629"/>
      <c r="V37" s="629"/>
      <c r="W37" s="629"/>
      <c r="X37" s="629"/>
      <c r="Y37" s="629"/>
      <c r="Z37" s="629"/>
      <c r="AA37" s="629"/>
      <c r="AB37" s="629"/>
      <c r="AC37" s="265"/>
      <c r="AE37" s="266"/>
      <c r="AF37" s="266"/>
      <c r="AG37" s="266"/>
    </row>
    <row r="38" spans="2:39" ht="36" customHeight="1">
      <c r="B38" s="264"/>
      <c r="C38" s="613" t="s">
        <v>27</v>
      </c>
      <c r="D38" s="613"/>
      <c r="E38" s="613"/>
      <c r="F38" s="613"/>
      <c r="G38" s="618" t="s">
        <v>570</v>
      </c>
      <c r="H38" s="618"/>
      <c r="I38" s="618"/>
      <c r="J38" s="618"/>
      <c r="K38" s="618"/>
      <c r="L38" s="618"/>
      <c r="M38" s="618"/>
      <c r="N38" s="618"/>
      <c r="O38" s="630" t="s">
        <v>518</v>
      </c>
      <c r="P38" s="630"/>
      <c r="Q38" s="630"/>
      <c r="R38" s="630"/>
      <c r="S38" s="630"/>
      <c r="T38" s="705"/>
      <c r="U38" s="705"/>
      <c r="V38" s="705"/>
      <c r="W38" s="705"/>
      <c r="X38" s="705"/>
      <c r="Y38" s="705"/>
      <c r="Z38" s="705"/>
      <c r="AA38" s="705"/>
      <c r="AB38" s="705"/>
      <c r="AC38" s="280"/>
      <c r="AE38" s="281"/>
      <c r="AF38" s="282"/>
      <c r="AG38" s="282"/>
    </row>
    <row r="39" spans="2:39" ht="20.25" customHeight="1">
      <c r="B39" s="264"/>
      <c r="C39" s="623" t="s">
        <v>28</v>
      </c>
      <c r="D39" s="623"/>
      <c r="E39" s="623"/>
      <c r="F39" s="623"/>
      <c r="G39" s="618" t="s">
        <v>571</v>
      </c>
      <c r="H39" s="618"/>
      <c r="I39" s="618"/>
      <c r="J39" s="618"/>
      <c r="K39" s="618"/>
      <c r="L39" s="618"/>
      <c r="M39" s="618"/>
      <c r="N39" s="618"/>
      <c r="O39" s="623" t="s">
        <v>519</v>
      </c>
      <c r="P39" s="623"/>
      <c r="Q39" s="623"/>
      <c r="R39" s="623"/>
      <c r="S39" s="623"/>
      <c r="T39" s="705"/>
      <c r="U39" s="705"/>
      <c r="V39" s="705"/>
      <c r="W39" s="705"/>
      <c r="X39" s="705"/>
      <c r="Y39" s="705"/>
      <c r="Z39" s="705"/>
      <c r="AA39" s="705"/>
      <c r="AB39" s="705"/>
      <c r="AC39" s="280"/>
      <c r="AE39" s="281"/>
      <c r="AF39" s="282"/>
      <c r="AG39" s="282"/>
    </row>
    <row r="40" spans="2:39" ht="30" customHeight="1">
      <c r="B40" s="264"/>
      <c r="C40" s="623" t="s">
        <v>520</v>
      </c>
      <c r="D40" s="623"/>
      <c r="E40" s="623"/>
      <c r="F40" s="623"/>
      <c r="G40" s="618" t="s">
        <v>544</v>
      </c>
      <c r="H40" s="618"/>
      <c r="I40" s="618"/>
      <c r="J40" s="618"/>
      <c r="K40" s="618"/>
      <c r="L40" s="618"/>
      <c r="M40" s="618"/>
      <c r="N40" s="618"/>
      <c r="O40" s="603" t="s">
        <v>471</v>
      </c>
      <c r="P40" s="603"/>
      <c r="Q40" s="603"/>
      <c r="R40" s="603"/>
      <c r="S40" s="603"/>
      <c r="T40" s="703" t="s">
        <v>472</v>
      </c>
      <c r="U40" s="703"/>
      <c r="V40" s="703"/>
      <c r="W40" s="703"/>
      <c r="X40" s="703"/>
      <c r="Y40" s="703"/>
      <c r="Z40" s="703"/>
      <c r="AA40" s="703"/>
      <c r="AB40" s="703"/>
      <c r="AC40" s="280"/>
      <c r="AE40" s="281"/>
      <c r="AF40" s="282"/>
      <c r="AG40" s="282"/>
    </row>
    <row r="41" spans="2:39" ht="18.75" customHeight="1">
      <c r="B41" s="264"/>
      <c r="C41" s="623" t="s">
        <v>468</v>
      </c>
      <c r="D41" s="623"/>
      <c r="E41" s="623"/>
      <c r="F41" s="623"/>
      <c r="G41" s="618" t="s">
        <v>34</v>
      </c>
      <c r="H41" s="618"/>
      <c r="I41" s="618"/>
      <c r="J41" s="618"/>
      <c r="K41" s="618"/>
      <c r="L41" s="618"/>
      <c r="M41" s="618"/>
      <c r="N41" s="618"/>
      <c r="O41" s="603" t="s">
        <v>473</v>
      </c>
      <c r="P41" s="603"/>
      <c r="Q41" s="603"/>
      <c r="R41" s="603"/>
      <c r="S41" s="603"/>
      <c r="T41" s="703" t="s">
        <v>474</v>
      </c>
      <c r="U41" s="703"/>
      <c r="V41" s="703"/>
      <c r="W41" s="703"/>
      <c r="X41" s="703"/>
      <c r="Y41" s="703"/>
      <c r="Z41" s="703"/>
      <c r="AA41" s="703"/>
      <c r="AB41" s="703"/>
      <c r="AC41" s="280"/>
      <c r="AE41" s="281"/>
      <c r="AF41" s="283"/>
      <c r="AG41" s="283"/>
    </row>
    <row r="42" spans="2:39" ht="12.75" customHeight="1">
      <c r="B42" s="264"/>
      <c r="C42" s="625" t="s">
        <v>522</v>
      </c>
      <c r="D42" s="625"/>
      <c r="E42" s="625"/>
      <c r="F42" s="625"/>
      <c r="G42" s="626">
        <v>1</v>
      </c>
      <c r="H42" s="626"/>
      <c r="I42" s="626"/>
      <c r="J42" s="626"/>
      <c r="K42" s="626"/>
      <c r="L42" s="626"/>
      <c r="M42" s="626"/>
      <c r="N42" s="626"/>
      <c r="O42" s="623" t="s">
        <v>475</v>
      </c>
      <c r="P42" s="623"/>
      <c r="Q42" s="623"/>
      <c r="R42" s="623"/>
      <c r="S42" s="623"/>
      <c r="T42" s="703"/>
      <c r="U42" s="703"/>
      <c r="V42" s="703"/>
      <c r="W42" s="703"/>
      <c r="X42" s="703"/>
      <c r="Y42" s="703"/>
      <c r="Z42" s="703"/>
      <c r="AA42" s="703"/>
      <c r="AB42" s="703"/>
      <c r="AC42" s="280"/>
      <c r="AE42" s="281"/>
      <c r="AF42" s="283"/>
      <c r="AG42" s="283"/>
    </row>
    <row r="43" spans="2:39" ht="20.25" customHeight="1">
      <c r="B43" s="264"/>
      <c r="C43" s="625"/>
      <c r="D43" s="625"/>
      <c r="E43" s="625"/>
      <c r="F43" s="625"/>
      <c r="G43" s="626"/>
      <c r="H43" s="626"/>
      <c r="I43" s="626"/>
      <c r="J43" s="626"/>
      <c r="K43" s="626"/>
      <c r="L43" s="626"/>
      <c r="M43" s="626"/>
      <c r="N43" s="626"/>
      <c r="O43" s="625" t="s">
        <v>476</v>
      </c>
      <c r="P43" s="625"/>
      <c r="Q43" s="625"/>
      <c r="R43" s="625"/>
      <c r="S43" s="625"/>
      <c r="T43" s="704" t="s">
        <v>477</v>
      </c>
      <c r="U43" s="704"/>
      <c r="V43" s="704"/>
      <c r="W43" s="704"/>
      <c r="X43" s="704"/>
      <c r="Y43" s="704"/>
      <c r="Z43" s="704"/>
      <c r="AA43" s="704"/>
      <c r="AB43" s="704"/>
      <c r="AC43" s="280"/>
      <c r="AE43" s="281"/>
      <c r="AF43" s="283"/>
      <c r="AG43" s="283"/>
    </row>
    <row r="44" spans="2:39" ht="15" customHeight="1">
      <c r="B44" s="264"/>
      <c r="C44" s="611" t="s">
        <v>478</v>
      </c>
      <c r="D44" s="611"/>
      <c r="E44" s="611"/>
      <c r="F44" s="611"/>
      <c r="G44" s="611"/>
      <c r="H44" s="611"/>
      <c r="I44" s="611"/>
      <c r="J44" s="611"/>
      <c r="K44" s="611"/>
      <c r="L44" s="611"/>
      <c r="M44" s="611"/>
      <c r="N44" s="611"/>
      <c r="O44" s="612" t="s">
        <v>479</v>
      </c>
      <c r="P44" s="612"/>
      <c r="Q44" s="612"/>
      <c r="R44" s="612"/>
      <c r="S44" s="612"/>
      <c r="T44" s="612"/>
      <c r="U44" s="612"/>
      <c r="V44" s="612"/>
      <c r="W44" s="612"/>
      <c r="X44" s="612"/>
      <c r="Y44" s="612"/>
      <c r="Z44" s="612"/>
      <c r="AA44" s="612"/>
      <c r="AB44" s="612"/>
      <c r="AC44" s="280"/>
      <c r="AE44" s="281"/>
      <c r="AF44" s="283"/>
      <c r="AG44" s="283"/>
    </row>
    <row r="45" spans="2:39" ht="27.75" customHeight="1">
      <c r="B45" s="264"/>
      <c r="C45" s="613" t="s">
        <v>480</v>
      </c>
      <c r="D45" s="613"/>
      <c r="E45" s="613"/>
      <c r="F45" s="613"/>
      <c r="G45" s="614" t="s">
        <v>481</v>
      </c>
      <c r="H45" s="614"/>
      <c r="I45" s="199" t="s">
        <v>482</v>
      </c>
      <c r="J45" s="200" t="s">
        <v>483</v>
      </c>
      <c r="K45" s="199"/>
      <c r="L45" s="200" t="s">
        <v>484</v>
      </c>
      <c r="M45" s="201"/>
      <c r="N45" s="310"/>
      <c r="O45" s="615" t="s">
        <v>485</v>
      </c>
      <c r="P45" s="615"/>
      <c r="Q45" s="615"/>
      <c r="R45" s="615"/>
      <c r="S45" s="616" t="s">
        <v>486</v>
      </c>
      <c r="T45" s="616"/>
      <c r="U45" s="616"/>
      <c r="V45" s="616"/>
      <c r="W45" s="616"/>
      <c r="X45" s="616"/>
      <c r="Y45" s="616"/>
      <c r="Z45" s="616"/>
      <c r="AA45" s="616"/>
      <c r="AB45" s="616"/>
      <c r="AC45" s="280"/>
      <c r="AE45" s="281"/>
      <c r="AF45" s="283"/>
      <c r="AG45" s="283"/>
    </row>
    <row r="46" spans="2:39" ht="21.75" customHeight="1">
      <c r="B46" s="264"/>
      <c r="C46" s="613"/>
      <c r="D46" s="613"/>
      <c r="E46" s="613"/>
      <c r="F46" s="613"/>
      <c r="G46" s="735"/>
      <c r="H46" s="735"/>
      <c r="I46" s="735"/>
      <c r="J46" s="735"/>
      <c r="K46" s="735"/>
      <c r="L46" s="735"/>
      <c r="M46" s="735"/>
      <c r="N46" s="310"/>
      <c r="O46" s="609" t="s">
        <v>487</v>
      </c>
      <c r="P46" s="609"/>
      <c r="Q46" s="609"/>
      <c r="R46" s="609"/>
      <c r="S46" s="618" t="s">
        <v>488</v>
      </c>
      <c r="T46" s="618"/>
      <c r="U46" s="618"/>
      <c r="V46" s="204" t="s">
        <v>482</v>
      </c>
      <c r="W46" s="619" t="s">
        <v>489</v>
      </c>
      <c r="X46" s="619"/>
      <c r="Y46" s="619"/>
      <c r="Z46" s="620"/>
      <c r="AA46" s="620"/>
      <c r="AB46" s="620"/>
      <c r="AC46" s="280"/>
      <c r="AE46" s="281"/>
      <c r="AF46" s="283"/>
      <c r="AG46" s="283"/>
    </row>
    <row r="47" spans="2:39" ht="18.75" customHeight="1">
      <c r="B47" s="264"/>
      <c r="C47" s="603" t="s">
        <v>490</v>
      </c>
      <c r="D47" s="603"/>
      <c r="E47" s="603"/>
      <c r="F47" s="603"/>
      <c r="G47" s="702"/>
      <c r="H47" s="702"/>
      <c r="I47" s="702"/>
      <c r="J47" s="702"/>
      <c r="K47" s="702"/>
      <c r="L47" s="702"/>
      <c r="M47" s="702"/>
      <c r="N47" s="702"/>
      <c r="O47" s="609"/>
      <c r="P47" s="609"/>
      <c r="Q47" s="609"/>
      <c r="R47" s="609"/>
      <c r="S47" s="619" t="s">
        <v>476</v>
      </c>
      <c r="T47" s="619"/>
      <c r="U47" s="619"/>
      <c r="V47" s="622" t="s">
        <v>482</v>
      </c>
      <c r="W47" s="619" t="s">
        <v>523</v>
      </c>
      <c r="X47" s="619"/>
      <c r="Y47" s="619"/>
      <c r="Z47" s="602"/>
      <c r="AA47" s="602"/>
      <c r="AB47" s="602"/>
      <c r="AC47" s="280"/>
      <c r="AE47" s="281"/>
      <c r="AF47" s="283"/>
      <c r="AG47" s="283"/>
    </row>
    <row r="48" spans="2:39" ht="20.25" customHeight="1">
      <c r="B48" s="264"/>
      <c r="C48" s="603" t="s">
        <v>524</v>
      </c>
      <c r="D48" s="603"/>
      <c r="E48" s="603"/>
      <c r="F48" s="603"/>
      <c r="G48" s="700" t="s">
        <v>545</v>
      </c>
      <c r="H48" s="700"/>
      <c r="I48" s="700"/>
      <c r="J48" s="700"/>
      <c r="K48" s="700"/>
      <c r="L48" s="700"/>
      <c r="M48" s="700"/>
      <c r="N48" s="700"/>
      <c r="O48" s="609"/>
      <c r="P48" s="609"/>
      <c r="Q48" s="609"/>
      <c r="R48" s="609"/>
      <c r="S48" s="619"/>
      <c r="T48" s="619"/>
      <c r="U48" s="619"/>
      <c r="V48" s="622"/>
      <c r="W48" s="619"/>
      <c r="X48" s="619"/>
      <c r="Y48" s="619"/>
      <c r="Z48" s="602"/>
      <c r="AA48" s="602"/>
      <c r="AB48" s="602"/>
      <c r="AC48" s="280"/>
      <c r="AE48" s="281"/>
      <c r="AF48" s="283"/>
      <c r="AG48" s="283"/>
    </row>
    <row r="49" spans="2:39" ht="13.5" customHeight="1">
      <c r="B49" s="264"/>
      <c r="C49" s="603" t="s">
        <v>526</v>
      </c>
      <c r="D49" s="603"/>
      <c r="E49" s="603"/>
      <c r="F49" s="603"/>
      <c r="G49" s="701" t="s">
        <v>572</v>
      </c>
      <c r="H49" s="701"/>
      <c r="I49" s="701"/>
      <c r="J49" s="701"/>
      <c r="K49" s="701"/>
      <c r="L49" s="701"/>
      <c r="M49" s="701"/>
      <c r="N49" s="701"/>
      <c r="O49" s="609"/>
      <c r="P49" s="609"/>
      <c r="Q49" s="609"/>
      <c r="R49" s="609"/>
      <c r="S49" s="607" t="s">
        <v>493</v>
      </c>
      <c r="T49" s="607"/>
      <c r="U49" s="607"/>
      <c r="V49" s="606" t="s">
        <v>482</v>
      </c>
      <c r="W49" s="607" t="s">
        <v>494</v>
      </c>
      <c r="X49" s="607"/>
      <c r="Y49" s="607"/>
      <c r="Z49" s="608" t="s">
        <v>482</v>
      </c>
      <c r="AA49" s="608"/>
      <c r="AB49" s="608"/>
      <c r="AC49" s="280"/>
      <c r="AE49" s="281"/>
      <c r="AF49" s="283"/>
      <c r="AG49" s="283"/>
    </row>
    <row r="50" spans="2:39" ht="12.75" customHeight="1">
      <c r="B50" s="264"/>
      <c r="C50" s="603" t="s">
        <v>495</v>
      </c>
      <c r="D50" s="603"/>
      <c r="E50" s="603"/>
      <c r="F50" s="603"/>
      <c r="G50" s="701"/>
      <c r="H50" s="701"/>
      <c r="I50" s="701"/>
      <c r="J50" s="701"/>
      <c r="K50" s="701"/>
      <c r="L50" s="701"/>
      <c r="M50" s="701"/>
      <c r="N50" s="701"/>
      <c r="O50" s="609"/>
      <c r="P50" s="609"/>
      <c r="Q50" s="609"/>
      <c r="R50" s="609"/>
      <c r="S50" s="607"/>
      <c r="T50" s="607"/>
      <c r="U50" s="607"/>
      <c r="V50" s="606"/>
      <c r="W50" s="607"/>
      <c r="X50" s="607"/>
      <c r="Y50" s="607"/>
      <c r="Z50" s="608"/>
      <c r="AA50" s="608"/>
      <c r="AB50" s="608"/>
      <c r="AC50" s="280"/>
      <c r="AE50" s="281"/>
      <c r="AF50" s="283"/>
      <c r="AG50" s="283"/>
    </row>
    <row r="51" spans="2:39" ht="12.75" customHeight="1">
      <c r="B51" s="264"/>
      <c r="C51" s="609" t="s">
        <v>496</v>
      </c>
      <c r="D51" s="609"/>
      <c r="E51" s="609"/>
      <c r="F51" s="609"/>
      <c r="G51" s="610" t="s">
        <v>547</v>
      </c>
      <c r="H51" s="610"/>
      <c r="I51" s="610"/>
      <c r="J51" s="610"/>
      <c r="K51" s="610"/>
      <c r="L51" s="610"/>
      <c r="M51" s="610"/>
      <c r="N51" s="610"/>
      <c r="O51" s="609"/>
      <c r="P51" s="609"/>
      <c r="Q51" s="609"/>
      <c r="R51" s="609"/>
      <c r="S51" s="607"/>
      <c r="T51" s="607"/>
      <c r="U51" s="607"/>
      <c r="V51" s="606"/>
      <c r="W51" s="607"/>
      <c r="X51" s="607"/>
      <c r="Y51" s="607"/>
      <c r="Z51" s="608"/>
      <c r="AA51" s="608"/>
      <c r="AB51" s="608"/>
      <c r="AC51" s="280"/>
      <c r="AE51" s="281"/>
      <c r="AF51" s="283"/>
      <c r="AG51" s="283"/>
    </row>
    <row r="52" spans="2:39" ht="4.5" customHeight="1">
      <c r="B52" s="286"/>
      <c r="C52" s="207"/>
      <c r="D52" s="208"/>
      <c r="E52" s="208"/>
      <c r="F52" s="208"/>
      <c r="G52" s="208"/>
      <c r="H52" s="208"/>
      <c r="I52" s="208"/>
      <c r="J52" s="208"/>
      <c r="K52" s="208"/>
      <c r="L52" s="208"/>
      <c r="M52" s="208"/>
      <c r="N52" s="208"/>
      <c r="O52" s="209"/>
      <c r="P52" s="207"/>
      <c r="Q52" s="210"/>
      <c r="R52" s="210"/>
      <c r="S52" s="210"/>
      <c r="T52" s="210"/>
      <c r="U52" s="210"/>
      <c r="V52" s="210"/>
      <c r="W52" s="210"/>
      <c r="X52" s="210"/>
      <c r="Y52" s="210"/>
      <c r="Z52" s="210"/>
      <c r="AA52" s="210"/>
      <c r="AB52" s="211"/>
      <c r="AC52" s="287"/>
      <c r="AE52" s="281"/>
      <c r="AF52" s="282"/>
      <c r="AG52" s="282"/>
    </row>
    <row r="53" spans="2:39" ht="22.5" customHeight="1">
      <c r="C53" s="288"/>
      <c r="D53" s="283"/>
      <c r="E53" s="283"/>
      <c r="F53" s="283"/>
      <c r="G53" s="283"/>
      <c r="H53" s="283"/>
      <c r="I53" s="283"/>
      <c r="J53" s="283"/>
      <c r="K53" s="283"/>
      <c r="L53" s="283"/>
      <c r="M53" s="283"/>
      <c r="N53" s="283"/>
      <c r="AB53" s="289"/>
      <c r="AD53" s="283"/>
      <c r="AF53" s="281"/>
      <c r="AG53" s="699"/>
      <c r="AH53" s="699"/>
      <c r="AI53" s="699"/>
      <c r="AJ53" s="699"/>
      <c r="AK53" s="699"/>
      <c r="AL53" s="699"/>
      <c r="AM53" s="699"/>
    </row>
    <row r="54" spans="2:39" ht="22.5" hidden="1" customHeight="1">
      <c r="C54" s="288"/>
      <c r="D54" s="283"/>
      <c r="E54" s="283"/>
      <c r="F54" s="283"/>
      <c r="G54" s="283"/>
      <c r="H54" s="283"/>
      <c r="I54" s="283"/>
      <c r="J54" s="283"/>
      <c r="K54" s="283"/>
      <c r="L54" s="283"/>
      <c r="M54" s="283"/>
      <c r="N54" s="283"/>
      <c r="AB54" s="289"/>
      <c r="AD54" s="283"/>
      <c r="AF54" s="281"/>
      <c r="AG54" s="699"/>
      <c r="AH54" s="699"/>
      <c r="AI54" s="699"/>
      <c r="AJ54" s="699"/>
      <c r="AK54" s="699"/>
      <c r="AL54" s="699"/>
      <c r="AM54" s="699"/>
    </row>
    <row r="55" spans="2:39" ht="22.5" hidden="1" customHeight="1">
      <c r="C55" s="288"/>
      <c r="D55" s="283"/>
      <c r="E55" s="283"/>
      <c r="F55" s="283"/>
      <c r="G55" s="283"/>
      <c r="H55" s="283"/>
      <c r="I55" s="283"/>
      <c r="J55" s="283"/>
      <c r="K55" s="283"/>
      <c r="L55" s="283"/>
      <c r="M55" s="283"/>
      <c r="N55" s="283"/>
      <c r="AB55" s="289"/>
      <c r="AD55" s="283"/>
      <c r="AF55" s="281"/>
      <c r="AG55" s="699"/>
      <c r="AH55" s="699"/>
      <c r="AI55" s="699"/>
      <c r="AJ55" s="699"/>
      <c r="AK55" s="699"/>
      <c r="AL55" s="699"/>
      <c r="AM55" s="699"/>
    </row>
    <row r="56" spans="2:39" ht="22.5" hidden="1" customHeight="1">
      <c r="C56" s="288"/>
      <c r="D56" s="283"/>
      <c r="E56" s="283"/>
      <c r="F56" s="283"/>
      <c r="G56" s="283"/>
      <c r="H56" s="283"/>
      <c r="I56" s="283"/>
      <c r="J56" s="283"/>
      <c r="K56" s="283"/>
      <c r="L56" s="283"/>
      <c r="M56" s="283"/>
      <c r="N56" s="283"/>
      <c r="AB56" s="289"/>
      <c r="AD56" s="283"/>
      <c r="AF56" s="281"/>
      <c r="AG56" s="699"/>
      <c r="AH56" s="699"/>
      <c r="AI56" s="699"/>
      <c r="AJ56" s="699"/>
      <c r="AK56" s="699"/>
      <c r="AL56" s="699"/>
      <c r="AM56" s="699"/>
    </row>
    <row r="57" spans="2:39" ht="22.5" hidden="1" customHeight="1">
      <c r="C57" s="288"/>
      <c r="D57" s="283"/>
      <c r="E57" s="283"/>
      <c r="F57" s="283"/>
      <c r="G57" s="283"/>
      <c r="H57" s="283"/>
      <c r="I57" s="283"/>
      <c r="J57" s="283"/>
      <c r="K57" s="283"/>
      <c r="L57" s="283"/>
      <c r="M57" s="283"/>
      <c r="N57" s="283"/>
      <c r="P57" s="288"/>
      <c r="Q57" s="289"/>
      <c r="R57" s="289"/>
      <c r="S57" s="289"/>
      <c r="T57" s="289"/>
      <c r="U57" s="289"/>
      <c r="V57" s="289"/>
      <c r="W57" s="289"/>
      <c r="X57" s="289"/>
      <c r="Y57" s="289"/>
      <c r="Z57" s="289"/>
      <c r="AA57" s="289"/>
      <c r="AB57" s="289"/>
    </row>
    <row r="58" spans="2:39" ht="22.5" hidden="1" customHeight="1">
      <c r="C58" s="288"/>
      <c r="D58" s="283"/>
      <c r="E58" s="283"/>
      <c r="F58" s="283"/>
      <c r="G58" s="283"/>
      <c r="H58" s="283"/>
      <c r="I58" s="283"/>
      <c r="J58" s="283"/>
      <c r="K58" s="283"/>
      <c r="L58" s="283"/>
      <c r="M58" s="283"/>
      <c r="N58" s="283"/>
      <c r="P58" s="288"/>
      <c r="Q58" s="289"/>
      <c r="R58" s="289"/>
      <c r="S58" s="289"/>
      <c r="T58" s="289"/>
      <c r="U58" s="289"/>
      <c r="V58" s="289"/>
      <c r="W58" s="289"/>
      <c r="X58" s="289"/>
      <c r="Y58" s="289"/>
      <c r="Z58" s="289"/>
      <c r="AA58" s="289"/>
      <c r="AB58" s="289"/>
    </row>
    <row r="59" spans="2:39" ht="22.5" hidden="1" customHeight="1">
      <c r="C59" s="288"/>
      <c r="D59" s="283"/>
      <c r="E59" s="283"/>
      <c r="F59" s="283"/>
      <c r="G59" s="283"/>
      <c r="H59" s="283"/>
      <c r="I59" s="283"/>
      <c r="J59" s="283"/>
      <c r="K59" s="283"/>
      <c r="L59" s="283"/>
      <c r="M59" s="283"/>
      <c r="N59" s="283"/>
      <c r="P59" s="288"/>
      <c r="Q59" s="289"/>
      <c r="R59" s="289"/>
      <c r="S59" s="289"/>
      <c r="T59" s="289"/>
      <c r="U59" s="289"/>
      <c r="V59" s="289"/>
      <c r="W59" s="289"/>
      <c r="X59" s="289"/>
      <c r="Y59" s="289"/>
      <c r="Z59" s="289"/>
      <c r="AA59" s="289"/>
      <c r="AB59" s="289"/>
    </row>
    <row r="60" spans="2:39" ht="22.5" hidden="1" customHeight="1">
      <c r="C60" s="288"/>
      <c r="D60" s="283"/>
      <c r="E60" s="283"/>
      <c r="F60" s="283"/>
      <c r="G60" s="283"/>
      <c r="H60" s="283"/>
      <c r="I60" s="283"/>
      <c r="J60" s="283"/>
      <c r="K60" s="283"/>
      <c r="L60" s="283"/>
      <c r="M60" s="283"/>
      <c r="N60" s="283"/>
      <c r="P60" s="288"/>
      <c r="Q60" s="289"/>
      <c r="R60" s="289"/>
      <c r="S60" s="289"/>
      <c r="T60" s="289"/>
      <c r="U60" s="289"/>
      <c r="V60" s="289"/>
      <c r="W60" s="289"/>
      <c r="X60" s="289"/>
      <c r="Y60" s="289"/>
      <c r="Z60" s="289"/>
      <c r="AA60" s="289"/>
      <c r="AB60" s="289"/>
    </row>
    <row r="61" spans="2:39" ht="22.5" hidden="1" customHeight="1">
      <c r="C61" s="288"/>
      <c r="D61" s="283"/>
      <c r="E61" s="283"/>
      <c r="F61" s="283"/>
      <c r="G61" s="283"/>
      <c r="H61" s="283"/>
      <c r="I61" s="283"/>
      <c r="J61" s="283"/>
      <c r="K61" s="283"/>
      <c r="L61" s="283"/>
      <c r="M61" s="283"/>
      <c r="N61" s="283"/>
      <c r="P61" s="288"/>
      <c r="Q61" s="289"/>
      <c r="R61" s="289"/>
      <c r="S61" s="289"/>
      <c r="T61" s="289"/>
      <c r="U61" s="289"/>
      <c r="V61" s="289"/>
      <c r="W61" s="289"/>
      <c r="X61" s="289"/>
      <c r="Y61" s="289"/>
      <c r="Z61" s="289"/>
      <c r="AA61" s="289"/>
      <c r="AB61" s="289"/>
    </row>
    <row r="62" spans="2:39" ht="22.5" hidden="1" customHeight="1">
      <c r="C62" s="288"/>
      <c r="D62" s="283"/>
      <c r="E62" s="283"/>
      <c r="F62" s="283"/>
      <c r="G62" s="283"/>
      <c r="H62" s="283"/>
      <c r="I62" s="283"/>
      <c r="J62" s="283"/>
      <c r="K62" s="283"/>
      <c r="L62" s="283"/>
      <c r="M62" s="283"/>
      <c r="N62" s="283"/>
      <c r="P62" s="288"/>
      <c r="Q62" s="289"/>
      <c r="R62" s="289"/>
      <c r="S62" s="289"/>
      <c r="T62" s="289"/>
      <c r="U62" s="289"/>
      <c r="V62" s="289"/>
      <c r="W62" s="289"/>
      <c r="X62" s="289"/>
      <c r="Y62" s="289"/>
      <c r="Z62" s="289"/>
      <c r="AA62" s="289"/>
      <c r="AB62" s="289"/>
    </row>
    <row r="63" spans="2:39" ht="22.5" hidden="1" customHeight="1">
      <c r="C63" s="288"/>
      <c r="D63" s="283"/>
      <c r="E63" s="283"/>
      <c r="F63" s="283"/>
      <c r="G63" s="283"/>
      <c r="H63" s="283"/>
      <c r="I63" s="283"/>
      <c r="J63" s="283"/>
      <c r="K63" s="283"/>
      <c r="L63" s="283"/>
      <c r="M63" s="283"/>
      <c r="N63" s="283"/>
      <c r="P63" s="288"/>
      <c r="Q63" s="289"/>
      <c r="R63" s="289"/>
      <c r="S63" s="289"/>
      <c r="T63" s="289"/>
      <c r="U63" s="289"/>
      <c r="V63" s="289"/>
      <c r="W63" s="289"/>
      <c r="X63" s="289"/>
      <c r="Y63" s="289"/>
      <c r="Z63" s="289"/>
      <c r="AA63" s="289"/>
      <c r="AB63" s="289"/>
    </row>
    <row r="64" spans="2:39" ht="22.5" hidden="1" customHeight="1">
      <c r="C64" s="288"/>
      <c r="D64" s="283"/>
      <c r="E64" s="283"/>
      <c r="F64" s="283"/>
      <c r="G64" s="283"/>
      <c r="H64" s="283"/>
      <c r="I64" s="283"/>
      <c r="J64" s="283"/>
      <c r="K64" s="283"/>
      <c r="L64" s="283"/>
      <c r="M64" s="283"/>
      <c r="N64" s="283"/>
      <c r="P64" s="288"/>
      <c r="Q64" s="289"/>
      <c r="R64" s="289"/>
      <c r="S64" s="289"/>
      <c r="T64" s="289"/>
      <c r="U64" s="289"/>
      <c r="V64" s="289"/>
      <c r="W64" s="289"/>
      <c r="X64" s="289"/>
      <c r="Y64" s="289"/>
      <c r="Z64" s="289"/>
      <c r="AA64" s="289"/>
      <c r="AB64" s="289"/>
    </row>
    <row r="65" spans="3:28" ht="22.5" hidden="1" customHeight="1">
      <c r="C65" s="288"/>
      <c r="D65" s="283"/>
      <c r="E65" s="283"/>
      <c r="F65" s="283"/>
      <c r="G65" s="283"/>
      <c r="H65" s="283"/>
      <c r="I65" s="283"/>
      <c r="J65" s="283"/>
      <c r="K65" s="283"/>
      <c r="L65" s="283"/>
      <c r="M65" s="283"/>
      <c r="N65" s="283"/>
      <c r="P65" s="288"/>
      <c r="Q65" s="289"/>
      <c r="R65" s="289"/>
      <c r="S65" s="289"/>
      <c r="T65" s="289"/>
      <c r="U65" s="289"/>
      <c r="V65" s="289"/>
      <c r="W65" s="289"/>
      <c r="X65" s="289"/>
      <c r="Y65" s="289"/>
      <c r="Z65" s="289"/>
      <c r="AA65" s="289"/>
      <c r="AB65" s="289"/>
    </row>
    <row r="66" spans="3:28" ht="22.5" hidden="1" customHeight="1">
      <c r="C66" s="288"/>
      <c r="D66" s="283"/>
      <c r="E66" s="283"/>
      <c r="F66" s="283"/>
      <c r="G66" s="283"/>
      <c r="H66" s="283"/>
      <c r="I66" s="283"/>
      <c r="J66" s="283"/>
      <c r="K66" s="283"/>
      <c r="L66" s="283"/>
      <c r="M66" s="283"/>
      <c r="N66" s="283"/>
      <c r="P66" s="288"/>
      <c r="Q66" s="289"/>
      <c r="R66" s="289"/>
      <c r="S66" s="289"/>
      <c r="T66" s="289"/>
      <c r="U66" s="289"/>
      <c r="V66" s="289"/>
      <c r="W66" s="289"/>
      <c r="X66" s="289"/>
      <c r="Y66" s="289"/>
      <c r="Z66" s="289"/>
      <c r="AA66" s="289"/>
      <c r="AB66" s="289"/>
    </row>
    <row r="67" spans="3:28" ht="22.5" hidden="1" customHeight="1">
      <c r="C67" s="288"/>
      <c r="D67" s="283"/>
      <c r="E67" s="283"/>
      <c r="F67" s="283"/>
      <c r="G67" s="283"/>
      <c r="H67" s="283"/>
      <c r="I67" s="283"/>
      <c r="J67" s="283"/>
      <c r="K67" s="283"/>
      <c r="L67" s="283"/>
      <c r="M67" s="283"/>
      <c r="N67" s="283"/>
      <c r="P67" s="288"/>
      <c r="Q67" s="289"/>
      <c r="R67" s="289"/>
      <c r="S67" s="289"/>
      <c r="T67" s="289"/>
      <c r="U67" s="289"/>
      <c r="V67" s="289"/>
      <c r="W67" s="289"/>
      <c r="X67" s="289"/>
      <c r="Y67" s="289"/>
      <c r="Z67" s="289"/>
      <c r="AA67" s="289"/>
      <c r="AB67" s="289"/>
    </row>
    <row r="68" spans="3:28" ht="22.5" hidden="1" customHeight="1">
      <c r="C68" s="288"/>
      <c r="D68" s="283"/>
      <c r="E68" s="283"/>
      <c r="F68" s="283"/>
      <c r="G68" s="283"/>
      <c r="H68" s="283"/>
      <c r="I68" s="283"/>
      <c r="J68" s="283"/>
      <c r="K68" s="283"/>
      <c r="L68" s="283"/>
      <c r="M68" s="283"/>
      <c r="N68" s="283"/>
      <c r="P68" s="288"/>
      <c r="Q68" s="289"/>
      <c r="R68" s="289"/>
      <c r="S68" s="289"/>
      <c r="T68" s="289"/>
      <c r="U68" s="289"/>
      <c r="V68" s="289"/>
      <c r="W68" s="289"/>
      <c r="X68" s="289"/>
      <c r="Y68" s="289"/>
      <c r="Z68" s="289"/>
      <c r="AA68" s="289"/>
      <c r="AB68" s="289"/>
    </row>
    <row r="69" spans="3:28" ht="22.5" hidden="1" customHeight="1">
      <c r="C69" s="288"/>
      <c r="D69" s="283"/>
      <c r="E69" s="283"/>
      <c r="F69" s="283"/>
      <c r="G69" s="283"/>
      <c r="H69" s="283"/>
      <c r="I69" s="283"/>
      <c r="J69" s="283"/>
      <c r="K69" s="283"/>
      <c r="L69" s="283"/>
      <c r="M69" s="283"/>
      <c r="N69" s="283"/>
      <c r="P69" s="288"/>
      <c r="Q69" s="289"/>
      <c r="R69" s="289"/>
      <c r="S69" s="289"/>
      <c r="T69" s="289"/>
      <c r="U69" s="289"/>
      <c r="V69" s="289"/>
      <c r="W69" s="289"/>
      <c r="X69" s="289"/>
      <c r="Y69" s="289"/>
      <c r="Z69" s="289"/>
      <c r="AA69" s="289"/>
      <c r="AB69" s="289"/>
    </row>
    <row r="70" spans="3:28" ht="22.5" hidden="1" customHeight="1">
      <c r="C70" s="288"/>
      <c r="D70" s="283"/>
      <c r="E70" s="283"/>
      <c r="F70" s="283"/>
      <c r="G70" s="283"/>
      <c r="H70" s="283"/>
      <c r="I70" s="283"/>
      <c r="J70" s="283"/>
      <c r="K70" s="283"/>
      <c r="L70" s="283"/>
      <c r="M70" s="283"/>
      <c r="N70" s="283"/>
      <c r="P70" s="288"/>
      <c r="Q70" s="289"/>
      <c r="R70" s="289"/>
      <c r="S70" s="289"/>
      <c r="T70" s="289"/>
      <c r="U70" s="289"/>
      <c r="V70" s="289"/>
      <c r="W70" s="289"/>
      <c r="X70" s="289"/>
      <c r="Y70" s="289"/>
      <c r="Z70" s="289"/>
      <c r="AA70" s="289"/>
      <c r="AB70" s="289"/>
    </row>
    <row r="71" spans="3:28" ht="22.5" hidden="1" customHeight="1">
      <c r="C71" s="288"/>
      <c r="D71" s="283"/>
      <c r="E71" s="283"/>
      <c r="F71" s="283"/>
      <c r="G71" s="283"/>
      <c r="H71" s="283"/>
      <c r="I71" s="283"/>
      <c r="J71" s="283"/>
      <c r="K71" s="283"/>
      <c r="L71" s="283"/>
      <c r="M71" s="283"/>
      <c r="N71" s="283"/>
      <c r="P71" s="288"/>
      <c r="Q71" s="289"/>
      <c r="R71" s="289"/>
      <c r="S71" s="289"/>
      <c r="T71" s="289"/>
      <c r="U71" s="289"/>
      <c r="V71" s="289"/>
      <c r="W71" s="289"/>
      <c r="X71" s="289"/>
      <c r="Y71" s="289"/>
      <c r="Z71" s="289"/>
      <c r="AA71" s="289"/>
      <c r="AB71" s="289"/>
    </row>
    <row r="72" spans="3:28" ht="22.5" hidden="1" customHeight="1">
      <c r="C72" s="288"/>
      <c r="D72" s="283"/>
      <c r="E72" s="283"/>
      <c r="F72" s="283"/>
      <c r="G72" s="283"/>
      <c r="H72" s="283"/>
      <c r="I72" s="283"/>
      <c r="J72" s="283"/>
      <c r="K72" s="283"/>
      <c r="L72" s="283"/>
      <c r="M72" s="283"/>
      <c r="N72" s="283"/>
      <c r="P72" s="288"/>
      <c r="Q72" s="289"/>
      <c r="R72" s="289"/>
      <c r="S72" s="289"/>
      <c r="T72" s="289"/>
      <c r="U72" s="289"/>
      <c r="V72" s="289"/>
      <c r="W72" s="289"/>
      <c r="X72" s="289"/>
      <c r="Y72" s="289"/>
      <c r="Z72" s="289"/>
      <c r="AA72" s="289"/>
      <c r="AB72" s="289"/>
    </row>
    <row r="73" spans="3:28" ht="22.5" hidden="1" customHeight="1">
      <c r="C73" s="288"/>
      <c r="D73" s="283"/>
      <c r="E73" s="283"/>
      <c r="F73" s="283"/>
      <c r="G73" s="283"/>
      <c r="H73" s="283"/>
      <c r="I73" s="283"/>
      <c r="J73" s="283"/>
      <c r="K73" s="283"/>
      <c r="L73" s="283"/>
      <c r="M73" s="283"/>
      <c r="N73" s="283"/>
      <c r="P73" s="288"/>
      <c r="Q73" s="289"/>
      <c r="R73" s="289"/>
      <c r="S73" s="289"/>
      <c r="T73" s="289"/>
      <c r="U73" s="289"/>
      <c r="V73" s="289"/>
      <c r="W73" s="289"/>
      <c r="X73" s="289"/>
      <c r="Y73" s="289"/>
      <c r="Z73" s="289"/>
      <c r="AA73" s="289"/>
      <c r="AB73" s="289"/>
    </row>
    <row r="74" spans="3:28" ht="22.5" hidden="1" customHeight="1">
      <c r="C74" s="288"/>
      <c r="D74" s="283"/>
      <c r="E74" s="283"/>
      <c r="F74" s="283"/>
      <c r="G74" s="283"/>
      <c r="H74" s="283"/>
      <c r="I74" s="283"/>
      <c r="J74" s="283"/>
      <c r="K74" s="283"/>
      <c r="L74" s="283"/>
      <c r="M74" s="283"/>
      <c r="N74" s="283"/>
      <c r="P74" s="288"/>
      <c r="Q74" s="289"/>
      <c r="R74" s="289"/>
      <c r="S74" s="289"/>
      <c r="T74" s="289"/>
      <c r="U74" s="289"/>
      <c r="V74" s="289"/>
      <c r="W74" s="289"/>
      <c r="X74" s="289"/>
      <c r="Y74" s="289"/>
      <c r="Z74" s="289"/>
      <c r="AA74" s="289"/>
      <c r="AB74" s="289"/>
    </row>
    <row r="75" spans="3:28" hidden="1">
      <c r="C75" s="288"/>
      <c r="D75" s="283"/>
      <c r="E75" s="283"/>
      <c r="F75" s="283"/>
      <c r="G75" s="283"/>
      <c r="H75" s="283"/>
      <c r="I75" s="283"/>
      <c r="J75" s="283"/>
      <c r="K75" s="283"/>
      <c r="L75" s="283"/>
      <c r="M75" s="283"/>
      <c r="N75" s="283"/>
      <c r="P75" s="288"/>
      <c r="Q75" s="289"/>
      <c r="R75" s="289"/>
      <c r="S75" s="289"/>
      <c r="T75" s="289"/>
      <c r="U75" s="289"/>
      <c r="V75" s="289"/>
      <c r="W75" s="289"/>
      <c r="X75" s="289"/>
      <c r="Y75" s="289"/>
      <c r="Z75" s="289"/>
      <c r="AA75" s="289"/>
      <c r="AB75" s="289"/>
    </row>
    <row r="76" spans="3:28" hidden="1">
      <c r="C76" s="288"/>
      <c r="D76" s="283"/>
      <c r="E76" s="283"/>
      <c r="F76" s="283"/>
      <c r="G76" s="283"/>
      <c r="H76" s="283"/>
      <c r="I76" s="283"/>
      <c r="J76" s="283"/>
      <c r="K76" s="283"/>
      <c r="L76" s="283"/>
      <c r="M76" s="283"/>
      <c r="N76" s="283"/>
      <c r="P76" s="288"/>
      <c r="Q76" s="289"/>
      <c r="R76" s="289"/>
      <c r="S76" s="289"/>
      <c r="T76" s="289"/>
      <c r="U76" s="289"/>
      <c r="V76" s="289"/>
      <c r="W76" s="289"/>
      <c r="X76" s="289"/>
      <c r="Y76" s="289"/>
      <c r="Z76" s="289"/>
      <c r="AA76" s="289"/>
      <c r="AB76" s="289"/>
    </row>
    <row r="77" spans="3:28" hidden="1">
      <c r="C77" s="288"/>
      <c r="D77" s="283"/>
      <c r="E77" s="283"/>
      <c r="F77" s="283"/>
      <c r="G77" s="283"/>
      <c r="H77" s="283"/>
      <c r="I77" s="283"/>
      <c r="J77" s="283"/>
      <c r="K77" s="283"/>
      <c r="L77" s="283"/>
      <c r="M77" s="283"/>
      <c r="N77" s="283"/>
      <c r="O77" s="290"/>
      <c r="P77" s="288"/>
      <c r="Q77" s="289"/>
      <c r="R77" s="289"/>
      <c r="S77" s="289"/>
      <c r="T77" s="289"/>
      <c r="U77" s="289"/>
      <c r="V77" s="289"/>
      <c r="W77" s="289"/>
      <c r="X77" s="289"/>
      <c r="Y77" s="289"/>
      <c r="Z77" s="289"/>
      <c r="AA77" s="289"/>
      <c r="AB77" s="289"/>
    </row>
    <row r="78" spans="3:28" hidden="1">
      <c r="C78" s="288"/>
      <c r="D78" s="283"/>
      <c r="E78" s="283"/>
      <c r="F78" s="283"/>
      <c r="G78" s="283"/>
      <c r="H78" s="283"/>
      <c r="I78" s="283"/>
      <c r="J78" s="283"/>
      <c r="K78" s="283"/>
      <c r="L78" s="283"/>
      <c r="M78" s="283"/>
      <c r="N78" s="283"/>
      <c r="P78" s="288"/>
      <c r="Q78" s="289"/>
      <c r="R78" s="289"/>
      <c r="S78" s="289"/>
      <c r="T78" s="289"/>
      <c r="U78" s="289"/>
      <c r="V78" s="289"/>
      <c r="W78" s="289"/>
      <c r="X78" s="289"/>
      <c r="Y78" s="289"/>
      <c r="Z78" s="289"/>
      <c r="AA78" s="289"/>
      <c r="AB78" s="289"/>
    </row>
    <row r="79" spans="3:28" hidden="1">
      <c r="C79" s="288"/>
      <c r="D79" s="283"/>
      <c r="E79" s="283"/>
      <c r="F79" s="283"/>
      <c r="G79" s="283"/>
      <c r="H79" s="283"/>
      <c r="I79" s="283"/>
      <c r="J79" s="283"/>
      <c r="K79" s="283"/>
      <c r="L79" s="283"/>
      <c r="M79" s="283"/>
      <c r="N79" s="283"/>
      <c r="P79" s="288"/>
      <c r="Q79" s="289"/>
      <c r="R79" s="289"/>
      <c r="S79" s="289"/>
      <c r="T79" s="289"/>
      <c r="U79" s="289"/>
      <c r="V79" s="289"/>
      <c r="W79" s="289"/>
      <c r="X79" s="289"/>
      <c r="Y79" s="289"/>
      <c r="Z79" s="289"/>
      <c r="AA79" s="289"/>
      <c r="AB79" s="289"/>
    </row>
    <row r="80" spans="3:28" hidden="1">
      <c r="C80" s="288"/>
      <c r="D80" s="283"/>
      <c r="E80" s="283"/>
      <c r="F80" s="283"/>
      <c r="G80" s="283"/>
      <c r="H80" s="283"/>
      <c r="I80" s="283"/>
      <c r="J80" s="283"/>
      <c r="K80" s="283"/>
      <c r="L80" s="283"/>
      <c r="M80" s="283"/>
      <c r="N80" s="283"/>
      <c r="P80" s="288"/>
      <c r="Q80" s="289"/>
      <c r="R80" s="289"/>
      <c r="S80" s="289"/>
      <c r="T80" s="289"/>
      <c r="U80" s="289"/>
      <c r="V80" s="289"/>
      <c r="W80" s="289"/>
      <c r="X80" s="289"/>
      <c r="Y80" s="289"/>
      <c r="Z80" s="289"/>
      <c r="AA80" s="289"/>
      <c r="AB80" s="289"/>
    </row>
    <row r="81" spans="3:28" hidden="1">
      <c r="C81" s="288"/>
      <c r="D81" s="283"/>
      <c r="E81" s="283"/>
      <c r="F81" s="283"/>
      <c r="G81" s="283"/>
      <c r="H81" s="283"/>
      <c r="I81" s="283"/>
      <c r="J81" s="283"/>
      <c r="K81" s="283"/>
      <c r="L81" s="283"/>
      <c r="M81" s="283"/>
      <c r="N81" s="283"/>
      <c r="P81" s="288"/>
      <c r="Q81" s="289"/>
      <c r="R81" s="289"/>
      <c r="S81" s="289"/>
      <c r="T81" s="289"/>
      <c r="U81" s="289"/>
      <c r="V81" s="289"/>
      <c r="W81" s="289"/>
      <c r="X81" s="289"/>
      <c r="Y81" s="289"/>
      <c r="Z81" s="289"/>
      <c r="AA81" s="289"/>
      <c r="AB81" s="289"/>
    </row>
    <row r="82" spans="3:28" hidden="1">
      <c r="C82" s="288"/>
      <c r="D82" s="283"/>
      <c r="E82" s="283"/>
      <c r="F82" s="283"/>
      <c r="G82" s="283"/>
      <c r="H82" s="283"/>
      <c r="I82" s="283"/>
      <c r="J82" s="283"/>
      <c r="K82" s="283"/>
      <c r="L82" s="283"/>
      <c r="M82" s="283"/>
      <c r="N82" s="283"/>
      <c r="O82" s="290"/>
      <c r="P82" s="288"/>
      <c r="Q82" s="289"/>
      <c r="R82" s="289"/>
      <c r="S82" s="289"/>
      <c r="T82" s="289"/>
      <c r="U82" s="289"/>
      <c r="V82" s="289"/>
      <c r="W82" s="289"/>
      <c r="X82" s="289"/>
      <c r="Y82" s="289"/>
      <c r="Z82" s="289"/>
      <c r="AA82" s="289"/>
      <c r="AB82" s="289"/>
    </row>
    <row r="83" spans="3:28" hidden="1">
      <c r="C83" s="288"/>
      <c r="D83" s="283"/>
      <c r="E83" s="283"/>
      <c r="F83" s="283"/>
      <c r="G83" s="283"/>
      <c r="H83" s="283"/>
      <c r="I83" s="283"/>
      <c r="J83" s="283"/>
      <c r="K83" s="283"/>
      <c r="L83" s="283"/>
      <c r="M83" s="283"/>
      <c r="N83" s="283"/>
      <c r="P83" s="288"/>
      <c r="Q83" s="289"/>
      <c r="R83" s="289"/>
      <c r="S83" s="289"/>
      <c r="T83" s="289"/>
      <c r="U83" s="289"/>
      <c r="V83" s="289"/>
      <c r="W83" s="289"/>
      <c r="X83" s="289"/>
      <c r="Y83" s="289"/>
      <c r="Z83" s="289"/>
      <c r="AA83" s="289"/>
      <c r="AB83" s="289"/>
    </row>
  </sheetData>
  <sheetProtection algorithmName="SHA-512" hashValue="3xbHSRUln1R0SidH4EkrNmM3j9pkVyn1ogDLFss0rFV/w2KCN1b3pIU1940DWKLczhv2DD+4SluckhPjo/UT3Q==" saltValue="MkvkqAdWmMciD2alpGwSvw==" spinCount="100000" sheet="1" objects="1" scenarios="1"/>
  <mergeCells count="77">
    <mergeCell ref="G3:P3"/>
    <mergeCell ref="G4:P4"/>
    <mergeCell ref="G5:P5"/>
    <mergeCell ref="C7:AB7"/>
    <mergeCell ref="C8:E8"/>
    <mergeCell ref="F8:P8"/>
    <mergeCell ref="Q8:R8"/>
    <mergeCell ref="S8:T8"/>
    <mergeCell ref="U8:V8"/>
    <mergeCell ref="W8:AB8"/>
    <mergeCell ref="C9:E10"/>
    <mergeCell ref="F9:AB10"/>
    <mergeCell ref="R12:AB12"/>
    <mergeCell ref="R13:AB20"/>
    <mergeCell ref="R21:AB21"/>
    <mergeCell ref="R22:AB28"/>
    <mergeCell ref="D30:E30"/>
    <mergeCell ref="D31:E31"/>
    <mergeCell ref="D32:E32"/>
    <mergeCell ref="D35:E35"/>
    <mergeCell ref="C37:N37"/>
    <mergeCell ref="O37:AB37"/>
    <mergeCell ref="C38:F38"/>
    <mergeCell ref="G38:N38"/>
    <mergeCell ref="O38:S38"/>
    <mergeCell ref="T38:AB38"/>
    <mergeCell ref="C39:F39"/>
    <mergeCell ref="G39:N39"/>
    <mergeCell ref="O39:S39"/>
    <mergeCell ref="T39:AB39"/>
    <mergeCell ref="C40:F40"/>
    <mergeCell ref="G40:N40"/>
    <mergeCell ref="O40:S40"/>
    <mergeCell ref="T40:AB40"/>
    <mergeCell ref="C41:F41"/>
    <mergeCell ref="G41:N41"/>
    <mergeCell ref="O41:S41"/>
    <mergeCell ref="T41:AB41"/>
    <mergeCell ref="C42:F43"/>
    <mergeCell ref="G42:N43"/>
    <mergeCell ref="O42:S42"/>
    <mergeCell ref="T42:AB42"/>
    <mergeCell ref="O43:S43"/>
    <mergeCell ref="T43:AB43"/>
    <mergeCell ref="C44:N44"/>
    <mergeCell ref="O44:AB44"/>
    <mergeCell ref="C45:F46"/>
    <mergeCell ref="G45:H45"/>
    <mergeCell ref="O45:R45"/>
    <mergeCell ref="S45:AB45"/>
    <mergeCell ref="G46:M46"/>
    <mergeCell ref="O46:R51"/>
    <mergeCell ref="S46:U46"/>
    <mergeCell ref="W46:Y46"/>
    <mergeCell ref="Z46:AB46"/>
    <mergeCell ref="C47:F47"/>
    <mergeCell ref="G47:N47"/>
    <mergeCell ref="S47:U48"/>
    <mergeCell ref="V47:V48"/>
    <mergeCell ref="W47:Y48"/>
    <mergeCell ref="V49:V51"/>
    <mergeCell ref="W49:Y51"/>
    <mergeCell ref="Z49:AB51"/>
    <mergeCell ref="C50:F50"/>
    <mergeCell ref="G50:N50"/>
    <mergeCell ref="C51:F51"/>
    <mergeCell ref="G51:N51"/>
    <mergeCell ref="C48:F48"/>
    <mergeCell ref="G48:N48"/>
    <mergeCell ref="C49:F49"/>
    <mergeCell ref="G49:N49"/>
    <mergeCell ref="S49:U51"/>
    <mergeCell ref="AG53:AM53"/>
    <mergeCell ref="AG54:AM54"/>
    <mergeCell ref="AG55:AM55"/>
    <mergeCell ref="AG56:AM56"/>
    <mergeCell ref="Z47:AB48"/>
  </mergeCells>
  <pageMargins left="0.39374999999999999" right="0.51180555555555596" top="0.43333333333333302" bottom="0.39374999999999999" header="0.511811023622047" footer="0.511811023622047"/>
  <pageSetup scale="85"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110"/>
  <dimension ref="A1:Y224"/>
  <sheetViews>
    <sheetView zoomScale="70" zoomScaleNormal="70" workbookViewId="0">
      <pane xSplit="1" ySplit="11" topLeftCell="B62" activePane="bottomRight" state="frozen"/>
      <selection pane="topRight" activeCell="B1" sqref="B1"/>
      <selection pane="bottomLeft" activeCell="A62" sqref="A62"/>
      <selection pane="bottomRight" activeCell="B13" sqref="B13"/>
    </sheetView>
  </sheetViews>
  <sheetFormatPr baseColWidth="10" defaultColWidth="0" defaultRowHeight="12.75"/>
  <cols>
    <col min="1" max="1" width="87.85546875" style="514" customWidth="1"/>
    <col min="2" max="2" width="100.85546875" style="515" customWidth="1"/>
    <col min="3" max="3" width="113.140625" style="516" customWidth="1"/>
    <col min="4" max="4" width="72.42578125" style="516" customWidth="1"/>
    <col min="5" max="5" width="11.42578125" style="517" customWidth="1"/>
    <col min="6" max="16384" width="11.42578125" style="516" hidden="1"/>
  </cols>
  <sheetData>
    <row r="1" spans="1:25">
      <c r="A1" s="184"/>
      <c r="B1" s="184"/>
      <c r="C1" s="184"/>
      <c r="D1" s="184"/>
      <c r="E1" s="518"/>
      <c r="F1" s="184"/>
      <c r="G1" s="184"/>
      <c r="H1" s="184"/>
      <c r="I1" s="184"/>
      <c r="J1" s="184"/>
      <c r="K1" s="184"/>
      <c r="L1" s="184"/>
      <c r="M1" s="184"/>
      <c r="N1" s="184"/>
      <c r="O1" s="184"/>
      <c r="P1" s="184"/>
      <c r="Q1" s="184"/>
      <c r="R1" s="184"/>
      <c r="S1" s="184"/>
      <c r="T1" s="184"/>
      <c r="U1" s="184"/>
      <c r="V1" s="184"/>
      <c r="W1" s="184"/>
      <c r="X1" s="184"/>
      <c r="Y1" s="184"/>
    </row>
    <row r="2" spans="1:25" ht="19.5">
      <c r="A2" s="819" t="str">
        <f>+INDICADORES!C2</f>
        <v>HOSPITAL REGIONAL DE MONIQUIRÁ E.S.E.</v>
      </c>
      <c r="B2" s="819"/>
      <c r="C2" s="819"/>
      <c r="D2" s="819"/>
      <c r="E2" s="819"/>
      <c r="F2" s="819"/>
      <c r="G2" s="819"/>
      <c r="H2" s="819"/>
      <c r="I2" s="819"/>
      <c r="J2" s="819"/>
      <c r="O2" s="185"/>
      <c r="P2" s="185"/>
      <c r="Q2" s="185"/>
      <c r="R2" s="185"/>
      <c r="S2" s="185"/>
      <c r="T2" s="185"/>
      <c r="U2" s="185"/>
      <c r="V2" s="185"/>
      <c r="W2" s="185"/>
      <c r="X2" s="185"/>
      <c r="Y2" s="185"/>
    </row>
    <row r="3" spans="1:25">
      <c r="A3" s="820" t="s">
        <v>430</v>
      </c>
      <c r="B3" s="820"/>
      <c r="C3" s="820"/>
      <c r="D3" s="820"/>
      <c r="E3" s="519"/>
      <c r="F3" s="196"/>
      <c r="G3" s="196"/>
      <c r="H3" s="196"/>
      <c r="I3" s="196"/>
      <c r="J3" s="196"/>
      <c r="O3" s="185"/>
      <c r="P3" s="185"/>
      <c r="Q3" s="185"/>
      <c r="R3" s="185"/>
      <c r="S3" s="185"/>
      <c r="T3" s="185"/>
      <c r="U3" s="185"/>
      <c r="V3" s="185"/>
      <c r="W3" s="186"/>
      <c r="X3" s="185"/>
      <c r="Y3" s="185"/>
    </row>
    <row r="4" spans="1:25">
      <c r="A4" s="820" t="s">
        <v>1073</v>
      </c>
      <c r="B4" s="820"/>
      <c r="C4" s="820"/>
      <c r="D4" s="820"/>
      <c r="E4" s="519"/>
      <c r="F4" s="196"/>
      <c r="G4" s="196"/>
      <c r="H4" s="196"/>
      <c r="I4" s="196"/>
      <c r="J4" s="196"/>
      <c r="O4" s="185"/>
      <c r="P4" s="185"/>
      <c r="Q4" s="185"/>
      <c r="R4" s="185"/>
      <c r="S4" s="185"/>
      <c r="T4" s="185"/>
      <c r="U4" s="185"/>
      <c r="V4" s="185"/>
      <c r="W4" s="185"/>
      <c r="X4" s="185"/>
      <c r="Y4" s="185"/>
    </row>
    <row r="5" spans="1:25">
      <c r="A5" s="185"/>
      <c r="B5" s="185"/>
      <c r="C5" s="185"/>
      <c r="D5" s="185"/>
      <c r="E5" s="518"/>
      <c r="F5" s="185"/>
      <c r="G5" s="185"/>
      <c r="H5" s="185"/>
      <c r="I5" s="185"/>
      <c r="J5" s="185"/>
      <c r="K5" s="185"/>
      <c r="L5" s="185"/>
      <c r="M5" s="185"/>
      <c r="N5" s="185"/>
      <c r="O5" s="185"/>
      <c r="P5" s="185"/>
      <c r="Q5" s="185"/>
      <c r="R5" s="185"/>
      <c r="S5" s="185"/>
      <c r="T5" s="185"/>
      <c r="U5" s="185"/>
      <c r="V5" s="185"/>
      <c r="W5" s="185"/>
      <c r="X5" s="185"/>
      <c r="Y5" s="185"/>
    </row>
    <row r="6" spans="1:25">
      <c r="A6" s="821" t="s">
        <v>432</v>
      </c>
      <c r="B6" s="821"/>
      <c r="C6" s="821"/>
      <c r="D6" s="821"/>
      <c r="E6" s="520"/>
      <c r="F6" s="521"/>
      <c r="G6" s="521"/>
      <c r="H6" s="521"/>
      <c r="I6" s="521"/>
      <c r="J6" s="521"/>
      <c r="K6" s="521"/>
      <c r="L6" s="521"/>
      <c r="M6" s="521"/>
      <c r="N6" s="521"/>
      <c r="O6" s="521"/>
      <c r="P6" s="521"/>
      <c r="Q6" s="521"/>
      <c r="R6" s="521"/>
      <c r="S6" s="521"/>
      <c r="T6" s="521"/>
      <c r="U6" s="521"/>
      <c r="V6" s="521"/>
      <c r="W6" s="521"/>
      <c r="X6" s="521"/>
      <c r="Y6" s="522"/>
    </row>
    <row r="7" spans="1:25" ht="25.5" customHeight="1">
      <c r="A7" s="523" t="s">
        <v>433</v>
      </c>
      <c r="B7" s="822" t="s">
        <v>1074</v>
      </c>
      <c r="C7" s="822"/>
      <c r="D7" s="822"/>
      <c r="E7" s="524"/>
      <c r="F7" s="525"/>
      <c r="G7" s="525"/>
      <c r="H7" s="525"/>
      <c r="I7" s="525"/>
      <c r="J7" s="525"/>
      <c r="K7" s="525"/>
      <c r="L7" s="525"/>
      <c r="M7" s="525"/>
      <c r="N7" s="526"/>
      <c r="O7" s="527" t="s">
        <v>435</v>
      </c>
      <c r="P7" s="528"/>
      <c r="Q7" s="529"/>
      <c r="R7" s="530"/>
      <c r="S7" s="527" t="s">
        <v>436</v>
      </c>
      <c r="T7" s="528"/>
      <c r="U7" s="531" t="s">
        <v>1075</v>
      </c>
      <c r="V7" s="525"/>
      <c r="W7" s="525"/>
      <c r="X7" s="525"/>
      <c r="Y7" s="532"/>
    </row>
    <row r="8" spans="1:25" ht="21.75" customHeight="1">
      <c r="A8" s="533" t="s">
        <v>438</v>
      </c>
      <c r="B8" s="818" t="s">
        <v>1076</v>
      </c>
      <c r="C8" s="818"/>
      <c r="D8" s="818"/>
      <c r="E8" s="524"/>
      <c r="F8" s="534"/>
      <c r="G8" s="534"/>
      <c r="H8" s="534"/>
      <c r="I8" s="534"/>
      <c r="J8" s="534"/>
      <c r="K8" s="534"/>
      <c r="L8" s="534"/>
      <c r="M8" s="534"/>
      <c r="N8" s="534"/>
      <c r="O8" s="534"/>
      <c r="P8" s="534"/>
      <c r="Q8" s="534"/>
      <c r="R8" s="534"/>
      <c r="S8" s="534"/>
      <c r="T8" s="534"/>
      <c r="U8" s="534"/>
      <c r="V8" s="534"/>
      <c r="W8" s="534"/>
      <c r="X8" s="534"/>
      <c r="Y8" s="535"/>
    </row>
    <row r="9" spans="1:25">
      <c r="A9" s="536"/>
      <c r="B9" s="537"/>
      <c r="C9" s="538"/>
      <c r="D9" s="539"/>
      <c r="E9" s="524"/>
      <c r="F9" s="524"/>
      <c r="G9" s="524"/>
      <c r="H9" s="524"/>
      <c r="I9" s="524"/>
      <c r="J9" s="524"/>
      <c r="K9" s="524"/>
      <c r="L9" s="524"/>
      <c r="M9" s="524"/>
      <c r="N9" s="524"/>
      <c r="O9" s="524"/>
      <c r="P9" s="524"/>
      <c r="Q9" s="524"/>
      <c r="R9" s="524"/>
      <c r="S9" s="524"/>
      <c r="T9" s="524"/>
      <c r="U9" s="524"/>
      <c r="V9" s="524"/>
      <c r="W9" s="524"/>
      <c r="X9" s="524"/>
      <c r="Y9" s="540"/>
    </row>
    <row r="10" spans="1:25" ht="25.5">
      <c r="A10" s="541" t="s">
        <v>1077</v>
      </c>
      <c r="B10" s="542" t="s">
        <v>1078</v>
      </c>
      <c r="C10" s="543" t="s">
        <v>1079</v>
      </c>
      <c r="D10" s="544" t="s">
        <v>1080</v>
      </c>
    </row>
    <row r="11" spans="1:25" s="549" customFormat="1">
      <c r="A11" s="815" t="s">
        <v>1081</v>
      </c>
      <c r="B11" s="546" t="s">
        <v>1082</v>
      </c>
      <c r="C11" s="547" t="s">
        <v>1083</v>
      </c>
      <c r="D11" s="547"/>
      <c r="E11" s="548"/>
    </row>
    <row r="12" spans="1:25">
      <c r="A12" s="815"/>
      <c r="B12" s="550" t="s">
        <v>1084</v>
      </c>
      <c r="C12" s="551" t="s">
        <v>1085</v>
      </c>
      <c r="D12" s="551"/>
    </row>
    <row r="13" spans="1:25" ht="123" customHeight="1">
      <c r="A13" s="815"/>
      <c r="B13" s="550" t="s">
        <v>1086</v>
      </c>
      <c r="C13" s="552" t="s">
        <v>1087</v>
      </c>
      <c r="D13" s="553"/>
    </row>
    <row r="14" spans="1:25">
      <c r="A14" s="815"/>
      <c r="B14" s="550" t="s">
        <v>1088</v>
      </c>
      <c r="C14" s="554"/>
      <c r="D14" s="554"/>
    </row>
    <row r="15" spans="1:25" ht="51">
      <c r="A15" s="815"/>
      <c r="B15" s="555" t="s">
        <v>1089</v>
      </c>
      <c r="C15" s="554"/>
      <c r="D15" s="554"/>
    </row>
    <row r="16" spans="1:25">
      <c r="A16" s="815"/>
      <c r="B16" s="556"/>
      <c r="C16" s="554"/>
      <c r="D16" s="554"/>
    </row>
    <row r="17" spans="1:4">
      <c r="A17" s="815"/>
      <c r="B17" s="557" t="s">
        <v>1090</v>
      </c>
      <c r="C17" s="554"/>
      <c r="D17" s="554"/>
    </row>
    <row r="18" spans="1:4">
      <c r="A18" s="815"/>
      <c r="B18" s="555" t="s">
        <v>1085</v>
      </c>
      <c r="C18" s="554"/>
      <c r="D18" s="554"/>
    </row>
    <row r="19" spans="1:4" ht="76.5">
      <c r="A19" s="815"/>
      <c r="B19" s="550" t="s">
        <v>1091</v>
      </c>
      <c r="C19" s="554"/>
      <c r="D19" s="554"/>
    </row>
    <row r="20" spans="1:4" ht="25.5">
      <c r="A20" s="815"/>
      <c r="B20" s="558" t="s">
        <v>1092</v>
      </c>
      <c r="C20" s="559"/>
      <c r="D20" s="559"/>
    </row>
    <row r="21" spans="1:4">
      <c r="B21" s="560" t="s">
        <v>1085</v>
      </c>
    </row>
    <row r="22" spans="1:4">
      <c r="A22" s="561" t="s">
        <v>1085</v>
      </c>
    </row>
    <row r="23" spans="1:4">
      <c r="A23" s="815" t="s">
        <v>1093</v>
      </c>
      <c r="B23" s="546" t="s">
        <v>1094</v>
      </c>
      <c r="C23" s="547" t="s">
        <v>1095</v>
      </c>
      <c r="D23" s="547"/>
    </row>
    <row r="24" spans="1:4">
      <c r="A24" s="815"/>
      <c r="B24" s="550" t="s">
        <v>1096</v>
      </c>
      <c r="C24" s="551" t="s">
        <v>1085</v>
      </c>
      <c r="D24" s="551"/>
    </row>
    <row r="25" spans="1:4">
      <c r="A25" s="815"/>
      <c r="B25" s="550" t="s">
        <v>1086</v>
      </c>
      <c r="C25" s="553" t="s">
        <v>1097</v>
      </c>
      <c r="D25" s="553"/>
    </row>
    <row r="26" spans="1:4" ht="51">
      <c r="A26" s="815"/>
      <c r="B26" s="550" t="s">
        <v>1098</v>
      </c>
      <c r="C26" s="553" t="s">
        <v>1099</v>
      </c>
      <c r="D26" s="553"/>
    </row>
    <row r="27" spans="1:4" ht="38.25">
      <c r="A27" s="815"/>
      <c r="B27" s="550" t="s">
        <v>1100</v>
      </c>
      <c r="C27" s="553" t="s">
        <v>1101</v>
      </c>
      <c r="D27" s="553"/>
    </row>
    <row r="28" spans="1:4">
      <c r="A28" s="815"/>
      <c r="B28" s="557" t="s">
        <v>1090</v>
      </c>
      <c r="C28" s="553" t="s">
        <v>1102</v>
      </c>
      <c r="D28" s="553"/>
    </row>
    <row r="29" spans="1:4">
      <c r="A29" s="815"/>
      <c r="B29" s="555" t="s">
        <v>1085</v>
      </c>
      <c r="C29" s="553" t="s">
        <v>1103</v>
      </c>
      <c r="D29" s="553"/>
    </row>
    <row r="30" spans="1:4" ht="63.75">
      <c r="A30" s="815"/>
      <c r="B30" s="550" t="s">
        <v>1104</v>
      </c>
      <c r="C30" s="553" t="s">
        <v>1105</v>
      </c>
      <c r="D30" s="553"/>
    </row>
    <row r="31" spans="1:4" ht="25.5">
      <c r="A31" s="815"/>
      <c r="B31" s="550" t="s">
        <v>1106</v>
      </c>
      <c r="C31" s="553" t="s">
        <v>1107</v>
      </c>
      <c r="D31" s="553"/>
    </row>
    <row r="32" spans="1:4" ht="16.5">
      <c r="A32" s="815"/>
      <c r="B32" s="550" t="s">
        <v>1108</v>
      </c>
      <c r="C32" s="562" t="s">
        <v>1109</v>
      </c>
      <c r="D32" s="554"/>
    </row>
    <row r="33" spans="1:4" ht="82.5">
      <c r="A33" s="815"/>
      <c r="B33" s="558" t="s">
        <v>1110</v>
      </c>
      <c r="C33" s="563" t="s">
        <v>1111</v>
      </c>
      <c r="D33" s="559"/>
    </row>
    <row r="34" spans="1:4" ht="33">
      <c r="C34" s="562" t="s">
        <v>1112</v>
      </c>
    </row>
    <row r="35" spans="1:4">
      <c r="A35" s="564" t="s">
        <v>1085</v>
      </c>
    </row>
    <row r="36" spans="1:4">
      <c r="A36" s="815" t="s">
        <v>1113</v>
      </c>
      <c r="B36" s="546" t="s">
        <v>1114</v>
      </c>
      <c r="C36" s="547" t="s">
        <v>1095</v>
      </c>
      <c r="D36" s="547"/>
    </row>
    <row r="37" spans="1:4">
      <c r="A37" s="815"/>
      <c r="B37" s="550" t="s">
        <v>1115</v>
      </c>
      <c r="C37" s="551" t="s">
        <v>1085</v>
      </c>
      <c r="D37" s="551"/>
    </row>
    <row r="38" spans="1:4">
      <c r="A38" s="815"/>
      <c r="B38" s="550" t="s">
        <v>1116</v>
      </c>
      <c r="C38" s="553" t="s">
        <v>1117</v>
      </c>
      <c r="D38" s="553"/>
    </row>
    <row r="39" spans="1:4" ht="51">
      <c r="A39" s="815"/>
      <c r="B39" s="550" t="s">
        <v>1118</v>
      </c>
      <c r="C39" s="551" t="s">
        <v>1119</v>
      </c>
      <c r="D39" s="551"/>
    </row>
    <row r="40" spans="1:4">
      <c r="A40" s="815"/>
      <c r="B40" s="555" t="s">
        <v>1085</v>
      </c>
      <c r="C40" s="551" t="s">
        <v>1120</v>
      </c>
      <c r="D40" s="551"/>
    </row>
    <row r="41" spans="1:4">
      <c r="A41" s="815"/>
      <c r="B41" s="550" t="s">
        <v>1088</v>
      </c>
      <c r="C41" s="551" t="s">
        <v>1121</v>
      </c>
      <c r="D41" s="551"/>
    </row>
    <row r="42" spans="1:4" ht="16.5">
      <c r="A42" s="815"/>
      <c r="B42" s="565" t="s">
        <v>1085</v>
      </c>
      <c r="C42" s="562" t="s">
        <v>1122</v>
      </c>
      <c r="D42" s="554"/>
    </row>
    <row r="43" spans="1:4" ht="82.5">
      <c r="A43" s="815"/>
      <c r="B43" s="557" t="s">
        <v>1090</v>
      </c>
      <c r="C43" s="566" t="s">
        <v>1123</v>
      </c>
      <c r="D43" s="554"/>
    </row>
    <row r="44" spans="1:4" ht="28.5" customHeight="1">
      <c r="A44" s="815"/>
      <c r="B44" s="555" t="s">
        <v>1085</v>
      </c>
      <c r="C44" s="562" t="s">
        <v>1124</v>
      </c>
      <c r="D44" s="554"/>
    </row>
    <row r="45" spans="1:4" ht="350.25" customHeight="1">
      <c r="A45" s="815"/>
      <c r="B45" s="558" t="s">
        <v>1125</v>
      </c>
      <c r="C45" s="566" t="s">
        <v>1126</v>
      </c>
      <c r="D45" s="559"/>
    </row>
    <row r="47" spans="1:4">
      <c r="A47" s="564" t="s">
        <v>1085</v>
      </c>
    </row>
    <row r="48" spans="1:4">
      <c r="A48" s="815" t="s">
        <v>1127</v>
      </c>
      <c r="B48" s="546" t="s">
        <v>1128</v>
      </c>
      <c r="C48" s="547" t="s">
        <v>1095</v>
      </c>
      <c r="D48" s="547"/>
    </row>
    <row r="49" spans="1:4">
      <c r="A49" s="815"/>
      <c r="B49" s="550" t="s">
        <v>1129</v>
      </c>
      <c r="C49" s="551" t="s">
        <v>1085</v>
      </c>
      <c r="D49" s="551"/>
    </row>
    <row r="50" spans="1:4">
      <c r="A50" s="815"/>
      <c r="B50" s="550" t="s">
        <v>1116</v>
      </c>
      <c r="C50" s="553" t="s">
        <v>1130</v>
      </c>
      <c r="D50" s="553"/>
    </row>
    <row r="51" spans="1:4" ht="63.75">
      <c r="A51" s="815"/>
      <c r="B51" s="550" t="s">
        <v>1131</v>
      </c>
      <c r="C51" s="562" t="s">
        <v>1132</v>
      </c>
      <c r="D51" s="554"/>
    </row>
    <row r="52" spans="1:4" ht="16.5">
      <c r="A52" s="815"/>
      <c r="B52" s="550" t="s">
        <v>1133</v>
      </c>
      <c r="C52" s="562" t="s">
        <v>1134</v>
      </c>
      <c r="D52" s="554"/>
    </row>
    <row r="53" spans="1:4" ht="16.5">
      <c r="A53" s="815"/>
      <c r="B53" s="565" t="s">
        <v>1085</v>
      </c>
      <c r="C53" s="562" t="s">
        <v>1135</v>
      </c>
      <c r="D53" s="554"/>
    </row>
    <row r="54" spans="1:4" ht="16.5">
      <c r="A54" s="815"/>
      <c r="B54" s="557" t="s">
        <v>1090</v>
      </c>
      <c r="C54" s="562" t="s">
        <v>1136</v>
      </c>
      <c r="D54" s="554"/>
    </row>
    <row r="55" spans="1:4" ht="16.5">
      <c r="A55" s="815"/>
      <c r="B55" s="555" t="s">
        <v>1085</v>
      </c>
      <c r="C55" s="562" t="s">
        <v>1137</v>
      </c>
      <c r="D55" s="554"/>
    </row>
    <row r="56" spans="1:4" ht="90" customHeight="1">
      <c r="A56" s="815"/>
      <c r="B56" s="558" t="s">
        <v>1138</v>
      </c>
      <c r="C56" s="567" t="s">
        <v>1139</v>
      </c>
      <c r="D56" s="559"/>
    </row>
    <row r="57" spans="1:4" ht="16.5">
      <c r="C57" s="568" t="s">
        <v>1140</v>
      </c>
    </row>
    <row r="58" spans="1:4" ht="16.5">
      <c r="C58" s="568" t="s">
        <v>1141</v>
      </c>
    </row>
    <row r="59" spans="1:4" ht="16.5">
      <c r="C59" s="568"/>
    </row>
    <row r="60" spans="1:4">
      <c r="A60" s="564" t="s">
        <v>1085</v>
      </c>
    </row>
    <row r="61" spans="1:4">
      <c r="A61" s="815" t="s">
        <v>1142</v>
      </c>
      <c r="B61" s="546" t="s">
        <v>1143</v>
      </c>
      <c r="C61" s="569" t="s">
        <v>1095</v>
      </c>
      <c r="D61" s="569"/>
    </row>
    <row r="62" spans="1:4">
      <c r="A62" s="815"/>
      <c r="B62" s="550" t="s">
        <v>1144</v>
      </c>
      <c r="C62" s="570" t="s">
        <v>1085</v>
      </c>
      <c r="D62" s="570"/>
    </row>
    <row r="63" spans="1:4">
      <c r="A63" s="815"/>
      <c r="B63" s="550" t="s">
        <v>1116</v>
      </c>
      <c r="C63" s="570" t="s">
        <v>1145</v>
      </c>
      <c r="D63" s="570"/>
    </row>
    <row r="64" spans="1:4" ht="51">
      <c r="A64" s="815"/>
      <c r="B64" s="550" t="s">
        <v>1146</v>
      </c>
      <c r="C64" s="570" t="s">
        <v>1147</v>
      </c>
      <c r="D64" s="570"/>
    </row>
    <row r="65" spans="1:4" ht="16.5">
      <c r="A65" s="815"/>
      <c r="B65" s="555" t="s">
        <v>1148</v>
      </c>
      <c r="C65" s="562" t="s">
        <v>1149</v>
      </c>
      <c r="D65" s="554"/>
    </row>
    <row r="66" spans="1:4" ht="16.5">
      <c r="A66" s="815"/>
      <c r="B66" s="565" t="s">
        <v>1085</v>
      </c>
      <c r="C66" s="562" t="s">
        <v>1150</v>
      </c>
      <c r="D66" s="554"/>
    </row>
    <row r="67" spans="1:4" ht="16.5">
      <c r="A67" s="815"/>
      <c r="B67" s="565" t="s">
        <v>1090</v>
      </c>
      <c r="C67" s="562" t="s">
        <v>1151</v>
      </c>
      <c r="D67" s="554"/>
    </row>
    <row r="68" spans="1:4" ht="16.5">
      <c r="A68" s="815"/>
      <c r="B68" s="555" t="s">
        <v>1085</v>
      </c>
      <c r="C68" s="562" t="s">
        <v>1152</v>
      </c>
      <c r="D68" s="554"/>
    </row>
    <row r="69" spans="1:4" ht="166.5" customHeight="1">
      <c r="A69" s="815"/>
      <c r="B69" s="558" t="s">
        <v>1153</v>
      </c>
      <c r="C69" s="562" t="s">
        <v>1154</v>
      </c>
      <c r="D69" s="559"/>
    </row>
    <row r="70" spans="1:4" ht="16.5">
      <c r="C70" s="562"/>
    </row>
    <row r="71" spans="1:4" ht="16.5">
      <c r="A71" s="561" t="s">
        <v>1085</v>
      </c>
      <c r="C71" s="563"/>
    </row>
    <row r="72" spans="1:4" ht="16.5">
      <c r="A72" s="561"/>
      <c r="C72" s="568"/>
    </row>
    <row r="73" spans="1:4" ht="12.75" customHeight="1">
      <c r="A73" s="816" t="s">
        <v>1155</v>
      </c>
      <c r="B73" s="571" t="s">
        <v>1156</v>
      </c>
      <c r="D73" s="547"/>
    </row>
    <row r="74" spans="1:4" ht="16.5">
      <c r="A74" s="816"/>
      <c r="B74" s="555"/>
      <c r="C74" s="568"/>
      <c r="D74" s="572"/>
    </row>
    <row r="75" spans="1:4">
      <c r="A75" s="816"/>
      <c r="B75" s="555" t="s">
        <v>1157</v>
      </c>
      <c r="C75" s="551" t="s">
        <v>1085</v>
      </c>
      <c r="D75" s="551"/>
    </row>
    <row r="76" spans="1:4" ht="38.25">
      <c r="A76" s="816"/>
      <c r="B76" s="555" t="s">
        <v>1158</v>
      </c>
      <c r="C76" s="553" t="s">
        <v>1159</v>
      </c>
      <c r="D76" s="553"/>
    </row>
    <row r="77" spans="1:4">
      <c r="A77" s="816"/>
      <c r="B77" s="555" t="s">
        <v>1116</v>
      </c>
      <c r="C77" s="553" t="s">
        <v>1160</v>
      </c>
      <c r="D77" s="553"/>
    </row>
    <row r="78" spans="1:4" ht="51">
      <c r="A78" s="816"/>
      <c r="B78" s="550" t="s">
        <v>1161</v>
      </c>
      <c r="C78" s="553" t="s">
        <v>1162</v>
      </c>
      <c r="D78" s="553"/>
    </row>
    <row r="79" spans="1:4" ht="16.5">
      <c r="A79" s="816"/>
      <c r="B79" s="555" t="s">
        <v>1163</v>
      </c>
      <c r="C79" s="562" t="s">
        <v>1164</v>
      </c>
      <c r="D79" s="554"/>
    </row>
    <row r="80" spans="1:4" ht="33">
      <c r="A80" s="816"/>
      <c r="B80" s="565" t="s">
        <v>1085</v>
      </c>
      <c r="C80" s="562" t="s">
        <v>1165</v>
      </c>
      <c r="D80" s="554"/>
    </row>
    <row r="81" spans="1:4" ht="16.5">
      <c r="A81" s="816"/>
      <c r="B81" s="557" t="s">
        <v>1090</v>
      </c>
      <c r="C81" s="573" t="s">
        <v>1166</v>
      </c>
      <c r="D81" s="554"/>
    </row>
    <row r="82" spans="1:4" ht="216.75">
      <c r="A82" s="816"/>
      <c r="B82" s="565" t="s">
        <v>1085</v>
      </c>
      <c r="C82" s="574" t="s">
        <v>1167</v>
      </c>
      <c r="D82" s="554"/>
    </row>
    <row r="83" spans="1:4" ht="63.75">
      <c r="A83" s="816"/>
      <c r="B83" s="558" t="s">
        <v>1168</v>
      </c>
      <c r="C83" s="559"/>
      <c r="D83" s="559"/>
    </row>
    <row r="85" spans="1:4">
      <c r="A85" s="561" t="s">
        <v>1085</v>
      </c>
    </row>
    <row r="86" spans="1:4">
      <c r="A86" s="815" t="s">
        <v>1169</v>
      </c>
      <c r="B86" s="546" t="s">
        <v>1143</v>
      </c>
      <c r="C86" s="547" t="s">
        <v>1095</v>
      </c>
      <c r="D86" s="547"/>
    </row>
    <row r="87" spans="1:4" ht="25.5">
      <c r="A87" s="815"/>
      <c r="B87" s="550" t="s">
        <v>1170</v>
      </c>
      <c r="C87" s="553" t="s">
        <v>1171</v>
      </c>
      <c r="D87" s="553"/>
    </row>
    <row r="88" spans="1:4">
      <c r="A88" s="815"/>
      <c r="B88" s="550" t="s">
        <v>1116</v>
      </c>
      <c r="C88" s="553" t="s">
        <v>1172</v>
      </c>
      <c r="D88" s="553"/>
    </row>
    <row r="89" spans="1:4" ht="114.75" customHeight="1">
      <c r="A89" s="815"/>
      <c r="B89" s="550" t="s">
        <v>1173</v>
      </c>
      <c r="C89" s="552" t="s">
        <v>1174</v>
      </c>
      <c r="D89" s="553"/>
    </row>
    <row r="90" spans="1:4" ht="16.5">
      <c r="A90" s="815"/>
      <c r="B90" s="565" t="s">
        <v>1085</v>
      </c>
      <c r="C90" s="563" t="s">
        <v>1175</v>
      </c>
      <c r="D90" s="554"/>
    </row>
    <row r="91" spans="1:4" ht="16.5">
      <c r="A91" s="815"/>
      <c r="B91" s="557" t="s">
        <v>1090</v>
      </c>
      <c r="C91" s="562" t="s">
        <v>1176</v>
      </c>
      <c r="D91" s="554"/>
    </row>
    <row r="92" spans="1:4" ht="346.5">
      <c r="A92" s="815"/>
      <c r="B92" s="565" t="s">
        <v>1085</v>
      </c>
      <c r="C92" s="575" t="s">
        <v>1177</v>
      </c>
      <c r="D92" s="554"/>
    </row>
    <row r="93" spans="1:4" ht="76.5">
      <c r="A93" s="815"/>
      <c r="B93" s="558" t="s">
        <v>1178</v>
      </c>
      <c r="C93" s="559"/>
      <c r="D93" s="559"/>
    </row>
    <row r="94" spans="1:4" ht="409.5">
      <c r="A94" s="576" t="s">
        <v>1179</v>
      </c>
      <c r="B94" s="515" t="s">
        <v>1180</v>
      </c>
      <c r="C94" s="515" t="s">
        <v>1181</v>
      </c>
    </row>
    <row r="95" spans="1:4">
      <c r="A95" s="815" t="s">
        <v>1182</v>
      </c>
      <c r="B95" s="546" t="s">
        <v>1183</v>
      </c>
      <c r="C95" s="547" t="s">
        <v>1083</v>
      </c>
      <c r="D95" s="547"/>
    </row>
    <row r="96" spans="1:4">
      <c r="A96" s="815"/>
      <c r="B96" s="550" t="s">
        <v>1184</v>
      </c>
      <c r="C96" s="551" t="s">
        <v>1085</v>
      </c>
      <c r="D96" s="551"/>
    </row>
    <row r="97" spans="1:4">
      <c r="A97" s="815"/>
      <c r="B97" s="550" t="s">
        <v>1185</v>
      </c>
      <c r="C97" s="553" t="s">
        <v>1186</v>
      </c>
      <c r="D97" s="553"/>
    </row>
    <row r="98" spans="1:4" ht="63.75">
      <c r="A98" s="815"/>
      <c r="B98" s="550" t="s">
        <v>1187</v>
      </c>
      <c r="C98" s="553" t="s">
        <v>1188</v>
      </c>
      <c r="D98" s="553"/>
    </row>
    <row r="99" spans="1:4" ht="16.5">
      <c r="A99" s="815"/>
      <c r="B99" s="550" t="s">
        <v>1189</v>
      </c>
      <c r="C99" s="577" t="s">
        <v>1190</v>
      </c>
      <c r="D99" s="554"/>
    </row>
    <row r="100" spans="1:4" ht="16.5">
      <c r="A100" s="815"/>
      <c r="B100" s="565" t="s">
        <v>1085</v>
      </c>
      <c r="C100" s="578" t="s">
        <v>1191</v>
      </c>
      <c r="D100" s="554"/>
    </row>
    <row r="101" spans="1:4" ht="16.5">
      <c r="A101" s="815"/>
      <c r="B101" s="565" t="s">
        <v>1192</v>
      </c>
      <c r="C101" s="563" t="s">
        <v>1193</v>
      </c>
      <c r="D101" s="554"/>
    </row>
    <row r="102" spans="1:4" ht="231">
      <c r="A102" s="815"/>
      <c r="B102" s="555" t="s">
        <v>1194</v>
      </c>
      <c r="C102" s="566" t="s">
        <v>1195</v>
      </c>
      <c r="D102" s="554"/>
    </row>
    <row r="103" spans="1:4" ht="51">
      <c r="A103" s="815"/>
      <c r="B103" s="550" t="s">
        <v>1196</v>
      </c>
      <c r="C103" s="554"/>
      <c r="D103" s="554"/>
    </row>
    <row r="104" spans="1:4" ht="102">
      <c r="A104" s="815"/>
      <c r="B104" s="558" t="s">
        <v>1197</v>
      </c>
      <c r="C104" s="559"/>
      <c r="D104" s="559"/>
    </row>
    <row r="105" spans="1:4" ht="318.75">
      <c r="A105" s="576" t="s">
        <v>1198</v>
      </c>
      <c r="B105" s="515" t="s">
        <v>1199</v>
      </c>
      <c r="C105" s="515" t="s">
        <v>1200</v>
      </c>
    </row>
    <row r="106" spans="1:4">
      <c r="A106" s="815" t="s">
        <v>1201</v>
      </c>
      <c r="B106" s="546" t="s">
        <v>1202</v>
      </c>
      <c r="C106" s="547" t="s">
        <v>1095</v>
      </c>
      <c r="D106" s="547"/>
    </row>
    <row r="107" spans="1:4">
      <c r="A107" s="815"/>
      <c r="B107" s="550" t="s">
        <v>1203</v>
      </c>
      <c r="C107" s="551" t="s">
        <v>1085</v>
      </c>
      <c r="D107" s="551"/>
    </row>
    <row r="108" spans="1:4">
      <c r="A108" s="815"/>
      <c r="B108" s="550" t="s">
        <v>1185</v>
      </c>
      <c r="C108" s="553" t="s">
        <v>1204</v>
      </c>
      <c r="D108" s="553"/>
    </row>
    <row r="109" spans="1:4" ht="318.75">
      <c r="A109" s="815"/>
      <c r="B109" s="550" t="s">
        <v>1205</v>
      </c>
      <c r="C109" s="552" t="s">
        <v>1206</v>
      </c>
      <c r="D109" s="553"/>
    </row>
    <row r="110" spans="1:4">
      <c r="A110" s="815"/>
      <c r="B110" s="550" t="s">
        <v>1207</v>
      </c>
      <c r="C110" s="554"/>
      <c r="D110" s="554"/>
    </row>
    <row r="111" spans="1:4">
      <c r="A111" s="815"/>
      <c r="B111" s="565" t="s">
        <v>1085</v>
      </c>
      <c r="C111" s="554"/>
      <c r="D111" s="554"/>
    </row>
    <row r="112" spans="1:4">
      <c r="A112" s="815"/>
      <c r="B112" s="557" t="s">
        <v>1090</v>
      </c>
      <c r="C112" s="554"/>
      <c r="D112" s="554"/>
    </row>
    <row r="113" spans="1:4">
      <c r="A113" s="815"/>
      <c r="B113" s="565" t="s">
        <v>1085</v>
      </c>
      <c r="C113" s="554"/>
      <c r="D113" s="554"/>
    </row>
    <row r="114" spans="1:4" ht="51">
      <c r="A114" s="815"/>
      <c r="B114" s="558" t="s">
        <v>1208</v>
      </c>
      <c r="C114" s="559"/>
      <c r="D114" s="559"/>
    </row>
    <row r="115" spans="1:4" ht="409.5">
      <c r="A115" s="545" t="s">
        <v>1209</v>
      </c>
      <c r="B115" s="515" t="s">
        <v>1210</v>
      </c>
      <c r="C115" s="515" t="s">
        <v>1211</v>
      </c>
    </row>
    <row r="116" spans="1:4" ht="23.25">
      <c r="A116" s="579"/>
    </row>
    <row r="117" spans="1:4">
      <c r="A117" s="561"/>
    </row>
    <row r="118" spans="1:4">
      <c r="A118" s="815" t="s">
        <v>1212</v>
      </c>
      <c r="B118" s="546" t="s">
        <v>1213</v>
      </c>
      <c r="C118" s="547" t="s">
        <v>1214</v>
      </c>
      <c r="D118" s="547"/>
    </row>
    <row r="119" spans="1:4">
      <c r="A119" s="815"/>
      <c r="B119" s="550" t="s">
        <v>1215</v>
      </c>
      <c r="C119" s="551" t="s">
        <v>1085</v>
      </c>
      <c r="D119" s="551"/>
    </row>
    <row r="120" spans="1:4">
      <c r="A120" s="815"/>
      <c r="B120" s="550" t="s">
        <v>1216</v>
      </c>
      <c r="C120" s="553" t="s">
        <v>1188</v>
      </c>
      <c r="D120" s="553"/>
    </row>
    <row r="121" spans="1:4" ht="38.25">
      <c r="A121" s="815"/>
      <c r="B121" s="550" t="s">
        <v>1217</v>
      </c>
      <c r="C121" s="554" t="s">
        <v>1218</v>
      </c>
      <c r="D121" s="554"/>
    </row>
    <row r="122" spans="1:4" ht="38.25">
      <c r="A122" s="815"/>
      <c r="B122" s="550" t="s">
        <v>1219</v>
      </c>
      <c r="C122" s="574" t="s">
        <v>1220</v>
      </c>
      <c r="D122" s="554"/>
    </row>
    <row r="123" spans="1:4">
      <c r="A123" s="815"/>
      <c r="B123" s="565" t="s">
        <v>1085</v>
      </c>
      <c r="C123" s="554"/>
      <c r="D123" s="554"/>
    </row>
    <row r="124" spans="1:4">
      <c r="A124" s="815"/>
      <c r="B124" s="557" t="s">
        <v>1221</v>
      </c>
      <c r="C124" s="554"/>
      <c r="D124" s="554"/>
    </row>
    <row r="125" spans="1:4" ht="63.75">
      <c r="A125" s="815"/>
      <c r="B125" s="550" t="s">
        <v>1222</v>
      </c>
      <c r="C125" s="554"/>
      <c r="D125" s="554"/>
    </row>
    <row r="126" spans="1:4">
      <c r="A126" s="815"/>
      <c r="B126" s="558" t="s">
        <v>1223</v>
      </c>
      <c r="C126" s="559"/>
      <c r="D126" s="559"/>
    </row>
    <row r="127" spans="1:4">
      <c r="A127" s="576"/>
    </row>
    <row r="128" spans="1:4">
      <c r="A128" s="564" t="s">
        <v>1085</v>
      </c>
    </row>
    <row r="129" spans="1:4">
      <c r="A129" s="815" t="s">
        <v>1224</v>
      </c>
      <c r="B129" s="546" t="s">
        <v>1183</v>
      </c>
      <c r="C129" s="547" t="s">
        <v>1214</v>
      </c>
      <c r="D129" s="547"/>
    </row>
    <row r="130" spans="1:4">
      <c r="A130" s="815"/>
      <c r="B130" s="550" t="s">
        <v>1225</v>
      </c>
      <c r="C130" s="551" t="s">
        <v>1085</v>
      </c>
      <c r="D130" s="551"/>
    </row>
    <row r="131" spans="1:4">
      <c r="A131" s="815"/>
      <c r="B131" s="550" t="s">
        <v>1226</v>
      </c>
      <c r="C131" s="553" t="s">
        <v>1227</v>
      </c>
      <c r="D131" s="553"/>
    </row>
    <row r="132" spans="1:4" ht="102">
      <c r="A132" s="815"/>
      <c r="B132" s="555" t="s">
        <v>1228</v>
      </c>
      <c r="C132" s="552" t="s">
        <v>1229</v>
      </c>
      <c r="D132" s="553"/>
    </row>
    <row r="133" spans="1:4" ht="38.25">
      <c r="A133" s="815"/>
      <c r="B133" s="550" t="s">
        <v>1230</v>
      </c>
      <c r="C133" s="574" t="s">
        <v>1231</v>
      </c>
      <c r="D133" s="554"/>
    </row>
    <row r="134" spans="1:4" ht="191.25">
      <c r="A134" s="815"/>
      <c r="B134" s="565" t="s">
        <v>1085</v>
      </c>
      <c r="C134" s="574" t="s">
        <v>1232</v>
      </c>
      <c r="D134" s="554"/>
    </row>
    <row r="135" spans="1:4">
      <c r="A135" s="815"/>
      <c r="B135" s="557" t="s">
        <v>1233</v>
      </c>
      <c r="C135" s="554"/>
      <c r="D135" s="554"/>
    </row>
    <row r="136" spans="1:4">
      <c r="A136" s="815"/>
      <c r="B136" s="565" t="s">
        <v>1085</v>
      </c>
      <c r="C136" s="554"/>
      <c r="D136" s="554"/>
    </row>
    <row r="137" spans="1:4" ht="38.25">
      <c r="A137" s="815"/>
      <c r="B137" s="558" t="s">
        <v>1234</v>
      </c>
      <c r="C137" s="559"/>
      <c r="D137" s="559"/>
    </row>
    <row r="139" spans="1:4" ht="23.25">
      <c r="A139" s="579"/>
    </row>
    <row r="140" spans="1:4">
      <c r="A140" s="561" t="s">
        <v>1085</v>
      </c>
    </row>
    <row r="141" spans="1:4">
      <c r="A141" s="815" t="s">
        <v>1235</v>
      </c>
      <c r="B141" s="546" t="s">
        <v>1236</v>
      </c>
      <c r="C141" s="569" t="s">
        <v>1237</v>
      </c>
      <c r="D141" s="569"/>
    </row>
    <row r="142" spans="1:4">
      <c r="A142" s="815"/>
      <c r="B142" s="550" t="s">
        <v>1238</v>
      </c>
      <c r="C142" s="570" t="s">
        <v>1085</v>
      </c>
      <c r="D142" s="570"/>
    </row>
    <row r="143" spans="1:4">
      <c r="A143" s="815"/>
      <c r="B143" s="550" t="s">
        <v>1157</v>
      </c>
      <c r="C143" s="570" t="s">
        <v>1239</v>
      </c>
      <c r="D143" s="570"/>
    </row>
    <row r="144" spans="1:4" ht="76.5">
      <c r="A144" s="815"/>
      <c r="B144" s="550" t="s">
        <v>1215</v>
      </c>
      <c r="C144" s="574" t="s">
        <v>1240</v>
      </c>
      <c r="D144" s="554"/>
    </row>
    <row r="145" spans="1:4" ht="306">
      <c r="A145" s="815"/>
      <c r="B145" s="550" t="s">
        <v>1241</v>
      </c>
      <c r="C145" s="574" t="s">
        <v>1242</v>
      </c>
      <c r="D145" s="554"/>
    </row>
    <row r="146" spans="1:4" ht="38.25">
      <c r="A146" s="815"/>
      <c r="B146" s="555" t="s">
        <v>1243</v>
      </c>
      <c r="C146" s="554"/>
      <c r="D146" s="554"/>
    </row>
    <row r="147" spans="1:4">
      <c r="A147" s="815"/>
      <c r="B147" s="565" t="s">
        <v>1085</v>
      </c>
      <c r="C147" s="554"/>
      <c r="D147" s="554"/>
    </row>
    <row r="148" spans="1:4">
      <c r="A148" s="815"/>
      <c r="B148" s="565" t="s">
        <v>1244</v>
      </c>
      <c r="C148" s="554"/>
      <c r="D148" s="554"/>
    </row>
    <row r="149" spans="1:4">
      <c r="A149" s="815"/>
      <c r="B149" s="555" t="s">
        <v>1085</v>
      </c>
      <c r="C149" s="554"/>
      <c r="D149" s="554"/>
    </row>
    <row r="150" spans="1:4" ht="89.25">
      <c r="A150" s="815"/>
      <c r="B150" s="550" t="s">
        <v>1245</v>
      </c>
      <c r="C150" s="554"/>
      <c r="D150" s="554"/>
    </row>
    <row r="151" spans="1:4" ht="51">
      <c r="A151" s="815"/>
      <c r="B151" s="550" t="s">
        <v>1246</v>
      </c>
      <c r="C151" s="554"/>
      <c r="D151" s="554"/>
    </row>
    <row r="152" spans="1:4" ht="51">
      <c r="A152" s="815"/>
      <c r="B152" s="558" t="s">
        <v>1247</v>
      </c>
      <c r="C152" s="559"/>
      <c r="D152" s="559"/>
    </row>
    <row r="154" spans="1:4">
      <c r="A154" s="561" t="s">
        <v>1085</v>
      </c>
    </row>
    <row r="155" spans="1:4" ht="12.75" customHeight="1">
      <c r="A155" s="816" t="s">
        <v>1248</v>
      </c>
      <c r="B155" s="571" t="s">
        <v>1156</v>
      </c>
      <c r="C155" s="580" t="s">
        <v>1214</v>
      </c>
      <c r="D155" s="580"/>
    </row>
    <row r="156" spans="1:4" ht="12.75" customHeight="1">
      <c r="A156" s="816"/>
      <c r="B156" s="555" t="s">
        <v>1157</v>
      </c>
      <c r="C156" s="551" t="s">
        <v>1085</v>
      </c>
      <c r="D156" s="551"/>
    </row>
    <row r="157" spans="1:4">
      <c r="A157" s="816"/>
      <c r="B157" s="555" t="s">
        <v>1249</v>
      </c>
      <c r="C157" s="553" t="s">
        <v>1250</v>
      </c>
      <c r="D157" s="553"/>
    </row>
    <row r="158" spans="1:4" ht="127.5">
      <c r="A158" s="816"/>
      <c r="B158" s="555" t="s">
        <v>1116</v>
      </c>
      <c r="C158" s="574" t="s">
        <v>1251</v>
      </c>
      <c r="D158" s="554"/>
    </row>
    <row r="159" spans="1:4" ht="25.5">
      <c r="A159" s="816"/>
      <c r="B159" s="555" t="s">
        <v>1252</v>
      </c>
      <c r="C159" s="574" t="s">
        <v>1253</v>
      </c>
      <c r="D159" s="554"/>
    </row>
    <row r="160" spans="1:4" ht="63.75">
      <c r="A160" s="816"/>
      <c r="B160" s="555" t="s">
        <v>1254</v>
      </c>
      <c r="C160" s="574" t="s">
        <v>1255</v>
      </c>
      <c r="D160" s="554"/>
    </row>
    <row r="161" spans="1:4" ht="51">
      <c r="A161" s="816"/>
      <c r="B161" s="565" t="s">
        <v>1085</v>
      </c>
      <c r="C161" s="574" t="s">
        <v>1256</v>
      </c>
      <c r="D161" s="554"/>
    </row>
    <row r="162" spans="1:4">
      <c r="A162" s="816"/>
      <c r="B162" s="565" t="s">
        <v>1257</v>
      </c>
      <c r="C162" s="554"/>
      <c r="D162" s="554"/>
    </row>
    <row r="163" spans="1:4">
      <c r="A163" s="816"/>
      <c r="B163" s="555" t="s">
        <v>1085</v>
      </c>
      <c r="C163" s="554"/>
      <c r="D163" s="554"/>
    </row>
    <row r="164" spans="1:4" ht="52.5">
      <c r="A164" s="816"/>
      <c r="B164" s="550" t="s">
        <v>1258</v>
      </c>
      <c r="C164" s="554"/>
      <c r="D164" s="554"/>
    </row>
    <row r="165" spans="1:4" ht="25.5">
      <c r="A165" s="816"/>
      <c r="B165" s="581" t="s">
        <v>1259</v>
      </c>
      <c r="C165" s="554"/>
      <c r="D165" s="554"/>
    </row>
    <row r="166" spans="1:4" ht="25.5">
      <c r="A166" s="816"/>
      <c r="B166" s="581" t="s">
        <v>1260</v>
      </c>
      <c r="C166" s="554"/>
      <c r="D166" s="554"/>
    </row>
    <row r="167" spans="1:4" ht="38.25">
      <c r="A167" s="816"/>
      <c r="B167" s="581" t="s">
        <v>1261</v>
      </c>
      <c r="C167" s="554"/>
      <c r="D167" s="554"/>
    </row>
    <row r="168" spans="1:4" ht="38.25">
      <c r="A168" s="816"/>
      <c r="B168" s="581" t="s">
        <v>1262</v>
      </c>
      <c r="C168" s="554"/>
      <c r="D168" s="554"/>
    </row>
    <row r="169" spans="1:4" ht="76.5">
      <c r="A169" s="816"/>
      <c r="B169" s="581" t="s">
        <v>1263</v>
      </c>
      <c r="C169" s="554"/>
      <c r="D169" s="554"/>
    </row>
    <row r="170" spans="1:4" ht="63.75">
      <c r="A170" s="816"/>
      <c r="B170" s="582" t="s">
        <v>1264</v>
      </c>
      <c r="C170" s="559"/>
      <c r="D170" s="559"/>
    </row>
    <row r="171" spans="1:4">
      <c r="A171" s="564"/>
      <c r="B171" s="583"/>
    </row>
    <row r="172" spans="1:4" ht="23.25">
      <c r="A172" s="579"/>
    </row>
    <row r="173" spans="1:4">
      <c r="A173" s="564" t="s">
        <v>1085</v>
      </c>
    </row>
    <row r="174" spans="1:4">
      <c r="A174" s="815" t="s">
        <v>1265</v>
      </c>
      <c r="B174" s="546" t="s">
        <v>1266</v>
      </c>
      <c r="C174" s="580" t="s">
        <v>1267</v>
      </c>
      <c r="D174" s="580"/>
    </row>
    <row r="175" spans="1:4">
      <c r="A175" s="815"/>
      <c r="B175" s="550" t="s">
        <v>1268</v>
      </c>
      <c r="C175" s="551" t="s">
        <v>1085</v>
      </c>
      <c r="D175" s="551"/>
    </row>
    <row r="176" spans="1:4" ht="76.5">
      <c r="A176" s="815"/>
      <c r="B176" s="550" t="s">
        <v>1269</v>
      </c>
      <c r="C176" s="553" t="s">
        <v>1270</v>
      </c>
      <c r="D176" s="553"/>
    </row>
    <row r="177" spans="1:4">
      <c r="A177" s="815"/>
      <c r="B177" s="550" t="s">
        <v>1086</v>
      </c>
      <c r="C177" s="553" t="s">
        <v>1271</v>
      </c>
      <c r="D177" s="553"/>
    </row>
    <row r="178" spans="1:4">
      <c r="A178" s="815"/>
      <c r="B178" s="565" t="s">
        <v>1085</v>
      </c>
      <c r="C178" s="574" t="s">
        <v>1272</v>
      </c>
      <c r="D178" s="554"/>
    </row>
    <row r="179" spans="1:4" ht="25.5">
      <c r="A179" s="815"/>
      <c r="B179" s="565" t="s">
        <v>1273</v>
      </c>
      <c r="C179" s="574" t="s">
        <v>1274</v>
      </c>
      <c r="D179" s="554"/>
    </row>
    <row r="180" spans="1:4">
      <c r="A180" s="815"/>
      <c r="B180" s="565" t="s">
        <v>1085</v>
      </c>
      <c r="C180" s="574" t="s">
        <v>1275</v>
      </c>
      <c r="D180" s="554"/>
    </row>
    <row r="181" spans="1:4" ht="38.25">
      <c r="A181" s="815"/>
      <c r="B181" s="550" t="s">
        <v>1276</v>
      </c>
      <c r="C181" s="574" t="s">
        <v>1277</v>
      </c>
      <c r="D181" s="554"/>
    </row>
    <row r="182" spans="1:4" ht="382.5">
      <c r="A182" s="815"/>
      <c r="B182" s="558" t="s">
        <v>1278</v>
      </c>
      <c r="C182" s="584" t="s">
        <v>1279</v>
      </c>
      <c r="D182" s="559"/>
    </row>
    <row r="183" spans="1:4">
      <c r="C183" s="515"/>
    </row>
    <row r="184" spans="1:4">
      <c r="A184" s="564" t="s">
        <v>1085</v>
      </c>
    </row>
    <row r="185" spans="1:4">
      <c r="A185" s="561" t="s">
        <v>1280</v>
      </c>
    </row>
    <row r="186" spans="1:4">
      <c r="A186" s="564" t="s">
        <v>1085</v>
      </c>
    </row>
    <row r="187" spans="1:4">
      <c r="A187" s="561" t="s">
        <v>1085</v>
      </c>
    </row>
    <row r="188" spans="1:4" ht="25.5">
      <c r="A188" s="815" t="s">
        <v>1281</v>
      </c>
      <c r="B188" s="546" t="s">
        <v>1282</v>
      </c>
      <c r="C188" s="580" t="s">
        <v>1267</v>
      </c>
      <c r="D188" s="580"/>
    </row>
    <row r="189" spans="1:4">
      <c r="A189" s="815"/>
      <c r="B189" s="550" t="s">
        <v>1157</v>
      </c>
      <c r="C189" s="551" t="s">
        <v>1085</v>
      </c>
      <c r="D189" s="551"/>
    </row>
    <row r="190" spans="1:4" ht="25.5">
      <c r="A190" s="815"/>
      <c r="B190" s="555" t="s">
        <v>1283</v>
      </c>
      <c r="C190" s="553" t="s">
        <v>1284</v>
      </c>
      <c r="D190" s="553"/>
    </row>
    <row r="191" spans="1:4" ht="102">
      <c r="A191" s="815"/>
      <c r="B191" s="550" t="s">
        <v>1285</v>
      </c>
      <c r="C191" s="552" t="s">
        <v>1286</v>
      </c>
      <c r="D191" s="553"/>
    </row>
    <row r="192" spans="1:4" ht="38.25">
      <c r="A192" s="815"/>
      <c r="B192" s="550" t="s">
        <v>1287</v>
      </c>
      <c r="C192" s="554"/>
      <c r="D192" s="554"/>
    </row>
    <row r="193" spans="1:4">
      <c r="A193" s="815"/>
      <c r="B193" s="565" t="s">
        <v>1085</v>
      </c>
      <c r="C193" s="554"/>
      <c r="D193" s="554"/>
    </row>
    <row r="194" spans="1:4">
      <c r="A194" s="815"/>
      <c r="B194" s="557" t="s">
        <v>1257</v>
      </c>
      <c r="C194" s="554"/>
      <c r="D194" s="554"/>
    </row>
    <row r="195" spans="1:4">
      <c r="A195" s="815"/>
      <c r="B195" s="555" t="s">
        <v>1085</v>
      </c>
      <c r="C195" s="554"/>
      <c r="D195" s="554"/>
    </row>
    <row r="196" spans="1:4" ht="51">
      <c r="A196" s="815"/>
      <c r="B196" s="558" t="s">
        <v>1288</v>
      </c>
      <c r="C196" s="559"/>
      <c r="D196" s="559"/>
    </row>
    <row r="198" spans="1:4">
      <c r="A198" s="564" t="s">
        <v>1085</v>
      </c>
    </row>
    <row r="199" spans="1:4" ht="23.25">
      <c r="A199" s="579"/>
    </row>
    <row r="200" spans="1:4">
      <c r="A200" s="561" t="s">
        <v>1085</v>
      </c>
    </row>
    <row r="201" spans="1:4" ht="12.75" customHeight="1">
      <c r="A201" s="816" t="s">
        <v>1289</v>
      </c>
      <c r="B201" s="571" t="s">
        <v>1290</v>
      </c>
      <c r="C201" s="580" t="s">
        <v>1267</v>
      </c>
      <c r="D201" s="580"/>
    </row>
    <row r="202" spans="1:4">
      <c r="A202" s="816"/>
      <c r="B202" s="555" t="s">
        <v>1157</v>
      </c>
      <c r="C202" s="551" t="s">
        <v>1085</v>
      </c>
      <c r="D202" s="551"/>
    </row>
    <row r="203" spans="1:4">
      <c r="A203" s="816"/>
      <c r="B203" s="555" t="s">
        <v>1291</v>
      </c>
      <c r="C203" s="551" t="s">
        <v>1292</v>
      </c>
      <c r="D203" s="551"/>
    </row>
    <row r="204" spans="1:4" ht="16.5">
      <c r="A204" s="816"/>
      <c r="B204" s="555" t="s">
        <v>1293</v>
      </c>
      <c r="C204" s="578" t="s">
        <v>1294</v>
      </c>
      <c r="D204" s="554"/>
    </row>
    <row r="205" spans="1:4" ht="16.5">
      <c r="A205" s="816"/>
      <c r="B205" s="585" t="s">
        <v>1086</v>
      </c>
      <c r="C205" s="586" t="s">
        <v>1295</v>
      </c>
      <c r="D205" s="554"/>
    </row>
    <row r="206" spans="1:4" ht="38.25">
      <c r="A206" s="816"/>
      <c r="B206" s="581" t="s">
        <v>1296</v>
      </c>
      <c r="C206" s="554" t="s">
        <v>1297</v>
      </c>
      <c r="D206" s="554"/>
    </row>
    <row r="207" spans="1:4">
      <c r="A207" s="816"/>
      <c r="B207" s="565" t="s">
        <v>1298</v>
      </c>
      <c r="C207" s="554" t="s">
        <v>1299</v>
      </c>
      <c r="D207" s="554"/>
    </row>
    <row r="208" spans="1:4">
      <c r="A208" s="816"/>
      <c r="B208" s="565" t="s">
        <v>1300</v>
      </c>
      <c r="C208" s="554"/>
      <c r="D208" s="554"/>
    </row>
    <row r="209" spans="1:4">
      <c r="A209" s="816"/>
      <c r="B209" s="555" t="s">
        <v>1085</v>
      </c>
      <c r="C209" s="554"/>
      <c r="D209" s="554"/>
    </row>
    <row r="210" spans="1:4">
      <c r="A210" s="816"/>
      <c r="B210" s="587" t="s">
        <v>1301</v>
      </c>
      <c r="C210" s="559"/>
      <c r="D210" s="559"/>
    </row>
    <row r="212" spans="1:4" ht="23.25">
      <c r="A212" s="588"/>
    </row>
    <row r="213" spans="1:4">
      <c r="A213" s="564" t="s">
        <v>1085</v>
      </c>
    </row>
    <row r="214" spans="1:4">
      <c r="A214" s="817" t="s">
        <v>1302</v>
      </c>
      <c r="B214" s="546" t="s">
        <v>1303</v>
      </c>
      <c r="C214" s="547" t="s">
        <v>1304</v>
      </c>
      <c r="D214" s="547"/>
    </row>
    <row r="215" spans="1:4">
      <c r="A215" s="817"/>
      <c r="B215" s="550" t="s">
        <v>1157</v>
      </c>
      <c r="C215" s="553" t="s">
        <v>1305</v>
      </c>
      <c r="D215" s="553"/>
    </row>
    <row r="216" spans="1:4">
      <c r="A216" s="817"/>
      <c r="B216" s="550" t="s">
        <v>1291</v>
      </c>
      <c r="C216" s="553" t="s">
        <v>1306</v>
      </c>
      <c r="D216" s="553"/>
    </row>
    <row r="217" spans="1:4" ht="255">
      <c r="A217" s="817"/>
      <c r="B217" s="550" t="s">
        <v>1307</v>
      </c>
      <c r="C217" s="574" t="s">
        <v>1308</v>
      </c>
      <c r="D217" s="554"/>
    </row>
    <row r="218" spans="1:4" ht="148.5">
      <c r="A218" s="817"/>
      <c r="B218" s="550" t="s">
        <v>1086</v>
      </c>
      <c r="C218" s="566" t="s">
        <v>1309</v>
      </c>
      <c r="D218" s="554"/>
    </row>
    <row r="219" spans="1:4">
      <c r="A219" s="589"/>
      <c r="B219" s="590"/>
      <c r="C219" s="591"/>
      <c r="D219" s="591"/>
    </row>
    <row r="220" spans="1:4" ht="114.75">
      <c r="A220" s="592" t="s">
        <v>1310</v>
      </c>
      <c r="B220" s="590" t="s">
        <v>1311</v>
      </c>
      <c r="C220" s="590" t="s">
        <v>1312</v>
      </c>
      <c r="D220" s="591"/>
    </row>
    <row r="221" spans="1:4">
      <c r="A221" s="593" t="s">
        <v>1085</v>
      </c>
      <c r="B221" s="590"/>
      <c r="C221" s="591"/>
      <c r="D221" s="591"/>
    </row>
    <row r="222" spans="1:4">
      <c r="A222" s="593" t="s">
        <v>1085</v>
      </c>
      <c r="B222" s="594" t="s">
        <v>1085</v>
      </c>
      <c r="C222" s="591"/>
      <c r="D222" s="591"/>
    </row>
    <row r="223" spans="1:4">
      <c r="A223" s="589"/>
      <c r="B223" s="590"/>
      <c r="C223" s="591"/>
      <c r="D223" s="591"/>
    </row>
    <row r="224" spans="1:4">
      <c r="A224" s="589"/>
      <c r="B224" s="590"/>
      <c r="C224" s="591"/>
      <c r="D224" s="591"/>
    </row>
  </sheetData>
  <mergeCells count="23">
    <mergeCell ref="A2:J2"/>
    <mergeCell ref="A3:D3"/>
    <mergeCell ref="A4:D4"/>
    <mergeCell ref="A6:D6"/>
    <mergeCell ref="B7:D7"/>
    <mergeCell ref="B8:D8"/>
    <mergeCell ref="A11:A20"/>
    <mergeCell ref="A23:A33"/>
    <mergeCell ref="A36:A45"/>
    <mergeCell ref="A48:A56"/>
    <mergeCell ref="A61:A69"/>
    <mergeCell ref="A73:A83"/>
    <mergeCell ref="A86:A93"/>
    <mergeCell ref="A95:A104"/>
    <mergeCell ref="A106:A114"/>
    <mergeCell ref="A188:A196"/>
    <mergeCell ref="A201:A210"/>
    <mergeCell ref="A214:A218"/>
    <mergeCell ref="A118:A126"/>
    <mergeCell ref="A129:A137"/>
    <mergeCell ref="A141:A152"/>
    <mergeCell ref="A155:A170"/>
    <mergeCell ref="A174:A182"/>
  </mergeCells>
  <pageMargins left="0.7" right="0.7" top="0.75" bottom="0.75" header="0.511811023622047" footer="0.511811023622047"/>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N84"/>
  <sheetViews>
    <sheetView showGridLines="0" topLeftCell="D21" zoomScale="90" zoomScaleNormal="90" workbookViewId="0">
      <selection activeCell="R22" sqref="R22:AC28"/>
    </sheetView>
  </sheetViews>
  <sheetFormatPr baseColWidth="10" defaultColWidth="11.42578125" defaultRowHeight="12.75"/>
  <cols>
    <col min="1" max="2" width="1.140625" customWidth="1"/>
    <col min="3" max="3" width="4.28515625" customWidth="1"/>
    <col min="4" max="4" width="5.7109375" customWidth="1"/>
    <col min="5" max="5" width="7.42578125" customWidth="1"/>
    <col min="6" max="7" width="7.28515625" customWidth="1"/>
    <col min="8" max="8" width="9.140625" customWidth="1"/>
    <col min="9" max="17" width="8.7109375" customWidth="1"/>
    <col min="18" max="18" width="9.85546875" customWidth="1"/>
    <col min="19" max="29" width="8.7109375" customWidth="1"/>
    <col min="30" max="31" width="1.140625" customWidth="1"/>
    <col min="34" max="34" width="62.85546875" customWidth="1"/>
  </cols>
  <sheetData>
    <row r="1" spans="2:40" ht="6" customHeight="1"/>
    <row r="2" spans="2:40"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4"/>
    </row>
    <row r="3" spans="2:40">
      <c r="B3" s="215"/>
      <c r="G3" s="688" t="str">
        <f>+'OP MEDICINA GRAL'!G3:P3</f>
        <v>HOSPITAL REGIONAL DE MONIQUIRÁ E.S.E.</v>
      </c>
      <c r="H3" s="688"/>
      <c r="I3" s="688"/>
      <c r="J3" s="688"/>
      <c r="K3" s="688"/>
      <c r="L3" s="688"/>
      <c r="M3" s="688"/>
      <c r="N3" s="688"/>
      <c r="O3" s="688"/>
      <c r="P3" s="688"/>
      <c r="AD3" s="216"/>
    </row>
    <row r="4" spans="2:40">
      <c r="B4" s="215"/>
      <c r="G4" s="688" t="s">
        <v>430</v>
      </c>
      <c r="H4" s="688"/>
      <c r="I4" s="688"/>
      <c r="J4" s="688"/>
      <c r="K4" s="688"/>
      <c r="L4" s="688"/>
      <c r="M4" s="688"/>
      <c r="N4" s="688"/>
      <c r="O4" s="688"/>
      <c r="P4" s="688"/>
      <c r="AD4" s="216"/>
    </row>
    <row r="5" spans="2:40">
      <c r="B5" s="215"/>
      <c r="G5" s="688" t="s">
        <v>537</v>
      </c>
      <c r="H5" s="688"/>
      <c r="I5" s="688"/>
      <c r="J5" s="688"/>
      <c r="K5" s="688"/>
      <c r="L5" s="688"/>
      <c r="M5" s="688"/>
      <c r="N5" s="688"/>
      <c r="O5" s="688"/>
      <c r="P5" s="688"/>
      <c r="AD5" s="216"/>
    </row>
    <row r="6" spans="2:40" ht="4.5" customHeight="1">
      <c r="B6" s="215"/>
      <c r="AD6" s="216"/>
    </row>
    <row r="7" spans="2:40" ht="15.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216"/>
    </row>
    <row r="8" spans="2:40" ht="24" customHeight="1">
      <c r="B8" s="215"/>
      <c r="C8" s="661" t="s">
        <v>433</v>
      </c>
      <c r="D8" s="661"/>
      <c r="E8" s="661"/>
      <c r="F8" s="691" t="s">
        <v>573</v>
      </c>
      <c r="G8" s="691"/>
      <c r="H8" s="691"/>
      <c r="I8" s="691"/>
      <c r="J8" s="691"/>
      <c r="K8" s="691"/>
      <c r="L8" s="691"/>
      <c r="M8" s="691"/>
      <c r="N8" s="691"/>
      <c r="O8" s="691"/>
      <c r="P8" s="691"/>
      <c r="Q8" s="727" t="s">
        <v>435</v>
      </c>
      <c r="R8" s="727"/>
      <c r="S8" s="728"/>
      <c r="T8" s="728"/>
      <c r="U8" s="727" t="s">
        <v>436</v>
      </c>
      <c r="V8" s="727"/>
      <c r="W8" s="674" t="s">
        <v>437</v>
      </c>
      <c r="X8" s="674"/>
      <c r="Y8" s="674"/>
      <c r="Z8" s="674"/>
      <c r="AA8" s="674"/>
      <c r="AB8" s="674"/>
      <c r="AC8" s="674"/>
      <c r="AD8" s="216"/>
      <c r="AG8" s="218"/>
      <c r="AH8" s="218"/>
      <c r="AI8" s="218"/>
    </row>
    <row r="9" spans="2:40" ht="22.5" customHeight="1">
      <c r="B9" s="215"/>
      <c r="C9" s="724" t="s">
        <v>438</v>
      </c>
      <c r="D9" s="724"/>
      <c r="E9" s="724"/>
      <c r="F9" s="734" t="s">
        <v>562</v>
      </c>
      <c r="G9" s="734"/>
      <c r="H9" s="734"/>
      <c r="I9" s="734"/>
      <c r="J9" s="734"/>
      <c r="K9" s="734"/>
      <c r="L9" s="734"/>
      <c r="M9" s="734"/>
      <c r="N9" s="734"/>
      <c r="O9" s="734"/>
      <c r="P9" s="734"/>
      <c r="Q9" s="734"/>
      <c r="R9" s="734"/>
      <c r="S9" s="734"/>
      <c r="T9" s="734"/>
      <c r="U9" s="734"/>
      <c r="V9" s="734"/>
      <c r="W9" s="734"/>
      <c r="X9" s="734"/>
      <c r="Y9" s="734"/>
      <c r="Z9" s="734"/>
      <c r="AA9" s="734"/>
      <c r="AB9" s="734"/>
      <c r="AC9" s="734"/>
      <c r="AD9" s="216"/>
      <c r="AG9" s="218"/>
      <c r="AH9" s="218"/>
      <c r="AI9" s="218"/>
    </row>
    <row r="10" spans="2:40" ht="25.5" customHeight="1">
      <c r="B10" s="215"/>
      <c r="C10" s="724"/>
      <c r="D10" s="724"/>
      <c r="E10" s="724"/>
      <c r="F10" s="734"/>
      <c r="G10" s="734"/>
      <c r="H10" s="734"/>
      <c r="I10" s="734"/>
      <c r="J10" s="734"/>
      <c r="K10" s="734"/>
      <c r="L10" s="734"/>
      <c r="M10" s="734"/>
      <c r="N10" s="734"/>
      <c r="O10" s="734"/>
      <c r="P10" s="734"/>
      <c r="Q10" s="734"/>
      <c r="R10" s="734"/>
      <c r="S10" s="734"/>
      <c r="T10" s="734"/>
      <c r="U10" s="734"/>
      <c r="V10" s="734"/>
      <c r="W10" s="734"/>
      <c r="X10" s="734"/>
      <c r="Y10" s="734"/>
      <c r="Z10" s="734"/>
      <c r="AA10" s="734"/>
      <c r="AB10" s="734"/>
      <c r="AC10" s="734"/>
      <c r="AD10" s="216"/>
      <c r="AG10" s="218"/>
      <c r="AH10" s="218"/>
      <c r="AI10" s="218"/>
    </row>
    <row r="11" spans="2:40" ht="3.75" customHeight="1">
      <c r="B11" s="215"/>
      <c r="C11" s="291"/>
      <c r="D11" s="292"/>
      <c r="E11" s="292"/>
      <c r="F11" s="292"/>
      <c r="G11" s="293"/>
      <c r="H11" s="293"/>
      <c r="I11" s="293"/>
      <c r="J11" s="293"/>
      <c r="K11" s="293"/>
      <c r="L11" s="293"/>
      <c r="M11" s="293"/>
      <c r="N11" s="293"/>
      <c r="O11" s="293"/>
      <c r="P11" s="293"/>
      <c r="Q11" s="293"/>
      <c r="R11" s="293"/>
      <c r="S11" s="293"/>
      <c r="T11" s="293"/>
      <c r="U11" s="293"/>
      <c r="V11" s="293"/>
      <c r="W11" s="293"/>
      <c r="X11" s="293"/>
      <c r="Y11" s="293"/>
      <c r="Z11" s="293"/>
      <c r="AA11" s="293"/>
      <c r="AB11" s="293"/>
      <c r="AC11" s="294"/>
      <c r="AD11" s="216"/>
      <c r="AG11" s="218"/>
      <c r="AH11" s="218"/>
      <c r="AI11" s="218"/>
      <c r="AJ11" s="218"/>
      <c r="AK11" s="218"/>
      <c r="AL11" s="218"/>
      <c r="AM11" s="218"/>
      <c r="AN11" s="218"/>
    </row>
    <row r="12" spans="2:40" ht="17.25" customHeight="1">
      <c r="B12" s="215"/>
      <c r="C12" s="219"/>
      <c r="D12" s="220"/>
      <c r="E12" s="220"/>
      <c r="F12" s="220"/>
      <c r="G12" s="220"/>
      <c r="H12" s="220"/>
      <c r="I12" s="220"/>
      <c r="J12" s="220"/>
      <c r="K12" s="220"/>
      <c r="L12" s="220"/>
      <c r="M12" s="220"/>
      <c r="N12" s="220"/>
      <c r="O12" s="220"/>
      <c r="P12" s="220"/>
      <c r="Q12" s="220"/>
      <c r="R12" s="697" t="s">
        <v>442</v>
      </c>
      <c r="S12" s="697"/>
      <c r="T12" s="697"/>
      <c r="U12" s="697"/>
      <c r="V12" s="697"/>
      <c r="W12" s="697"/>
      <c r="X12" s="697"/>
      <c r="Y12" s="697"/>
      <c r="Z12" s="697"/>
      <c r="AA12" s="697"/>
      <c r="AB12" s="697"/>
      <c r="AC12" s="697"/>
      <c r="AD12" s="216"/>
    </row>
    <row r="13" spans="2:40" ht="21.75" customHeight="1">
      <c r="B13" s="215"/>
      <c r="C13" s="219"/>
      <c r="D13" s="220"/>
      <c r="E13" s="220"/>
      <c r="F13" s="220"/>
      <c r="G13" s="220"/>
      <c r="H13" s="220"/>
      <c r="I13" s="220"/>
      <c r="J13" s="220"/>
      <c r="K13" s="220"/>
      <c r="L13" s="220"/>
      <c r="M13" s="220"/>
      <c r="N13" s="220"/>
      <c r="O13" s="220"/>
      <c r="P13" s="220"/>
      <c r="Q13" s="220"/>
      <c r="R13" s="710" t="s">
        <v>568</v>
      </c>
      <c r="S13" s="710"/>
      <c r="T13" s="710"/>
      <c r="U13" s="710"/>
      <c r="V13" s="710"/>
      <c r="W13" s="710"/>
      <c r="X13" s="710"/>
      <c r="Y13" s="710"/>
      <c r="Z13" s="710"/>
      <c r="AA13" s="710"/>
      <c r="AB13" s="710"/>
      <c r="AC13" s="710"/>
      <c r="AD13" s="216"/>
    </row>
    <row r="14" spans="2:40" ht="17.25" customHeight="1">
      <c r="B14" s="215"/>
      <c r="C14" s="219"/>
      <c r="D14" s="220"/>
      <c r="E14" s="220"/>
      <c r="F14" s="220"/>
      <c r="G14" s="220"/>
      <c r="H14" s="220"/>
      <c r="I14" s="220"/>
      <c r="J14" s="220"/>
      <c r="K14" s="220"/>
      <c r="L14" s="220"/>
      <c r="M14" s="220"/>
      <c r="N14" s="220"/>
      <c r="O14" s="220"/>
      <c r="P14" s="220"/>
      <c r="Q14" s="220"/>
      <c r="R14" s="710"/>
      <c r="S14" s="710"/>
      <c r="T14" s="710"/>
      <c r="U14" s="710"/>
      <c r="V14" s="710"/>
      <c r="W14" s="710"/>
      <c r="X14" s="710"/>
      <c r="Y14" s="710"/>
      <c r="Z14" s="710"/>
      <c r="AA14" s="710"/>
      <c r="AB14" s="710"/>
      <c r="AC14" s="710"/>
      <c r="AD14" s="216"/>
    </row>
    <row r="15" spans="2:40" ht="17.25" customHeight="1">
      <c r="B15" s="215"/>
      <c r="C15" s="219"/>
      <c r="D15" s="220"/>
      <c r="E15" s="220"/>
      <c r="F15" s="220"/>
      <c r="G15" s="220"/>
      <c r="H15" s="220"/>
      <c r="I15" s="220"/>
      <c r="J15" s="220"/>
      <c r="K15" s="220"/>
      <c r="L15" s="220"/>
      <c r="M15" s="220"/>
      <c r="N15" s="220"/>
      <c r="O15" s="220"/>
      <c r="P15" s="220"/>
      <c r="Q15" s="220"/>
      <c r="R15" s="710"/>
      <c r="S15" s="710"/>
      <c r="T15" s="710"/>
      <c r="U15" s="710"/>
      <c r="V15" s="710"/>
      <c r="W15" s="710"/>
      <c r="X15" s="710"/>
      <c r="Y15" s="710"/>
      <c r="Z15" s="710"/>
      <c r="AA15" s="710"/>
      <c r="AB15" s="710"/>
      <c r="AC15" s="710"/>
      <c r="AD15" s="216"/>
    </row>
    <row r="16" spans="2:40" ht="26.25" customHeight="1">
      <c r="B16" s="215"/>
      <c r="C16" s="219"/>
      <c r="D16" s="220"/>
      <c r="E16" s="220"/>
      <c r="F16" s="220"/>
      <c r="G16" s="220"/>
      <c r="H16" s="220"/>
      <c r="I16" s="220"/>
      <c r="J16" s="220"/>
      <c r="K16" s="220"/>
      <c r="L16" s="220"/>
      <c r="M16" s="220"/>
      <c r="N16" s="220"/>
      <c r="O16" s="220"/>
      <c r="P16" s="220"/>
      <c r="Q16" s="220"/>
      <c r="R16" s="710"/>
      <c r="S16" s="710"/>
      <c r="T16" s="710"/>
      <c r="U16" s="710"/>
      <c r="V16" s="710"/>
      <c r="W16" s="710"/>
      <c r="X16" s="710"/>
      <c r="Y16" s="710"/>
      <c r="Z16" s="710"/>
      <c r="AA16" s="710"/>
      <c r="AB16" s="710"/>
      <c r="AC16" s="710"/>
      <c r="AD16" s="216"/>
    </row>
    <row r="17" spans="2:40" ht="21" customHeight="1">
      <c r="B17" s="215"/>
      <c r="C17" s="219"/>
      <c r="D17" s="220"/>
      <c r="E17" s="220"/>
      <c r="F17" s="220"/>
      <c r="G17" s="220"/>
      <c r="H17" s="220"/>
      <c r="I17" s="220"/>
      <c r="J17" s="220"/>
      <c r="K17" s="220"/>
      <c r="L17" s="220"/>
      <c r="M17" s="220"/>
      <c r="N17" s="220"/>
      <c r="O17" s="220"/>
      <c r="P17" s="220"/>
      <c r="Q17" s="220"/>
      <c r="R17" s="710"/>
      <c r="S17" s="710"/>
      <c r="T17" s="710"/>
      <c r="U17" s="710"/>
      <c r="V17" s="710"/>
      <c r="W17" s="710"/>
      <c r="X17" s="710"/>
      <c r="Y17" s="710"/>
      <c r="Z17" s="710"/>
      <c r="AA17" s="710"/>
      <c r="AB17" s="710"/>
      <c r="AC17" s="710"/>
      <c r="AD17" s="216"/>
    </row>
    <row r="18" spans="2:40" ht="22.5" customHeight="1">
      <c r="B18" s="215"/>
      <c r="C18" s="219"/>
      <c r="D18" s="220"/>
      <c r="E18" s="220"/>
      <c r="F18" s="220"/>
      <c r="G18" s="220"/>
      <c r="H18" s="220"/>
      <c r="I18" s="220"/>
      <c r="J18" s="220"/>
      <c r="K18" s="220"/>
      <c r="L18" s="220"/>
      <c r="M18" s="220"/>
      <c r="N18" s="220"/>
      <c r="O18" s="220"/>
      <c r="P18" s="220"/>
      <c r="Q18" s="220"/>
      <c r="R18" s="710"/>
      <c r="S18" s="710"/>
      <c r="T18" s="710"/>
      <c r="U18" s="710"/>
      <c r="V18" s="710"/>
      <c r="W18" s="710"/>
      <c r="X18" s="710"/>
      <c r="Y18" s="710"/>
      <c r="Z18" s="710"/>
      <c r="AA18" s="710"/>
      <c r="AB18" s="710"/>
      <c r="AC18" s="710"/>
      <c r="AD18" s="216"/>
    </row>
    <row r="19" spans="2:40" ht="36.75" customHeight="1">
      <c r="B19" s="215"/>
      <c r="C19" s="219"/>
      <c r="D19" s="220"/>
      <c r="E19" s="220"/>
      <c r="F19" s="220"/>
      <c r="G19" s="220"/>
      <c r="H19" s="220"/>
      <c r="I19" s="220"/>
      <c r="J19" s="220"/>
      <c r="K19" s="220"/>
      <c r="L19" s="220"/>
      <c r="M19" s="220"/>
      <c r="N19" s="220"/>
      <c r="O19" s="220"/>
      <c r="P19" s="220"/>
      <c r="Q19" s="220"/>
      <c r="R19" s="710"/>
      <c r="S19" s="710"/>
      <c r="T19" s="710"/>
      <c r="U19" s="710"/>
      <c r="V19" s="710"/>
      <c r="W19" s="710"/>
      <c r="X19" s="710"/>
      <c r="Y19" s="710"/>
      <c r="Z19" s="710"/>
      <c r="AA19" s="710"/>
      <c r="AB19" s="710"/>
      <c r="AC19" s="710"/>
      <c r="AD19" s="216"/>
    </row>
    <row r="20" spans="2:40" ht="15.75" customHeight="1">
      <c r="B20" s="215"/>
      <c r="C20" s="219"/>
      <c r="D20" s="220"/>
      <c r="E20" s="220"/>
      <c r="F20" s="220"/>
      <c r="G20" s="220"/>
      <c r="H20" s="220"/>
      <c r="I20" s="220"/>
      <c r="J20" s="220"/>
      <c r="K20" s="220"/>
      <c r="L20" s="220"/>
      <c r="M20" s="220"/>
      <c r="N20" s="220"/>
      <c r="O20" s="220"/>
      <c r="P20" s="220"/>
      <c r="Q20" s="220"/>
      <c r="R20" s="710"/>
      <c r="S20" s="710"/>
      <c r="T20" s="710"/>
      <c r="U20" s="710"/>
      <c r="V20" s="710"/>
      <c r="W20" s="710"/>
      <c r="X20" s="710"/>
      <c r="Y20" s="710"/>
      <c r="Z20" s="710"/>
      <c r="AA20" s="710"/>
      <c r="AB20" s="710"/>
      <c r="AC20" s="710"/>
      <c r="AD20" s="216"/>
    </row>
    <row r="21" spans="2:40" ht="17.25" customHeight="1">
      <c r="B21" s="215"/>
      <c r="C21" s="219"/>
      <c r="D21" s="220"/>
      <c r="E21" s="220"/>
      <c r="F21" s="220"/>
      <c r="G21" s="220"/>
      <c r="H21" s="220"/>
      <c r="I21" s="220"/>
      <c r="J21" s="220"/>
      <c r="K21" s="220"/>
      <c r="L21" s="220"/>
      <c r="M21" s="220"/>
      <c r="N21" s="220"/>
      <c r="O21" s="220"/>
      <c r="P21" s="220"/>
      <c r="Q21" s="220"/>
      <c r="R21" s="632" t="s">
        <v>457</v>
      </c>
      <c r="S21" s="632"/>
      <c r="T21" s="632"/>
      <c r="U21" s="632"/>
      <c r="V21" s="632"/>
      <c r="W21" s="632"/>
      <c r="X21" s="632"/>
      <c r="Y21" s="632"/>
      <c r="Z21" s="632"/>
      <c r="AA21" s="632"/>
      <c r="AB21" s="632"/>
      <c r="AC21" s="632"/>
      <c r="AD21" s="216"/>
    </row>
    <row r="22" spans="2:40" ht="15" customHeight="1">
      <c r="B22" s="215"/>
      <c r="C22" s="219"/>
      <c r="D22" s="220"/>
      <c r="E22" s="220"/>
      <c r="F22" s="220"/>
      <c r="G22" s="220"/>
      <c r="H22" s="220"/>
      <c r="I22" s="220"/>
      <c r="J22" s="220"/>
      <c r="K22" s="220"/>
      <c r="L22" s="220"/>
      <c r="M22" s="220"/>
      <c r="N22" s="220"/>
      <c r="O22" s="220"/>
      <c r="P22" s="220"/>
      <c r="Q22" s="220"/>
      <c r="R22" s="706" t="s">
        <v>574</v>
      </c>
      <c r="S22" s="706"/>
      <c r="T22" s="706"/>
      <c r="U22" s="706"/>
      <c r="V22" s="706"/>
      <c r="W22" s="706"/>
      <c r="X22" s="706"/>
      <c r="Y22" s="706"/>
      <c r="Z22" s="706"/>
      <c r="AA22" s="706"/>
      <c r="AB22" s="706"/>
      <c r="AC22" s="706"/>
      <c r="AD22" s="216"/>
    </row>
    <row r="23" spans="2:40" ht="19.5" customHeight="1">
      <c r="B23" s="215"/>
      <c r="C23" s="219"/>
      <c r="D23" s="220"/>
      <c r="E23" s="220"/>
      <c r="F23" s="220"/>
      <c r="G23" s="220"/>
      <c r="H23" s="220"/>
      <c r="I23" s="220"/>
      <c r="J23" s="220"/>
      <c r="K23" s="220"/>
      <c r="L23" s="220"/>
      <c r="M23" s="220"/>
      <c r="N23" s="220"/>
      <c r="O23" s="220"/>
      <c r="P23" s="220"/>
      <c r="Q23" s="220"/>
      <c r="R23" s="706"/>
      <c r="S23" s="706"/>
      <c r="T23" s="706"/>
      <c r="U23" s="706"/>
      <c r="V23" s="706"/>
      <c r="W23" s="706"/>
      <c r="X23" s="706"/>
      <c r="Y23" s="706"/>
      <c r="Z23" s="706"/>
      <c r="AA23" s="706"/>
      <c r="AB23" s="706"/>
      <c r="AC23" s="706"/>
      <c r="AD23" s="216"/>
    </row>
    <row r="24" spans="2:40" ht="16.5" customHeight="1">
      <c r="B24" s="215"/>
      <c r="C24" s="219"/>
      <c r="D24" s="220"/>
      <c r="E24" s="220"/>
      <c r="F24" s="220"/>
      <c r="G24" s="220"/>
      <c r="H24" s="220"/>
      <c r="I24" s="220"/>
      <c r="J24" s="220"/>
      <c r="K24" s="220"/>
      <c r="L24" s="220"/>
      <c r="M24" s="220"/>
      <c r="N24" s="220"/>
      <c r="O24" s="220"/>
      <c r="P24" s="220"/>
      <c r="Q24" s="220"/>
      <c r="R24" s="706"/>
      <c r="S24" s="706"/>
      <c r="T24" s="706"/>
      <c r="U24" s="706"/>
      <c r="V24" s="706"/>
      <c r="W24" s="706"/>
      <c r="X24" s="706"/>
      <c r="Y24" s="706"/>
      <c r="Z24" s="706"/>
      <c r="AA24" s="706"/>
      <c r="AB24" s="706"/>
      <c r="AC24" s="706"/>
      <c r="AD24" s="216"/>
    </row>
    <row r="25" spans="2:40" ht="21" customHeight="1">
      <c r="B25" s="215"/>
      <c r="C25" s="219"/>
      <c r="D25" s="220"/>
      <c r="E25" s="220"/>
      <c r="F25" s="220"/>
      <c r="G25" s="220"/>
      <c r="H25" s="220"/>
      <c r="I25" s="220"/>
      <c r="J25" s="220"/>
      <c r="K25" s="220"/>
      <c r="L25" s="220"/>
      <c r="M25" s="220"/>
      <c r="N25" s="220"/>
      <c r="O25" s="220"/>
      <c r="P25" s="220"/>
      <c r="Q25" s="220"/>
      <c r="R25" s="706"/>
      <c r="S25" s="706"/>
      <c r="T25" s="706"/>
      <c r="U25" s="706"/>
      <c r="V25" s="706"/>
      <c r="W25" s="706"/>
      <c r="X25" s="706"/>
      <c r="Y25" s="706"/>
      <c r="Z25" s="706"/>
      <c r="AA25" s="706"/>
      <c r="AB25" s="706"/>
      <c r="AC25" s="706"/>
      <c r="AD25" s="216"/>
    </row>
    <row r="26" spans="2:40" ht="23.25" customHeight="1">
      <c r="B26" s="215"/>
      <c r="C26" s="219"/>
      <c r="D26" s="220"/>
      <c r="E26" s="220"/>
      <c r="F26" s="220"/>
      <c r="G26" s="220"/>
      <c r="H26" s="220"/>
      <c r="I26" s="220"/>
      <c r="J26" s="220"/>
      <c r="K26" s="220"/>
      <c r="L26" s="220"/>
      <c r="M26" s="220"/>
      <c r="N26" s="220"/>
      <c r="O26" s="220"/>
      <c r="P26" s="220"/>
      <c r="Q26" s="220"/>
      <c r="R26" s="706"/>
      <c r="S26" s="706"/>
      <c r="T26" s="706"/>
      <c r="U26" s="706"/>
      <c r="V26" s="706"/>
      <c r="W26" s="706"/>
      <c r="X26" s="706"/>
      <c r="Y26" s="706"/>
      <c r="Z26" s="706"/>
      <c r="AA26" s="706"/>
      <c r="AB26" s="706"/>
      <c r="AC26" s="706"/>
      <c r="AD26" s="216"/>
    </row>
    <row r="27" spans="2:40" ht="15" customHeight="1">
      <c r="B27" s="215"/>
      <c r="C27" s="219"/>
      <c r="D27" s="220"/>
      <c r="E27" s="220"/>
      <c r="F27" s="220"/>
      <c r="G27" s="220"/>
      <c r="H27" s="220"/>
      <c r="I27" s="220"/>
      <c r="J27" s="220"/>
      <c r="K27" s="220"/>
      <c r="L27" s="220"/>
      <c r="M27" s="220"/>
      <c r="N27" s="220"/>
      <c r="O27" s="220"/>
      <c r="P27" s="220"/>
      <c r="Q27" s="220"/>
      <c r="R27" s="706"/>
      <c r="S27" s="706"/>
      <c r="T27" s="706"/>
      <c r="U27" s="706"/>
      <c r="V27" s="706"/>
      <c r="W27" s="706"/>
      <c r="X27" s="706"/>
      <c r="Y27" s="706"/>
      <c r="Z27" s="706"/>
      <c r="AA27" s="706"/>
      <c r="AB27" s="706"/>
      <c r="AC27" s="706"/>
      <c r="AD27" s="216"/>
      <c r="AH27" t="s">
        <v>551</v>
      </c>
    </row>
    <row r="28" spans="2:40" ht="15.75" customHeight="1">
      <c r="B28" s="215"/>
      <c r="C28" s="219"/>
      <c r="D28" s="220"/>
      <c r="E28" s="220"/>
      <c r="F28" s="220"/>
      <c r="G28" s="220"/>
      <c r="H28" s="220"/>
      <c r="I28" s="220"/>
      <c r="J28" s="220"/>
      <c r="K28" s="220"/>
      <c r="L28" s="220"/>
      <c r="M28" s="220"/>
      <c r="N28" s="220"/>
      <c r="O28" s="220"/>
      <c r="P28" s="220"/>
      <c r="Q28" s="220"/>
      <c r="R28" s="706"/>
      <c r="S28" s="706"/>
      <c r="T28" s="706"/>
      <c r="U28" s="706"/>
      <c r="V28" s="706"/>
      <c r="W28" s="706"/>
      <c r="X28" s="706"/>
      <c r="Y28" s="706"/>
      <c r="Z28" s="706"/>
      <c r="AA28" s="706"/>
      <c r="AB28" s="706"/>
      <c r="AC28" s="706"/>
      <c r="AD28" s="216"/>
    </row>
    <row r="29" spans="2:40"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1"/>
      <c r="AD29" s="216"/>
      <c r="AG29" s="218"/>
      <c r="AH29" s="218"/>
      <c r="AI29" s="218"/>
      <c r="AJ29" s="218"/>
      <c r="AK29" s="218"/>
      <c r="AL29" s="218"/>
      <c r="AM29" s="218"/>
      <c r="AN29" s="218"/>
    </row>
    <row r="30" spans="2:40" ht="22.5" customHeight="1">
      <c r="B30" s="215"/>
      <c r="C30" s="219"/>
      <c r="D30" s="223"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0"/>
      <c r="AB30" s="220"/>
      <c r="AC30" s="221"/>
      <c r="AD30" s="216"/>
      <c r="AG30" s="218"/>
      <c r="AH30" s="218"/>
      <c r="AI30" s="218"/>
      <c r="AJ30" s="218"/>
      <c r="AK30" s="218"/>
      <c r="AL30" s="218"/>
      <c r="AM30" s="218"/>
      <c r="AN30" s="218"/>
    </row>
    <row r="31" spans="2:40" ht="22.5" customHeight="1">
      <c r="B31" s="215"/>
      <c r="C31" s="219"/>
      <c r="D31" s="227" t="s">
        <v>27</v>
      </c>
      <c r="E31" s="228"/>
      <c r="F31" s="269">
        <f>+INDICADORES!H13</f>
        <v>965</v>
      </c>
      <c r="G31" s="269">
        <f>+INDICADORES!K13</f>
        <v>1477</v>
      </c>
      <c r="H31" s="269">
        <f>+INDICADORES!N13</f>
        <v>2987</v>
      </c>
      <c r="I31" s="269">
        <f>+INDICADORES!T13</f>
        <v>2615</v>
      </c>
      <c r="J31" s="269">
        <f>+INDICADORES!W13</f>
        <v>3200</v>
      </c>
      <c r="K31" s="269">
        <f>+INDICADORES!Z13</f>
        <v>872</v>
      </c>
      <c r="L31" s="269">
        <f>+INDICADORES!AF13</f>
        <v>2642</v>
      </c>
      <c r="M31" s="269">
        <f>+INDICADORES!AI13</f>
        <v>4</v>
      </c>
      <c r="N31" s="269">
        <f>+INDICADORES!AL13</f>
        <v>325</v>
      </c>
      <c r="O31" s="269">
        <f>+INDICADORES!AR13</f>
        <v>837</v>
      </c>
      <c r="P31" s="269">
        <f>+INDICADORES!AU13</f>
        <v>1510</v>
      </c>
      <c r="Q31" s="269">
        <f>+INDICADORES!AX13</f>
        <v>844</v>
      </c>
      <c r="R31" s="257">
        <f>SUM(F31:Q31)</f>
        <v>18278</v>
      </c>
      <c r="U31" s="295"/>
      <c r="V31" s="295"/>
      <c r="W31" s="220"/>
      <c r="X31" s="220"/>
      <c r="Y31" s="220"/>
      <c r="Z31" s="220"/>
      <c r="AA31" s="220"/>
      <c r="AB31" s="220"/>
      <c r="AC31" s="221"/>
      <c r="AD31" s="216"/>
      <c r="AG31" s="218"/>
      <c r="AH31" s="218"/>
      <c r="AI31" s="218"/>
      <c r="AJ31" s="218"/>
      <c r="AK31" s="218"/>
      <c r="AL31" s="218"/>
      <c r="AM31" s="218"/>
      <c r="AN31" s="218"/>
    </row>
    <row r="32" spans="2:40" ht="22.5" customHeight="1">
      <c r="B32" s="215"/>
      <c r="C32" s="219"/>
      <c r="D32" s="227" t="s">
        <v>28</v>
      </c>
      <c r="E32" s="228"/>
      <c r="F32" s="269">
        <f>+INDICADORES!I13</f>
        <v>168</v>
      </c>
      <c r="G32" s="269">
        <f>+INDICADORES!L13</f>
        <v>133</v>
      </c>
      <c r="H32" s="269">
        <f>+INDICADORES!O13</f>
        <v>122</v>
      </c>
      <c r="I32" s="269">
        <f>+INDICADORES!U13</f>
        <v>122</v>
      </c>
      <c r="J32" s="269">
        <f>+INDICADORES!X13</f>
        <v>299</v>
      </c>
      <c r="K32" s="269">
        <f>+INDICADORES!AA13</f>
        <v>101</v>
      </c>
      <c r="L32" s="269">
        <f>+INDICADORES!AG13</f>
        <v>201</v>
      </c>
      <c r="M32" s="269">
        <f>+INDICADORES!AJ13</f>
        <v>2</v>
      </c>
      <c r="N32" s="269">
        <f>+INDICADORES!AM13</f>
        <v>48</v>
      </c>
      <c r="O32" s="269">
        <f>+INDICADORES!AS13</f>
        <v>172</v>
      </c>
      <c r="P32" s="269">
        <f>+INDICADORES!AV13</f>
        <v>163</v>
      </c>
      <c r="Q32" s="269">
        <f>+INDICADORES!AY13</f>
        <v>101</v>
      </c>
      <c r="R32" s="257">
        <f>SUM(F32:Q32)</f>
        <v>1632</v>
      </c>
      <c r="U32" s="295"/>
      <c r="V32" s="295"/>
      <c r="W32" s="220"/>
      <c r="X32" s="220"/>
      <c r="Y32" s="220"/>
      <c r="Z32" s="220"/>
      <c r="AA32" s="220"/>
      <c r="AB32" s="220"/>
      <c r="AC32" s="221"/>
      <c r="AD32" s="216"/>
      <c r="AG32" s="218"/>
      <c r="AH32" s="218"/>
      <c r="AI32" s="218"/>
      <c r="AJ32" s="218"/>
      <c r="AK32" s="218"/>
      <c r="AL32" s="218"/>
      <c r="AM32" s="218"/>
      <c r="AN32" s="218"/>
    </row>
    <row r="33" spans="2:40" ht="22.5" customHeight="1">
      <c r="B33" s="215"/>
      <c r="C33" s="219"/>
      <c r="D33" s="231" t="s">
        <v>515</v>
      </c>
      <c r="E33" s="272"/>
      <c r="F33" s="296">
        <f t="shared" ref="F33:R33" si="0">F31/F32</f>
        <v>5.7440476190476186</v>
      </c>
      <c r="G33" s="296">
        <f t="shared" si="0"/>
        <v>11.105263157894736</v>
      </c>
      <c r="H33" s="296">
        <f t="shared" si="0"/>
        <v>24.483606557377048</v>
      </c>
      <c r="I33" s="296">
        <f t="shared" si="0"/>
        <v>21.434426229508198</v>
      </c>
      <c r="J33" s="296">
        <f t="shared" si="0"/>
        <v>10.702341137123746</v>
      </c>
      <c r="K33" s="296">
        <f t="shared" si="0"/>
        <v>8.6336633663366342</v>
      </c>
      <c r="L33" s="296">
        <f t="shared" si="0"/>
        <v>13.144278606965175</v>
      </c>
      <c r="M33" s="296">
        <f t="shared" si="0"/>
        <v>2</v>
      </c>
      <c r="N33" s="296">
        <f t="shared" si="0"/>
        <v>6.770833333333333</v>
      </c>
      <c r="O33" s="296">
        <f t="shared" si="0"/>
        <v>4.8662790697674421</v>
      </c>
      <c r="P33" s="296">
        <f t="shared" si="0"/>
        <v>9.2638036809815958</v>
      </c>
      <c r="Q33" s="296">
        <f t="shared" si="0"/>
        <v>8.3564356435643568</v>
      </c>
      <c r="R33" s="297">
        <f t="shared" si="0"/>
        <v>11.199754901960784</v>
      </c>
      <c r="U33" s="295"/>
      <c r="V33" s="295"/>
      <c r="W33" s="220"/>
      <c r="X33" s="220"/>
      <c r="Y33" s="220"/>
      <c r="Z33" s="220"/>
      <c r="AA33" s="220"/>
      <c r="AB33" s="220"/>
      <c r="AC33" s="221"/>
      <c r="AD33" s="216"/>
      <c r="AG33" s="218"/>
      <c r="AH33" s="218"/>
      <c r="AI33" s="218"/>
      <c r="AJ33" s="218"/>
      <c r="AK33" s="218"/>
      <c r="AL33" s="218"/>
      <c r="AM33" s="218"/>
      <c r="AN33" s="218"/>
    </row>
    <row r="34" spans="2:40" ht="22.5" customHeight="1">
      <c r="B34" s="215"/>
      <c r="C34" s="219"/>
      <c r="D34" s="231" t="s">
        <v>516</v>
      </c>
      <c r="E34" s="275"/>
      <c r="F34" s="298">
        <v>13.8470588235294</v>
      </c>
      <c r="G34" s="298">
        <v>16.326086956521699</v>
      </c>
      <c r="H34" s="298">
        <v>23.890410958904098</v>
      </c>
      <c r="I34" s="298">
        <v>25.678321678321701</v>
      </c>
      <c r="J34" s="298">
        <v>19.825396825396801</v>
      </c>
      <c r="K34" s="298">
        <v>11.3720930232558</v>
      </c>
      <c r="L34" s="298">
        <v>18.268750000000001</v>
      </c>
      <c r="M34" s="298">
        <v>24.507936507936499</v>
      </c>
      <c r="N34" s="298">
        <v>37.882352941176499</v>
      </c>
      <c r="O34" s="298">
        <v>33.619718309859202</v>
      </c>
      <c r="P34" s="298">
        <v>25.9662162162162</v>
      </c>
      <c r="Q34" s="298">
        <v>24.2</v>
      </c>
      <c r="R34" s="299">
        <v>23</v>
      </c>
      <c r="U34" s="295"/>
      <c r="V34" s="295"/>
      <c r="W34" s="220"/>
      <c r="X34" s="220"/>
      <c r="Y34" s="220"/>
      <c r="Z34" s="220"/>
      <c r="AA34" s="220"/>
      <c r="AB34" s="220"/>
      <c r="AC34" s="221"/>
      <c r="AD34" s="216"/>
      <c r="AG34" s="218"/>
      <c r="AH34" s="218"/>
      <c r="AI34" s="218"/>
      <c r="AJ34" s="218"/>
      <c r="AK34" s="218"/>
      <c r="AL34" s="218"/>
      <c r="AM34" s="218"/>
      <c r="AN34" s="218"/>
    </row>
    <row r="35" spans="2:40" ht="15" customHeight="1">
      <c r="B35" s="215"/>
      <c r="C35" s="219"/>
      <c r="D35" s="685" t="s">
        <v>26</v>
      </c>
      <c r="E35" s="685"/>
      <c r="F35" s="300">
        <v>15</v>
      </c>
      <c r="G35" s="300">
        <v>15</v>
      </c>
      <c r="H35" s="300">
        <v>15</v>
      </c>
      <c r="I35" s="300">
        <v>15</v>
      </c>
      <c r="J35" s="300">
        <v>15</v>
      </c>
      <c r="K35" s="300">
        <v>15</v>
      </c>
      <c r="L35" s="300">
        <v>15</v>
      </c>
      <c r="M35" s="300">
        <v>15</v>
      </c>
      <c r="N35" s="300">
        <v>15</v>
      </c>
      <c r="O35" s="300">
        <v>15</v>
      </c>
      <c r="P35" s="300">
        <v>15</v>
      </c>
      <c r="Q35" s="300">
        <v>15</v>
      </c>
      <c r="R35" s="299">
        <f>+AVERAGE(F35:Q35)</f>
        <v>15</v>
      </c>
      <c r="U35" s="220"/>
      <c r="V35" s="220"/>
      <c r="W35" s="220"/>
      <c r="X35" s="220"/>
      <c r="Y35" s="220"/>
      <c r="Z35" s="220"/>
      <c r="AA35" s="220"/>
      <c r="AB35" s="220"/>
      <c r="AC35" s="221"/>
      <c r="AD35" s="216"/>
      <c r="AG35" s="218"/>
      <c r="AH35" s="218"/>
      <c r="AI35" s="218"/>
      <c r="AJ35" s="218"/>
      <c r="AK35" s="218"/>
      <c r="AL35" s="218"/>
      <c r="AM35" s="218"/>
      <c r="AN35" s="218"/>
    </row>
    <row r="36" spans="2:40" ht="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1"/>
      <c r="AD36" s="216"/>
      <c r="AG36" s="218"/>
      <c r="AH36" s="218"/>
      <c r="AI36" s="218"/>
      <c r="AJ36" s="218"/>
      <c r="AK36" s="218"/>
      <c r="AL36" s="218"/>
      <c r="AM36" s="218"/>
      <c r="AN36" s="218"/>
    </row>
    <row r="37" spans="2:40">
      <c r="B37" s="215"/>
      <c r="C37" s="717" t="s">
        <v>466</v>
      </c>
      <c r="D37" s="717"/>
      <c r="E37" s="717"/>
      <c r="F37" s="717"/>
      <c r="G37" s="717"/>
      <c r="H37" s="717"/>
      <c r="I37" s="717"/>
      <c r="J37" s="717"/>
      <c r="K37" s="717"/>
      <c r="L37" s="717"/>
      <c r="M37" s="717"/>
      <c r="N37" s="717"/>
      <c r="O37" s="723" t="s">
        <v>467</v>
      </c>
      <c r="P37" s="723"/>
      <c r="Q37" s="723"/>
      <c r="R37" s="723"/>
      <c r="S37" s="723"/>
      <c r="T37" s="723"/>
      <c r="U37" s="723"/>
      <c r="V37" s="723"/>
      <c r="W37" s="723"/>
      <c r="X37" s="723"/>
      <c r="Y37" s="723"/>
      <c r="Z37" s="723"/>
      <c r="AA37" s="723"/>
      <c r="AB37" s="723"/>
      <c r="AC37" s="723"/>
      <c r="AD37" s="216"/>
      <c r="AF37" s="218"/>
      <c r="AG37" s="218"/>
      <c r="AH37" s="218"/>
    </row>
    <row r="38" spans="2:40" ht="35.25" customHeight="1">
      <c r="B38" s="215"/>
      <c r="C38" s="677" t="s">
        <v>27</v>
      </c>
      <c r="D38" s="677"/>
      <c r="E38" s="677"/>
      <c r="F38" s="677"/>
      <c r="G38" s="694" t="s">
        <v>575</v>
      </c>
      <c r="H38" s="694"/>
      <c r="I38" s="694"/>
      <c r="J38" s="694"/>
      <c r="K38" s="694"/>
      <c r="L38" s="694"/>
      <c r="M38" s="694"/>
      <c r="N38" s="694"/>
      <c r="O38" s="690" t="s">
        <v>518</v>
      </c>
      <c r="P38" s="690"/>
      <c r="Q38" s="690"/>
      <c r="R38" s="690"/>
      <c r="S38" s="690"/>
      <c r="T38" s="705"/>
      <c r="U38" s="705"/>
      <c r="V38" s="705"/>
      <c r="W38" s="705"/>
      <c r="X38" s="705"/>
      <c r="Y38" s="705"/>
      <c r="Z38" s="705"/>
      <c r="AA38" s="705"/>
      <c r="AB38" s="705"/>
      <c r="AC38" s="705"/>
      <c r="AD38" s="301"/>
      <c r="AF38" s="261"/>
      <c r="AG38" s="239"/>
      <c r="AH38" s="239"/>
    </row>
    <row r="39" spans="2:40" ht="29.25" customHeight="1">
      <c r="B39" s="215"/>
      <c r="C39" s="661" t="s">
        <v>28</v>
      </c>
      <c r="D39" s="661"/>
      <c r="E39" s="661"/>
      <c r="F39" s="661"/>
      <c r="G39" s="674" t="s">
        <v>576</v>
      </c>
      <c r="H39" s="674"/>
      <c r="I39" s="674"/>
      <c r="J39" s="674"/>
      <c r="K39" s="674"/>
      <c r="L39" s="674"/>
      <c r="M39" s="674"/>
      <c r="N39" s="674"/>
      <c r="O39" s="661" t="s">
        <v>519</v>
      </c>
      <c r="P39" s="661"/>
      <c r="Q39" s="661"/>
      <c r="R39" s="661"/>
      <c r="S39" s="661"/>
      <c r="T39" s="705"/>
      <c r="U39" s="705"/>
      <c r="V39" s="705"/>
      <c r="W39" s="705"/>
      <c r="X39" s="705"/>
      <c r="Y39" s="705"/>
      <c r="Z39" s="705"/>
      <c r="AA39" s="705"/>
      <c r="AB39" s="705"/>
      <c r="AC39" s="705"/>
      <c r="AD39" s="301"/>
      <c r="AF39" s="261"/>
      <c r="AG39" s="239"/>
      <c r="AH39" s="239"/>
    </row>
    <row r="40" spans="2:40" ht="25.5" customHeight="1">
      <c r="B40" s="215"/>
      <c r="C40" s="661" t="s">
        <v>520</v>
      </c>
      <c r="D40" s="661"/>
      <c r="E40" s="661"/>
      <c r="F40" s="661"/>
      <c r="G40" s="674" t="s">
        <v>544</v>
      </c>
      <c r="H40" s="674"/>
      <c r="I40" s="674"/>
      <c r="J40" s="674"/>
      <c r="K40" s="674"/>
      <c r="L40" s="674"/>
      <c r="M40" s="674"/>
      <c r="N40" s="674"/>
      <c r="O40" s="648" t="s">
        <v>471</v>
      </c>
      <c r="P40" s="648"/>
      <c r="Q40" s="648"/>
      <c r="R40" s="648"/>
      <c r="S40" s="648"/>
      <c r="T40" s="703" t="s">
        <v>472</v>
      </c>
      <c r="U40" s="703"/>
      <c r="V40" s="703"/>
      <c r="W40" s="703"/>
      <c r="X40" s="703"/>
      <c r="Y40" s="703"/>
      <c r="Z40" s="703"/>
      <c r="AA40" s="703"/>
      <c r="AB40" s="703"/>
      <c r="AC40" s="703"/>
      <c r="AD40" s="301"/>
      <c r="AF40" s="261"/>
      <c r="AG40" s="239"/>
      <c r="AH40" s="239"/>
    </row>
    <row r="41" spans="2:40" ht="12.75" customHeight="1">
      <c r="B41" s="215"/>
      <c r="C41" s="661" t="s">
        <v>468</v>
      </c>
      <c r="D41" s="661"/>
      <c r="E41" s="661"/>
      <c r="F41" s="661"/>
      <c r="G41" s="674" t="s">
        <v>34</v>
      </c>
      <c r="H41" s="674"/>
      <c r="I41" s="674"/>
      <c r="J41" s="674"/>
      <c r="K41" s="674"/>
      <c r="L41" s="674"/>
      <c r="M41" s="674"/>
      <c r="N41" s="674"/>
      <c r="O41" s="648" t="s">
        <v>473</v>
      </c>
      <c r="P41" s="648"/>
      <c r="Q41" s="648"/>
      <c r="R41" s="648"/>
      <c r="S41" s="648"/>
      <c r="T41" s="703" t="s">
        <v>474</v>
      </c>
      <c r="U41" s="703"/>
      <c r="V41" s="703"/>
      <c r="W41" s="703"/>
      <c r="X41" s="703"/>
      <c r="Y41" s="703"/>
      <c r="Z41" s="703"/>
      <c r="AA41" s="703"/>
      <c r="AB41" s="703"/>
      <c r="AC41" s="703"/>
      <c r="AD41" s="301"/>
      <c r="AF41" s="261"/>
      <c r="AG41" s="238"/>
      <c r="AH41" s="238"/>
    </row>
    <row r="42" spans="2:40">
      <c r="B42" s="215"/>
      <c r="C42" s="668" t="s">
        <v>522</v>
      </c>
      <c r="D42" s="668"/>
      <c r="E42" s="668"/>
      <c r="F42" s="668"/>
      <c r="G42" s="669">
        <v>1</v>
      </c>
      <c r="H42" s="669"/>
      <c r="I42" s="669"/>
      <c r="J42" s="669"/>
      <c r="K42" s="669"/>
      <c r="L42" s="669"/>
      <c r="M42" s="669"/>
      <c r="N42" s="669"/>
      <c r="O42" s="661" t="s">
        <v>475</v>
      </c>
      <c r="P42" s="661"/>
      <c r="Q42" s="661"/>
      <c r="R42" s="661"/>
      <c r="S42" s="661"/>
      <c r="T42" s="703"/>
      <c r="U42" s="703"/>
      <c r="V42" s="703"/>
      <c r="W42" s="703"/>
      <c r="X42" s="703"/>
      <c r="Y42" s="703"/>
      <c r="Z42" s="703"/>
      <c r="AA42" s="703"/>
      <c r="AB42" s="703"/>
      <c r="AC42" s="703"/>
      <c r="AD42" s="301"/>
      <c r="AF42" s="261"/>
      <c r="AG42" s="238"/>
      <c r="AH42" s="238"/>
    </row>
    <row r="43" spans="2:40" ht="13.5" customHeight="1">
      <c r="B43" s="215"/>
      <c r="C43" s="668"/>
      <c r="D43" s="668"/>
      <c r="E43" s="668"/>
      <c r="F43" s="668"/>
      <c r="G43" s="669"/>
      <c r="H43" s="669"/>
      <c r="I43" s="669"/>
      <c r="J43" s="669"/>
      <c r="K43" s="669"/>
      <c r="L43" s="669"/>
      <c r="M43" s="669"/>
      <c r="N43" s="669"/>
      <c r="O43" s="668" t="s">
        <v>476</v>
      </c>
      <c r="P43" s="668"/>
      <c r="Q43" s="668"/>
      <c r="R43" s="668"/>
      <c r="S43" s="668"/>
      <c r="T43" s="704" t="s">
        <v>477</v>
      </c>
      <c r="U43" s="704"/>
      <c r="V43" s="704"/>
      <c r="W43" s="704"/>
      <c r="X43" s="704"/>
      <c r="Y43" s="704"/>
      <c r="Z43" s="704"/>
      <c r="AA43" s="704"/>
      <c r="AB43" s="704"/>
      <c r="AC43" s="704"/>
      <c r="AD43" s="301"/>
      <c r="AF43" s="261"/>
      <c r="AG43" s="238"/>
      <c r="AH43" s="238"/>
    </row>
    <row r="44" spans="2:40">
      <c r="B44" s="215"/>
      <c r="C44" s="717" t="s">
        <v>478</v>
      </c>
      <c r="D44" s="717"/>
      <c r="E44" s="717"/>
      <c r="F44" s="717"/>
      <c r="G44" s="717"/>
      <c r="H44" s="717"/>
      <c r="I44" s="717"/>
      <c r="J44" s="717"/>
      <c r="K44" s="717"/>
      <c r="L44" s="717"/>
      <c r="M44" s="717"/>
      <c r="N44" s="717"/>
      <c r="O44" s="718" t="s">
        <v>479</v>
      </c>
      <c r="P44" s="718"/>
      <c r="Q44" s="718"/>
      <c r="R44" s="718"/>
      <c r="S44" s="718"/>
      <c r="T44" s="718"/>
      <c r="U44" s="718"/>
      <c r="V44" s="718"/>
      <c r="W44" s="718"/>
      <c r="X44" s="718"/>
      <c r="Y44" s="718"/>
      <c r="Z44" s="718"/>
      <c r="AA44" s="718"/>
      <c r="AB44" s="718"/>
      <c r="AC44" s="718"/>
      <c r="AD44" s="301"/>
      <c r="AF44" s="261"/>
      <c r="AG44" s="238"/>
      <c r="AH44" s="238"/>
    </row>
    <row r="45" spans="2:40" ht="12.75" customHeight="1">
      <c r="B45" s="215"/>
      <c r="C45" s="677" t="s">
        <v>480</v>
      </c>
      <c r="D45" s="677"/>
      <c r="E45" s="677"/>
      <c r="F45" s="677"/>
      <c r="G45" s="719" t="s">
        <v>481</v>
      </c>
      <c r="H45" s="719"/>
      <c r="I45" s="240" t="s">
        <v>482</v>
      </c>
      <c r="J45" s="241" t="s">
        <v>483</v>
      </c>
      <c r="K45" s="240"/>
      <c r="L45" s="241" t="s">
        <v>484</v>
      </c>
      <c r="M45" s="242"/>
      <c r="N45" s="243"/>
      <c r="O45" s="663" t="s">
        <v>485</v>
      </c>
      <c r="P45" s="663"/>
      <c r="Q45" s="663"/>
      <c r="R45" s="663"/>
      <c r="S45" s="720" t="s">
        <v>486</v>
      </c>
      <c r="T45" s="720"/>
      <c r="U45" s="720"/>
      <c r="V45" s="720"/>
      <c r="W45" s="720"/>
      <c r="X45" s="720"/>
      <c r="Y45" s="720"/>
      <c r="Z45" s="720"/>
      <c r="AA45" s="720"/>
      <c r="AB45" s="720"/>
      <c r="AC45" s="720"/>
      <c r="AD45" s="301"/>
      <c r="AF45" s="261"/>
      <c r="AG45" s="238"/>
      <c r="AH45" s="238"/>
    </row>
    <row r="46" spans="2:40" ht="12.7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5" t="s">
        <v>482</v>
      </c>
      <c r="W46" s="721" t="s">
        <v>489</v>
      </c>
      <c r="X46" s="721"/>
      <c r="Y46" s="721"/>
      <c r="Z46" s="667"/>
      <c r="AA46" s="667"/>
      <c r="AB46" s="667"/>
      <c r="AC46" s="667"/>
      <c r="AD46" s="301"/>
      <c r="AF46" s="261"/>
      <c r="AG46" s="238"/>
      <c r="AH46" s="238"/>
    </row>
    <row r="47" spans="2:40" ht="27" customHeight="1">
      <c r="B47" s="215"/>
      <c r="C47" s="648" t="s">
        <v>490</v>
      </c>
      <c r="D47" s="648"/>
      <c r="E47" s="648"/>
      <c r="F47" s="648"/>
      <c r="G47" s="722"/>
      <c r="H47" s="722"/>
      <c r="I47" s="722"/>
      <c r="J47" s="722"/>
      <c r="K47" s="722"/>
      <c r="L47" s="722"/>
      <c r="M47" s="722"/>
      <c r="N47" s="722"/>
      <c r="O47" s="650"/>
      <c r="P47" s="650"/>
      <c r="Q47" s="650"/>
      <c r="R47" s="650"/>
      <c r="S47" s="721" t="s">
        <v>476</v>
      </c>
      <c r="T47" s="721"/>
      <c r="U47" s="721"/>
      <c r="V47" s="655" t="s">
        <v>482</v>
      </c>
      <c r="W47" s="721" t="s">
        <v>523</v>
      </c>
      <c r="X47" s="721"/>
      <c r="Y47" s="721"/>
      <c r="Z47" s="712"/>
      <c r="AA47" s="712"/>
      <c r="AB47" s="712"/>
      <c r="AC47" s="712"/>
      <c r="AD47" s="301"/>
      <c r="AF47" s="261"/>
      <c r="AG47" s="238"/>
      <c r="AH47" s="238"/>
    </row>
    <row r="48" spans="2:40" ht="12.75" customHeight="1">
      <c r="B48" s="215"/>
      <c r="C48" s="648" t="s">
        <v>524</v>
      </c>
      <c r="D48" s="648"/>
      <c r="E48" s="648"/>
      <c r="F48" s="648"/>
      <c r="G48" s="713" t="s">
        <v>545</v>
      </c>
      <c r="H48" s="713"/>
      <c r="I48" s="713"/>
      <c r="J48" s="713"/>
      <c r="K48" s="713"/>
      <c r="L48" s="713"/>
      <c r="M48" s="713"/>
      <c r="N48" s="713"/>
      <c r="O48" s="650"/>
      <c r="P48" s="650"/>
      <c r="Q48" s="650"/>
      <c r="R48" s="650"/>
      <c r="S48" s="721"/>
      <c r="T48" s="721"/>
      <c r="U48" s="721"/>
      <c r="V48" s="655"/>
      <c r="W48" s="721"/>
      <c r="X48" s="721"/>
      <c r="Y48" s="721"/>
      <c r="Z48" s="712"/>
      <c r="AA48" s="712"/>
      <c r="AB48" s="712"/>
      <c r="AC48" s="712"/>
      <c r="AD48" s="301"/>
      <c r="AF48" s="261"/>
      <c r="AG48" s="238"/>
      <c r="AH48" s="238"/>
    </row>
    <row r="49" spans="1:40" ht="12.75" customHeight="1">
      <c r="B49" s="215"/>
      <c r="C49" s="648" t="s">
        <v>526</v>
      </c>
      <c r="D49" s="648"/>
      <c r="E49" s="648"/>
      <c r="F49" s="648"/>
      <c r="G49" s="714" t="s">
        <v>572</v>
      </c>
      <c r="H49" s="714"/>
      <c r="I49" s="714"/>
      <c r="J49" s="714"/>
      <c r="K49" s="714"/>
      <c r="L49" s="714"/>
      <c r="M49" s="714"/>
      <c r="N49" s="714"/>
      <c r="O49" s="650"/>
      <c r="P49" s="650"/>
      <c r="Q49" s="650"/>
      <c r="R49" s="650"/>
      <c r="S49" s="715" t="s">
        <v>493</v>
      </c>
      <c r="T49" s="715"/>
      <c r="U49" s="715"/>
      <c r="V49" s="654" t="s">
        <v>482</v>
      </c>
      <c r="W49" s="607" t="s">
        <v>494</v>
      </c>
      <c r="X49" s="607"/>
      <c r="Y49" s="607"/>
      <c r="Z49" s="608" t="s">
        <v>482</v>
      </c>
      <c r="AA49" s="608"/>
      <c r="AB49" s="608"/>
      <c r="AC49" s="608"/>
      <c r="AD49" s="301"/>
      <c r="AF49" s="261"/>
      <c r="AG49" s="238"/>
      <c r="AH49" s="238"/>
    </row>
    <row r="50" spans="1:40" ht="12.75" customHeight="1">
      <c r="B50" s="215"/>
      <c r="C50" s="648" t="s">
        <v>495</v>
      </c>
      <c r="D50" s="648"/>
      <c r="E50" s="648"/>
      <c r="F50" s="648"/>
      <c r="G50" s="716"/>
      <c r="H50" s="716"/>
      <c r="I50" s="716"/>
      <c r="J50" s="716"/>
      <c r="K50" s="716"/>
      <c r="L50" s="716"/>
      <c r="M50" s="716"/>
      <c r="N50" s="716"/>
      <c r="O50" s="650"/>
      <c r="P50" s="650"/>
      <c r="Q50" s="650"/>
      <c r="R50" s="650"/>
      <c r="S50" s="715"/>
      <c r="T50" s="715"/>
      <c r="U50" s="715"/>
      <c r="V50" s="654"/>
      <c r="W50" s="607"/>
      <c r="X50" s="607"/>
      <c r="Y50" s="607"/>
      <c r="Z50" s="608"/>
      <c r="AA50" s="608"/>
      <c r="AB50" s="608"/>
      <c r="AC50" s="608"/>
      <c r="AD50" s="301"/>
      <c r="AF50" s="261"/>
      <c r="AG50" s="238"/>
      <c r="AH50" s="238"/>
    </row>
    <row r="51" spans="1:40" ht="13.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608"/>
      <c r="AA51" s="608"/>
      <c r="AB51" s="608"/>
      <c r="AC51" s="608"/>
      <c r="AD51" s="301"/>
      <c r="AF51" s="261"/>
      <c r="AG51" s="238"/>
      <c r="AH51" s="238"/>
    </row>
    <row r="52" spans="1:40">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304"/>
      <c r="AD52" s="305"/>
      <c r="AF52" s="261"/>
      <c r="AG52" s="239"/>
      <c r="AH52" s="239"/>
    </row>
    <row r="53" spans="1:40">
      <c r="A53" s="220"/>
      <c r="C53" s="253"/>
      <c r="D53" s="238"/>
      <c r="E53" s="238"/>
      <c r="F53" s="238"/>
      <c r="G53" s="238"/>
      <c r="H53" s="238"/>
      <c r="I53" s="238"/>
      <c r="J53" s="238"/>
      <c r="K53" s="238"/>
      <c r="L53" s="238"/>
      <c r="M53" s="238"/>
      <c r="N53" s="238"/>
      <c r="O53" s="306"/>
      <c r="P53" s="253"/>
      <c r="Q53" s="254"/>
      <c r="R53" s="254"/>
      <c r="S53" s="254"/>
      <c r="T53" s="254"/>
      <c r="U53" s="254"/>
      <c r="V53" s="254"/>
      <c r="W53" s="254"/>
      <c r="X53" s="254"/>
      <c r="Y53" s="254"/>
      <c r="Z53" s="254"/>
      <c r="AA53" s="254"/>
      <c r="AB53" s="254"/>
      <c r="AD53" s="238"/>
      <c r="AF53" s="261"/>
      <c r="AG53" s="239"/>
      <c r="AH53" s="239"/>
      <c r="AN53">
        <f>SUBTOTAL(9,AN38:AN52)</f>
        <v>0</v>
      </c>
    </row>
    <row r="54" spans="1:40" ht="22.5" customHeight="1">
      <c r="C54" s="253"/>
      <c r="D54" s="238"/>
      <c r="E54" s="238"/>
      <c r="F54" s="238"/>
      <c r="G54" s="238"/>
      <c r="H54" s="238"/>
      <c r="I54" s="238"/>
      <c r="J54" s="238"/>
      <c r="K54" s="238"/>
      <c r="L54" s="238"/>
      <c r="M54" s="238"/>
      <c r="N54" s="238"/>
      <c r="AC54" s="254"/>
      <c r="AE54" s="238"/>
      <c r="AG54" s="261"/>
      <c r="AH54" s="646"/>
      <c r="AI54" s="646"/>
      <c r="AJ54" s="646"/>
      <c r="AK54" s="646"/>
      <c r="AL54" s="646"/>
      <c r="AM54" s="646"/>
      <c r="AN54" s="646"/>
    </row>
    <row r="55" spans="1:40" ht="22.5" customHeight="1">
      <c r="C55" s="253"/>
      <c r="D55" s="238"/>
      <c r="E55" s="238"/>
      <c r="F55" s="238"/>
      <c r="G55" s="238"/>
      <c r="H55" s="238"/>
      <c r="I55" s="238"/>
      <c r="J55" s="238"/>
      <c r="K55" s="238"/>
      <c r="L55" s="238"/>
      <c r="M55" s="238"/>
      <c r="N55" s="238"/>
      <c r="AC55" s="254"/>
      <c r="AE55" s="238"/>
      <c r="AG55" s="261"/>
      <c r="AH55" s="646"/>
      <c r="AI55" s="646"/>
      <c r="AJ55" s="646"/>
      <c r="AK55" s="646"/>
      <c r="AL55" s="646"/>
      <c r="AM55" s="646"/>
      <c r="AN55" s="646"/>
    </row>
    <row r="56" spans="1:40" ht="22.5" customHeight="1">
      <c r="C56" s="253"/>
      <c r="D56" s="238"/>
      <c r="E56" s="238"/>
      <c r="F56" s="238"/>
      <c r="G56" s="238"/>
      <c r="H56" s="238"/>
      <c r="I56" s="238"/>
      <c r="J56" s="238"/>
      <c r="K56" s="238"/>
      <c r="L56" s="238"/>
      <c r="M56" s="238"/>
      <c r="N56" s="238"/>
      <c r="AC56" s="254"/>
      <c r="AE56" s="238"/>
      <c r="AG56" s="261"/>
      <c r="AH56" s="646"/>
      <c r="AI56" s="646"/>
      <c r="AJ56" s="646"/>
      <c r="AK56" s="646"/>
      <c r="AL56" s="646"/>
      <c r="AM56" s="646"/>
      <c r="AN56" s="646"/>
    </row>
    <row r="57" spans="1:40" ht="22.5" customHeight="1">
      <c r="C57" s="253"/>
      <c r="D57" s="238"/>
      <c r="E57" s="238"/>
      <c r="F57" s="238"/>
      <c r="G57" s="238"/>
      <c r="H57" s="238"/>
      <c r="I57" s="238"/>
      <c r="J57" s="238"/>
      <c r="K57" s="238"/>
      <c r="L57" s="238"/>
      <c r="M57" s="238"/>
      <c r="N57" s="238"/>
      <c r="AC57" s="254"/>
      <c r="AE57" s="238"/>
      <c r="AG57" s="261"/>
      <c r="AH57" s="646"/>
      <c r="AI57" s="646"/>
      <c r="AJ57" s="646"/>
      <c r="AK57" s="646"/>
      <c r="AL57" s="646"/>
      <c r="AM57" s="646"/>
      <c r="AN57" s="646"/>
    </row>
    <row r="58" spans="1:40"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c r="AB58" s="254"/>
      <c r="AC58" s="254"/>
    </row>
    <row r="59" spans="1:40"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c r="AB59" s="254"/>
      <c r="AC59" s="254"/>
    </row>
    <row r="60" spans="1:40"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c r="AB60" s="254"/>
      <c r="AC60" s="254"/>
    </row>
    <row r="61" spans="1:40"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row>
    <row r="62" spans="1:40"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row>
    <row r="63" spans="1:40"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row>
    <row r="64" spans="1:40"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row>
    <row r="65" spans="3:29"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row>
    <row r="66" spans="3:29"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row>
    <row r="67" spans="3:29"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row>
    <row r="68" spans="3:29"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row>
    <row r="69" spans="3:29"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row>
    <row r="70" spans="3:29"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row>
    <row r="71" spans="3:29"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row>
    <row r="72" spans="3:29"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row>
    <row r="73" spans="3:29"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row>
    <row r="74" spans="3:29"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row>
    <row r="75" spans="3:29"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row>
    <row r="76" spans="3:29">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row>
    <row r="77" spans="3:29">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row>
    <row r="78" spans="3:29">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c r="AC78" s="254"/>
    </row>
    <row r="79" spans="3:29">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row>
    <row r="80" spans="3:29">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row>
    <row r="81" spans="3:29">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row>
    <row r="82" spans="3:29">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row>
    <row r="83" spans="3:29">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c r="AC83" s="254"/>
    </row>
    <row r="84" spans="3:29">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c r="AC84" s="254"/>
    </row>
  </sheetData>
  <sheetProtection algorithmName="SHA-512" hashValue="w7zAc2uoY31DCjKVxf+MhDBKdyui0slh2fU1PRiHJPzG3SD1aBOoi6KYY3YEeRPxZzH1Zfc0x6PbcwOpazuDmA==" saltValue="huD6T9mT0i8ImQcCqc/mew==" spinCount="100000" sheet="1" objects="1" scenarios="1"/>
  <mergeCells count="74">
    <mergeCell ref="G3:P3"/>
    <mergeCell ref="G4:P4"/>
    <mergeCell ref="G5:P5"/>
    <mergeCell ref="C7:AC7"/>
    <mergeCell ref="C8:E8"/>
    <mergeCell ref="F8:P8"/>
    <mergeCell ref="Q8:R8"/>
    <mergeCell ref="S8:T8"/>
    <mergeCell ref="U8:V8"/>
    <mergeCell ref="W8:AC8"/>
    <mergeCell ref="C9:E10"/>
    <mergeCell ref="F9:AC10"/>
    <mergeCell ref="R12:AC12"/>
    <mergeCell ref="R13:AC20"/>
    <mergeCell ref="R21:AC21"/>
    <mergeCell ref="R22:AC28"/>
    <mergeCell ref="D35:E35"/>
    <mergeCell ref="C37:N37"/>
    <mergeCell ref="O37:AC37"/>
    <mergeCell ref="C38:F38"/>
    <mergeCell ref="G38:N38"/>
    <mergeCell ref="O38:S38"/>
    <mergeCell ref="T38:AC38"/>
    <mergeCell ref="C39:F39"/>
    <mergeCell ref="G39:N39"/>
    <mergeCell ref="O39:S39"/>
    <mergeCell ref="T39:AC39"/>
    <mergeCell ref="C40:F40"/>
    <mergeCell ref="G40:N40"/>
    <mergeCell ref="O40:S40"/>
    <mergeCell ref="T40:AC40"/>
    <mergeCell ref="C41:F41"/>
    <mergeCell ref="G41:N41"/>
    <mergeCell ref="O41:S41"/>
    <mergeCell ref="T41:AC41"/>
    <mergeCell ref="C42:F43"/>
    <mergeCell ref="G42:N43"/>
    <mergeCell ref="O42:S42"/>
    <mergeCell ref="T42:AC42"/>
    <mergeCell ref="O43:S43"/>
    <mergeCell ref="T43:AC43"/>
    <mergeCell ref="C44:N44"/>
    <mergeCell ref="O44:AC44"/>
    <mergeCell ref="C45:F46"/>
    <mergeCell ref="G45:H45"/>
    <mergeCell ref="O45:R45"/>
    <mergeCell ref="S45:AC45"/>
    <mergeCell ref="G46:M46"/>
    <mergeCell ref="O46:R51"/>
    <mergeCell ref="S46:U46"/>
    <mergeCell ref="W46:Y46"/>
    <mergeCell ref="Z46:AC46"/>
    <mergeCell ref="C47:F47"/>
    <mergeCell ref="G47:N47"/>
    <mergeCell ref="S47:U48"/>
    <mergeCell ref="V47:V48"/>
    <mergeCell ref="W47:Y48"/>
    <mergeCell ref="V49:V51"/>
    <mergeCell ref="W49:Y51"/>
    <mergeCell ref="Z49:AC51"/>
    <mergeCell ref="C50:F50"/>
    <mergeCell ref="G50:N50"/>
    <mergeCell ref="C51:F51"/>
    <mergeCell ref="G51:N51"/>
    <mergeCell ref="C48:F48"/>
    <mergeCell ref="G48:N48"/>
    <mergeCell ref="C49:F49"/>
    <mergeCell ref="G49:N49"/>
    <mergeCell ref="S49:U51"/>
    <mergeCell ref="AH54:AN54"/>
    <mergeCell ref="AH55:AN55"/>
    <mergeCell ref="AH56:AN56"/>
    <mergeCell ref="AH57:AN57"/>
    <mergeCell ref="Z47:AC48"/>
  </mergeCells>
  <pageMargins left="0.57986111111111105" right="0.45" top="1.15486111111111" bottom="0.390277777777778" header="0.511811023622047" footer="0.511811023622047"/>
  <pageSetup paperSize="9" scale="8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N84"/>
  <sheetViews>
    <sheetView showGridLines="0" topLeftCell="A18" zoomScale="87" zoomScaleNormal="87" workbookViewId="0">
      <selection activeCell="P32" sqref="P32"/>
    </sheetView>
  </sheetViews>
  <sheetFormatPr baseColWidth="10" defaultColWidth="11.42578125" defaultRowHeight="12.75"/>
  <cols>
    <col min="1" max="2" width="1.140625" customWidth="1"/>
    <col min="3" max="3" width="4.28515625" customWidth="1"/>
    <col min="4" max="4" width="5.7109375" customWidth="1"/>
    <col min="5" max="5" width="5.140625" customWidth="1"/>
    <col min="6" max="17" width="6.7109375" customWidth="1"/>
    <col min="18" max="29" width="8.7109375" customWidth="1"/>
    <col min="30" max="31" width="1.140625" customWidth="1"/>
    <col min="34" max="34" width="62.85546875" customWidth="1"/>
  </cols>
  <sheetData>
    <row r="1" spans="2:40" ht="6" customHeight="1"/>
    <row r="2" spans="2:40"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4"/>
    </row>
    <row r="3" spans="2:40">
      <c r="B3" s="215"/>
      <c r="G3" s="688" t="str">
        <f>+'OP MEDICINA GRAL'!G3:P3</f>
        <v>HOSPITAL REGIONAL DE MONIQUIRÁ E.S.E.</v>
      </c>
      <c r="H3" s="688"/>
      <c r="I3" s="688"/>
      <c r="J3" s="688"/>
      <c r="K3" s="688"/>
      <c r="L3" s="688"/>
      <c r="M3" s="688"/>
      <c r="N3" s="688"/>
      <c r="O3" s="688"/>
      <c r="P3" s="688"/>
      <c r="AD3" s="216"/>
    </row>
    <row r="4" spans="2:40">
      <c r="B4" s="215"/>
      <c r="G4" s="688" t="s">
        <v>430</v>
      </c>
      <c r="H4" s="688"/>
      <c r="I4" s="688"/>
      <c r="J4" s="688"/>
      <c r="K4" s="688"/>
      <c r="L4" s="688"/>
      <c r="M4" s="688"/>
      <c r="N4" s="688"/>
      <c r="O4" s="688"/>
      <c r="P4" s="688"/>
      <c r="AD4" s="216"/>
    </row>
    <row r="5" spans="2:40">
      <c r="B5" s="215"/>
      <c r="G5" s="688" t="s">
        <v>537</v>
      </c>
      <c r="H5" s="688"/>
      <c r="I5" s="688"/>
      <c r="J5" s="688"/>
      <c r="K5" s="688"/>
      <c r="L5" s="688"/>
      <c r="M5" s="688"/>
      <c r="N5" s="688"/>
      <c r="O5" s="688"/>
      <c r="P5" s="688"/>
      <c r="AD5" s="216"/>
    </row>
    <row r="6" spans="2:40" ht="4.5" customHeight="1">
      <c r="B6" s="215"/>
      <c r="AD6" s="216"/>
    </row>
    <row r="7" spans="2:40"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216"/>
    </row>
    <row r="8" spans="2:40" ht="24" customHeight="1">
      <c r="B8" s="215"/>
      <c r="C8" s="661" t="s">
        <v>433</v>
      </c>
      <c r="D8" s="661"/>
      <c r="E8" s="661"/>
      <c r="F8" s="691" t="s">
        <v>54</v>
      </c>
      <c r="G8" s="691"/>
      <c r="H8" s="691"/>
      <c r="I8" s="691"/>
      <c r="J8" s="691"/>
      <c r="K8" s="691"/>
      <c r="L8" s="691"/>
      <c r="M8" s="691"/>
      <c r="N8" s="691"/>
      <c r="O8" s="691"/>
      <c r="P8" s="691"/>
      <c r="Q8" s="727" t="s">
        <v>435</v>
      </c>
      <c r="R8" s="727"/>
      <c r="S8" s="728"/>
      <c r="T8" s="728"/>
      <c r="U8" s="727" t="s">
        <v>436</v>
      </c>
      <c r="V8" s="727"/>
      <c r="W8" s="674" t="s">
        <v>437</v>
      </c>
      <c r="X8" s="674"/>
      <c r="Y8" s="674"/>
      <c r="Z8" s="674"/>
      <c r="AA8" s="674"/>
      <c r="AB8" s="674"/>
      <c r="AC8" s="674"/>
      <c r="AD8" s="216"/>
      <c r="AG8" s="218"/>
      <c r="AH8" s="218"/>
      <c r="AI8" s="218"/>
    </row>
    <row r="9" spans="2:40" ht="22.5" customHeight="1">
      <c r="B9" s="215"/>
      <c r="C9" s="724" t="s">
        <v>438</v>
      </c>
      <c r="D9" s="724"/>
      <c r="E9" s="724"/>
      <c r="F9" s="725" t="s">
        <v>562</v>
      </c>
      <c r="G9" s="725"/>
      <c r="H9" s="725"/>
      <c r="I9" s="725"/>
      <c r="J9" s="725"/>
      <c r="K9" s="725"/>
      <c r="L9" s="725"/>
      <c r="M9" s="725"/>
      <c r="N9" s="725"/>
      <c r="O9" s="725"/>
      <c r="P9" s="725"/>
      <c r="Q9" s="725"/>
      <c r="R9" s="725"/>
      <c r="S9" s="725"/>
      <c r="T9" s="725"/>
      <c r="U9" s="725"/>
      <c r="V9" s="725"/>
      <c r="W9" s="725"/>
      <c r="X9" s="725"/>
      <c r="Y9" s="725"/>
      <c r="Z9" s="725"/>
      <c r="AA9" s="725"/>
      <c r="AB9" s="725"/>
      <c r="AC9" s="725"/>
      <c r="AD9" s="216"/>
      <c r="AG9" s="218"/>
      <c r="AH9" s="218"/>
      <c r="AI9" s="218"/>
    </row>
    <row r="10" spans="2:40" ht="25.5" customHeight="1">
      <c r="B10" s="215"/>
      <c r="C10" s="724"/>
      <c r="D10" s="724"/>
      <c r="E10" s="724"/>
      <c r="F10" s="725"/>
      <c r="G10" s="725"/>
      <c r="H10" s="725"/>
      <c r="I10" s="725"/>
      <c r="J10" s="725"/>
      <c r="K10" s="725"/>
      <c r="L10" s="725"/>
      <c r="M10" s="725"/>
      <c r="N10" s="725"/>
      <c r="O10" s="725"/>
      <c r="P10" s="725"/>
      <c r="Q10" s="725"/>
      <c r="R10" s="725"/>
      <c r="S10" s="725"/>
      <c r="T10" s="725"/>
      <c r="U10" s="725"/>
      <c r="V10" s="725"/>
      <c r="W10" s="725"/>
      <c r="X10" s="725"/>
      <c r="Y10" s="725"/>
      <c r="Z10" s="725"/>
      <c r="AA10" s="725"/>
      <c r="AB10" s="725"/>
      <c r="AC10" s="725"/>
      <c r="AD10" s="216"/>
      <c r="AG10" s="218"/>
      <c r="AH10" s="218"/>
      <c r="AI10" s="218"/>
    </row>
    <row r="11" spans="2:40" ht="3.75" customHeight="1">
      <c r="B11" s="215"/>
      <c r="C11" s="291"/>
      <c r="D11" s="292"/>
      <c r="E11" s="292"/>
      <c r="F11" s="292"/>
      <c r="G11" s="293"/>
      <c r="H11" s="293"/>
      <c r="I11" s="293"/>
      <c r="J11" s="293"/>
      <c r="K11" s="293"/>
      <c r="L11" s="293"/>
      <c r="M11" s="293"/>
      <c r="N11" s="293"/>
      <c r="O11" s="293"/>
      <c r="P11" s="293"/>
      <c r="Q11" s="293"/>
      <c r="R11" s="293"/>
      <c r="S11" s="293"/>
      <c r="T11" s="293"/>
      <c r="U11" s="293"/>
      <c r="V11" s="293"/>
      <c r="W11" s="293"/>
      <c r="X11" s="293"/>
      <c r="Y11" s="293"/>
      <c r="Z11" s="293"/>
      <c r="AA11" s="293"/>
      <c r="AB11" s="293"/>
      <c r="AC11" s="294"/>
      <c r="AD11" s="216"/>
      <c r="AG11" s="218"/>
      <c r="AH11" s="218"/>
      <c r="AI11" s="218"/>
      <c r="AJ11" s="218"/>
      <c r="AK11" s="218"/>
      <c r="AL11" s="218"/>
      <c r="AM11" s="218"/>
      <c r="AN11" s="218"/>
    </row>
    <row r="12" spans="2:40" ht="17.25" customHeight="1">
      <c r="B12" s="215"/>
      <c r="C12" s="219"/>
      <c r="D12" s="220"/>
      <c r="E12" s="220"/>
      <c r="F12" s="220"/>
      <c r="G12" s="220"/>
      <c r="H12" s="220"/>
      <c r="I12" s="220"/>
      <c r="J12" s="220"/>
      <c r="K12" s="220"/>
      <c r="L12" s="220"/>
      <c r="M12" s="220"/>
      <c r="N12" s="220"/>
      <c r="O12" s="220"/>
      <c r="P12" s="220"/>
      <c r="Q12" s="220"/>
      <c r="R12" s="697" t="s">
        <v>442</v>
      </c>
      <c r="S12" s="697"/>
      <c r="T12" s="697"/>
      <c r="U12" s="697"/>
      <c r="V12" s="697"/>
      <c r="W12" s="697"/>
      <c r="X12" s="697"/>
      <c r="Y12" s="697"/>
      <c r="Z12" s="697"/>
      <c r="AA12" s="697"/>
      <c r="AB12" s="697"/>
      <c r="AC12" s="697"/>
      <c r="AD12" s="216"/>
    </row>
    <row r="13" spans="2:40" ht="21.75" customHeight="1">
      <c r="B13" s="215"/>
      <c r="C13" s="219"/>
      <c r="D13" s="220"/>
      <c r="E13" s="220"/>
      <c r="F13" s="220"/>
      <c r="G13" s="220"/>
      <c r="H13" s="220"/>
      <c r="I13" s="220"/>
      <c r="J13" s="220"/>
      <c r="K13" s="220"/>
      <c r="L13" s="220"/>
      <c r="M13" s="220"/>
      <c r="N13" s="220"/>
      <c r="O13" s="220"/>
      <c r="P13" s="220"/>
      <c r="Q13" s="220"/>
      <c r="R13" s="710" t="s">
        <v>577</v>
      </c>
      <c r="S13" s="710"/>
      <c r="T13" s="710"/>
      <c r="U13" s="710"/>
      <c r="V13" s="710"/>
      <c r="W13" s="710"/>
      <c r="X13" s="710"/>
      <c r="Y13" s="710"/>
      <c r="Z13" s="710"/>
      <c r="AA13" s="710"/>
      <c r="AB13" s="710"/>
      <c r="AC13" s="710"/>
      <c r="AD13" s="216"/>
    </row>
    <row r="14" spans="2:40" ht="17.25" customHeight="1">
      <c r="B14" s="215"/>
      <c r="C14" s="219"/>
      <c r="D14" s="220"/>
      <c r="E14" s="220"/>
      <c r="F14" s="220"/>
      <c r="G14" s="220"/>
      <c r="H14" s="220"/>
      <c r="I14" s="220"/>
      <c r="J14" s="220"/>
      <c r="K14" s="220"/>
      <c r="L14" s="220"/>
      <c r="M14" s="220"/>
      <c r="N14" s="220"/>
      <c r="O14" s="220"/>
      <c r="P14" s="220"/>
      <c r="Q14" s="220"/>
      <c r="R14" s="710"/>
      <c r="S14" s="710"/>
      <c r="T14" s="710"/>
      <c r="U14" s="710"/>
      <c r="V14" s="710"/>
      <c r="W14" s="710"/>
      <c r="X14" s="710"/>
      <c r="Y14" s="710"/>
      <c r="Z14" s="710"/>
      <c r="AA14" s="710"/>
      <c r="AB14" s="710"/>
      <c r="AC14" s="710"/>
      <c r="AD14" s="216"/>
    </row>
    <row r="15" spans="2:40" ht="17.25" customHeight="1">
      <c r="B15" s="215"/>
      <c r="C15" s="219"/>
      <c r="D15" s="220"/>
      <c r="E15" s="220"/>
      <c r="F15" s="220"/>
      <c r="G15" s="220"/>
      <c r="H15" s="220"/>
      <c r="I15" s="220"/>
      <c r="J15" s="220"/>
      <c r="K15" s="220"/>
      <c r="L15" s="220"/>
      <c r="M15" s="220"/>
      <c r="N15" s="220"/>
      <c r="O15" s="220"/>
      <c r="P15" s="220"/>
      <c r="Q15" s="220"/>
      <c r="R15" s="710"/>
      <c r="S15" s="710"/>
      <c r="T15" s="710"/>
      <c r="U15" s="710"/>
      <c r="V15" s="710"/>
      <c r="W15" s="710"/>
      <c r="X15" s="710"/>
      <c r="Y15" s="710"/>
      <c r="Z15" s="710"/>
      <c r="AA15" s="710"/>
      <c r="AB15" s="710"/>
      <c r="AC15" s="710"/>
      <c r="AD15" s="216"/>
    </row>
    <row r="16" spans="2:40" ht="26.25" customHeight="1">
      <c r="B16" s="215"/>
      <c r="C16" s="219"/>
      <c r="D16" s="220"/>
      <c r="E16" s="220"/>
      <c r="F16" s="220"/>
      <c r="G16" s="220"/>
      <c r="H16" s="220"/>
      <c r="I16" s="220"/>
      <c r="J16" s="220"/>
      <c r="K16" s="220"/>
      <c r="L16" s="220"/>
      <c r="M16" s="220"/>
      <c r="N16" s="220"/>
      <c r="O16" s="220"/>
      <c r="P16" s="220"/>
      <c r="Q16" s="220"/>
      <c r="R16" s="710"/>
      <c r="S16" s="710"/>
      <c r="T16" s="710"/>
      <c r="U16" s="710"/>
      <c r="V16" s="710"/>
      <c r="W16" s="710"/>
      <c r="X16" s="710"/>
      <c r="Y16" s="710"/>
      <c r="Z16" s="710"/>
      <c r="AA16" s="710"/>
      <c r="AB16" s="710"/>
      <c r="AC16" s="710"/>
      <c r="AD16" s="216"/>
    </row>
    <row r="17" spans="2:40" ht="21" customHeight="1">
      <c r="B17" s="215"/>
      <c r="C17" s="219"/>
      <c r="D17" s="220"/>
      <c r="E17" s="220"/>
      <c r="F17" s="220"/>
      <c r="G17" s="220"/>
      <c r="H17" s="220"/>
      <c r="I17" s="220"/>
      <c r="J17" s="220"/>
      <c r="K17" s="220"/>
      <c r="L17" s="220"/>
      <c r="M17" s="220"/>
      <c r="N17" s="220"/>
      <c r="O17" s="220"/>
      <c r="P17" s="220"/>
      <c r="Q17" s="220"/>
      <c r="R17" s="710"/>
      <c r="S17" s="710"/>
      <c r="T17" s="710"/>
      <c r="U17" s="710"/>
      <c r="V17" s="710"/>
      <c r="W17" s="710"/>
      <c r="X17" s="710"/>
      <c r="Y17" s="710"/>
      <c r="Z17" s="710"/>
      <c r="AA17" s="710"/>
      <c r="AB17" s="710"/>
      <c r="AC17" s="710"/>
      <c r="AD17" s="216"/>
    </row>
    <row r="18" spans="2:40" ht="22.5" customHeight="1">
      <c r="B18" s="215"/>
      <c r="C18" s="219"/>
      <c r="D18" s="220"/>
      <c r="E18" s="220"/>
      <c r="F18" s="220"/>
      <c r="G18" s="220"/>
      <c r="H18" s="220"/>
      <c r="I18" s="220"/>
      <c r="J18" s="220"/>
      <c r="K18" s="220"/>
      <c r="L18" s="220"/>
      <c r="M18" s="220"/>
      <c r="N18" s="220"/>
      <c r="O18" s="220"/>
      <c r="P18" s="220"/>
      <c r="Q18" s="220"/>
      <c r="R18" s="710"/>
      <c r="S18" s="710"/>
      <c r="T18" s="710"/>
      <c r="U18" s="710"/>
      <c r="V18" s="710"/>
      <c r="W18" s="710"/>
      <c r="X18" s="710"/>
      <c r="Y18" s="710"/>
      <c r="Z18" s="710"/>
      <c r="AA18" s="710"/>
      <c r="AB18" s="710"/>
      <c r="AC18" s="710"/>
      <c r="AD18" s="216"/>
    </row>
    <row r="19" spans="2:40" ht="36.75" customHeight="1">
      <c r="B19" s="215"/>
      <c r="C19" s="219"/>
      <c r="D19" s="220"/>
      <c r="E19" s="220"/>
      <c r="F19" s="220"/>
      <c r="G19" s="220"/>
      <c r="H19" s="220"/>
      <c r="I19" s="220"/>
      <c r="J19" s="220"/>
      <c r="K19" s="220"/>
      <c r="L19" s="220"/>
      <c r="M19" s="220"/>
      <c r="N19" s="220"/>
      <c r="O19" s="220"/>
      <c r="P19" s="220"/>
      <c r="Q19" s="220"/>
      <c r="R19" s="710"/>
      <c r="S19" s="710"/>
      <c r="T19" s="710"/>
      <c r="U19" s="710"/>
      <c r="V19" s="710"/>
      <c r="W19" s="710"/>
      <c r="X19" s="710"/>
      <c r="Y19" s="710"/>
      <c r="Z19" s="710"/>
      <c r="AA19" s="710"/>
      <c r="AB19" s="710"/>
      <c r="AC19" s="710"/>
      <c r="AD19" s="216"/>
    </row>
    <row r="20" spans="2:40" ht="15.75" customHeight="1">
      <c r="B20" s="215"/>
      <c r="C20" s="219"/>
      <c r="D20" s="220"/>
      <c r="E20" s="220"/>
      <c r="F20" s="220"/>
      <c r="G20" s="220"/>
      <c r="H20" s="220"/>
      <c r="I20" s="220"/>
      <c r="J20" s="220"/>
      <c r="K20" s="220"/>
      <c r="L20" s="220"/>
      <c r="M20" s="220"/>
      <c r="N20" s="220"/>
      <c r="O20" s="220"/>
      <c r="P20" s="220"/>
      <c r="Q20" s="220"/>
      <c r="R20" s="710"/>
      <c r="S20" s="710"/>
      <c r="T20" s="710"/>
      <c r="U20" s="710"/>
      <c r="V20" s="710"/>
      <c r="W20" s="710"/>
      <c r="X20" s="710"/>
      <c r="Y20" s="710"/>
      <c r="Z20" s="710"/>
      <c r="AA20" s="710"/>
      <c r="AB20" s="710"/>
      <c r="AC20" s="710"/>
      <c r="AD20" s="216"/>
    </row>
    <row r="21" spans="2:40" ht="17.25" customHeight="1">
      <c r="B21" s="215"/>
      <c r="C21" s="219"/>
      <c r="D21" s="220"/>
      <c r="E21" s="220"/>
      <c r="F21" s="220"/>
      <c r="G21" s="220"/>
      <c r="H21" s="220"/>
      <c r="I21" s="220"/>
      <c r="J21" s="220"/>
      <c r="K21" s="220"/>
      <c r="L21" s="220"/>
      <c r="M21" s="220"/>
      <c r="N21" s="220"/>
      <c r="O21" s="220"/>
      <c r="P21" s="220"/>
      <c r="Q21" s="220"/>
      <c r="R21" s="632" t="s">
        <v>457</v>
      </c>
      <c r="S21" s="632"/>
      <c r="T21" s="632"/>
      <c r="U21" s="632"/>
      <c r="V21" s="632"/>
      <c r="W21" s="632"/>
      <c r="X21" s="632"/>
      <c r="Y21" s="632"/>
      <c r="Z21" s="632"/>
      <c r="AA21" s="632"/>
      <c r="AB21" s="632"/>
      <c r="AC21" s="632"/>
      <c r="AD21" s="216"/>
    </row>
    <row r="22" spans="2:40" ht="15" customHeight="1">
      <c r="B22" s="215"/>
      <c r="C22" s="219"/>
      <c r="D22" s="220"/>
      <c r="E22" s="220"/>
      <c r="F22" s="220"/>
      <c r="G22" s="220"/>
      <c r="H22" s="220"/>
      <c r="I22" s="220"/>
      <c r="J22" s="220"/>
      <c r="K22" s="220"/>
      <c r="L22" s="220"/>
      <c r="M22" s="220"/>
      <c r="N22" s="220"/>
      <c r="O22" s="220"/>
      <c r="P22" s="220"/>
      <c r="Q22" s="220"/>
      <c r="R22" s="706" t="s">
        <v>578</v>
      </c>
      <c r="S22" s="706"/>
      <c r="T22" s="706"/>
      <c r="U22" s="706"/>
      <c r="V22" s="706"/>
      <c r="W22" s="706"/>
      <c r="X22" s="706"/>
      <c r="Y22" s="706"/>
      <c r="Z22" s="706"/>
      <c r="AA22" s="706"/>
      <c r="AB22" s="706"/>
      <c r="AC22" s="706"/>
      <c r="AD22" s="216"/>
    </row>
    <row r="23" spans="2:40" ht="19.5" customHeight="1">
      <c r="B23" s="215"/>
      <c r="C23" s="219"/>
      <c r="D23" s="220"/>
      <c r="E23" s="220"/>
      <c r="F23" s="220"/>
      <c r="G23" s="220"/>
      <c r="H23" s="220"/>
      <c r="I23" s="220"/>
      <c r="J23" s="220"/>
      <c r="K23" s="220"/>
      <c r="L23" s="220"/>
      <c r="M23" s="220"/>
      <c r="N23" s="220"/>
      <c r="O23" s="220"/>
      <c r="P23" s="220"/>
      <c r="Q23" s="220"/>
      <c r="R23" s="706"/>
      <c r="S23" s="706"/>
      <c r="T23" s="706"/>
      <c r="U23" s="706"/>
      <c r="V23" s="706"/>
      <c r="W23" s="706"/>
      <c r="X23" s="706"/>
      <c r="Y23" s="706"/>
      <c r="Z23" s="706"/>
      <c r="AA23" s="706"/>
      <c r="AB23" s="706"/>
      <c r="AC23" s="706"/>
      <c r="AD23" s="216"/>
    </row>
    <row r="24" spans="2:40" ht="16.5" customHeight="1">
      <c r="B24" s="215"/>
      <c r="C24" s="219"/>
      <c r="D24" s="220"/>
      <c r="E24" s="220"/>
      <c r="F24" s="220"/>
      <c r="G24" s="220"/>
      <c r="H24" s="220"/>
      <c r="I24" s="220"/>
      <c r="J24" s="220"/>
      <c r="K24" s="220"/>
      <c r="L24" s="220"/>
      <c r="M24" s="220"/>
      <c r="N24" s="220"/>
      <c r="O24" s="220"/>
      <c r="P24" s="220"/>
      <c r="Q24" s="220"/>
      <c r="R24" s="706"/>
      <c r="S24" s="706"/>
      <c r="T24" s="706"/>
      <c r="U24" s="706"/>
      <c r="V24" s="706"/>
      <c r="W24" s="706"/>
      <c r="X24" s="706"/>
      <c r="Y24" s="706"/>
      <c r="Z24" s="706"/>
      <c r="AA24" s="706"/>
      <c r="AB24" s="706"/>
      <c r="AC24" s="706"/>
      <c r="AD24" s="216"/>
    </row>
    <row r="25" spans="2:40" ht="21" customHeight="1">
      <c r="B25" s="215"/>
      <c r="C25" s="219"/>
      <c r="D25" s="220"/>
      <c r="E25" s="220"/>
      <c r="F25" s="220"/>
      <c r="G25" s="220"/>
      <c r="H25" s="220"/>
      <c r="I25" s="220"/>
      <c r="J25" s="220"/>
      <c r="K25" s="220"/>
      <c r="L25" s="220"/>
      <c r="M25" s="220"/>
      <c r="N25" s="220"/>
      <c r="O25" s="220"/>
      <c r="P25" s="220"/>
      <c r="Q25" s="220"/>
      <c r="R25" s="706"/>
      <c r="S25" s="706"/>
      <c r="T25" s="706"/>
      <c r="U25" s="706"/>
      <c r="V25" s="706"/>
      <c r="W25" s="706"/>
      <c r="X25" s="706"/>
      <c r="Y25" s="706"/>
      <c r="Z25" s="706"/>
      <c r="AA25" s="706"/>
      <c r="AB25" s="706"/>
      <c r="AC25" s="706"/>
      <c r="AD25" s="216"/>
    </row>
    <row r="26" spans="2:40" ht="23.25" customHeight="1">
      <c r="B26" s="215"/>
      <c r="C26" s="219"/>
      <c r="D26" s="220"/>
      <c r="E26" s="220"/>
      <c r="F26" s="220"/>
      <c r="G26" s="220"/>
      <c r="H26" s="220"/>
      <c r="I26" s="220"/>
      <c r="J26" s="220"/>
      <c r="K26" s="220"/>
      <c r="L26" s="220"/>
      <c r="M26" s="220"/>
      <c r="N26" s="220"/>
      <c r="O26" s="220"/>
      <c r="P26" s="220"/>
      <c r="Q26" s="220"/>
      <c r="R26" s="706"/>
      <c r="S26" s="706"/>
      <c r="T26" s="706"/>
      <c r="U26" s="706"/>
      <c r="V26" s="706"/>
      <c r="W26" s="706"/>
      <c r="X26" s="706"/>
      <c r="Y26" s="706"/>
      <c r="Z26" s="706"/>
      <c r="AA26" s="706"/>
      <c r="AB26" s="706"/>
      <c r="AC26" s="706"/>
      <c r="AD26" s="216"/>
    </row>
    <row r="27" spans="2:40" ht="15" customHeight="1">
      <c r="B27" s="215"/>
      <c r="C27" s="219"/>
      <c r="D27" s="220"/>
      <c r="E27" s="220"/>
      <c r="F27" s="220"/>
      <c r="G27" s="220"/>
      <c r="H27" s="220"/>
      <c r="I27" s="220"/>
      <c r="J27" s="220"/>
      <c r="K27" s="220"/>
      <c r="L27" s="220"/>
      <c r="M27" s="220"/>
      <c r="N27" s="220"/>
      <c r="O27" s="220"/>
      <c r="P27" s="220"/>
      <c r="Q27" s="220"/>
      <c r="R27" s="706"/>
      <c r="S27" s="706"/>
      <c r="T27" s="706"/>
      <c r="U27" s="706"/>
      <c r="V27" s="706"/>
      <c r="W27" s="706"/>
      <c r="X27" s="706"/>
      <c r="Y27" s="706"/>
      <c r="Z27" s="706"/>
      <c r="AA27" s="706"/>
      <c r="AB27" s="706"/>
      <c r="AC27" s="706"/>
      <c r="AD27" s="216"/>
      <c r="AH27" t="s">
        <v>551</v>
      </c>
    </row>
    <row r="28" spans="2:40" ht="15.75" customHeight="1">
      <c r="B28" s="215"/>
      <c r="C28" s="219"/>
      <c r="D28" s="220"/>
      <c r="E28" s="220"/>
      <c r="F28" s="220"/>
      <c r="G28" s="220"/>
      <c r="H28" s="220"/>
      <c r="I28" s="220"/>
      <c r="J28" s="220"/>
      <c r="K28" s="220"/>
      <c r="L28" s="220"/>
      <c r="M28" s="220"/>
      <c r="N28" s="220"/>
      <c r="O28" s="220"/>
      <c r="P28" s="220"/>
      <c r="Q28" s="220"/>
      <c r="R28" s="706"/>
      <c r="S28" s="706"/>
      <c r="T28" s="706"/>
      <c r="U28" s="706"/>
      <c r="V28" s="706"/>
      <c r="W28" s="706"/>
      <c r="X28" s="706"/>
      <c r="Y28" s="706"/>
      <c r="Z28" s="706"/>
      <c r="AA28" s="706"/>
      <c r="AB28" s="706"/>
      <c r="AC28" s="706"/>
      <c r="AD28" s="216"/>
    </row>
    <row r="29" spans="2:40"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1"/>
      <c r="AD29" s="216"/>
      <c r="AG29" s="218"/>
      <c r="AH29" s="218"/>
      <c r="AI29" s="218"/>
      <c r="AJ29" s="218"/>
      <c r="AK29" s="218"/>
      <c r="AL29" s="218"/>
      <c r="AM29" s="218"/>
      <c r="AN29" s="218"/>
    </row>
    <row r="30" spans="2:40" ht="22.5" customHeight="1">
      <c r="B30" s="215"/>
      <c r="C30" s="219"/>
      <c r="D30" s="707" t="s">
        <v>501</v>
      </c>
      <c r="E30" s="707"/>
      <c r="F30" s="267" t="s">
        <v>502</v>
      </c>
      <c r="G30" s="267" t="s">
        <v>503</v>
      </c>
      <c r="H30" s="267" t="s">
        <v>504</v>
      </c>
      <c r="I30" s="267" t="s">
        <v>505</v>
      </c>
      <c r="J30" s="267" t="s">
        <v>506</v>
      </c>
      <c r="K30" s="267" t="s">
        <v>507</v>
      </c>
      <c r="L30" s="267" t="s">
        <v>508</v>
      </c>
      <c r="M30" s="267" t="s">
        <v>509</v>
      </c>
      <c r="N30" s="267" t="s">
        <v>510</v>
      </c>
      <c r="O30" s="267" t="s">
        <v>511</v>
      </c>
      <c r="P30" s="267" t="s">
        <v>512</v>
      </c>
      <c r="Q30" s="267" t="s">
        <v>513</v>
      </c>
      <c r="R30" s="268" t="s">
        <v>514</v>
      </c>
      <c r="U30" s="220"/>
      <c r="V30" s="220"/>
      <c r="W30" s="220"/>
      <c r="X30" s="220"/>
      <c r="Y30" s="220"/>
      <c r="Z30" s="220"/>
      <c r="AA30" s="220"/>
      <c r="AB30" s="220"/>
      <c r="AC30" s="221"/>
      <c r="AD30" s="216"/>
      <c r="AG30" s="218"/>
      <c r="AH30" s="218"/>
      <c r="AI30" s="218"/>
      <c r="AJ30" s="218"/>
      <c r="AK30" s="218"/>
      <c r="AL30" s="218"/>
      <c r="AM30" s="218"/>
      <c r="AN30" s="218"/>
    </row>
    <row r="31" spans="2:40" ht="22.5" customHeight="1">
      <c r="B31" s="215"/>
      <c r="C31" s="219"/>
      <c r="D31" s="708" t="s">
        <v>27</v>
      </c>
      <c r="E31" s="708"/>
      <c r="F31" s="269">
        <f>+INDICADORES!H14</f>
        <v>2309</v>
      </c>
      <c r="G31" s="269">
        <f>+INDICADORES!K14</f>
        <v>1607</v>
      </c>
      <c r="H31" s="269">
        <f>+INDICADORES!N14</f>
        <v>4023</v>
      </c>
      <c r="I31" s="269">
        <f>+INDICADORES!T14</f>
        <v>5882</v>
      </c>
      <c r="J31" s="269">
        <f>+INDICADORES!W14</f>
        <v>3032</v>
      </c>
      <c r="K31" s="269">
        <f>+INDICADORES!Z14</f>
        <v>1995</v>
      </c>
      <c r="L31" s="269">
        <f>+INDICADORES!AF14</f>
        <v>1915</v>
      </c>
      <c r="M31" s="269">
        <f>+INDICADORES!AI14</f>
        <v>3278</v>
      </c>
      <c r="N31" s="269">
        <f>+INDICADORES!AL14</f>
        <v>4486</v>
      </c>
      <c r="O31" s="269">
        <f>+INDICADORES!AR14</f>
        <v>7393</v>
      </c>
      <c r="P31" s="269">
        <f>+INDICADORES!AU14</f>
        <v>7263</v>
      </c>
      <c r="Q31" s="269">
        <f>+INDICADORES!AX14</f>
        <v>4754</v>
      </c>
      <c r="R31" s="270">
        <f>SUM(F31:Q31)</f>
        <v>47937</v>
      </c>
      <c r="U31" s="295"/>
      <c r="V31" s="295"/>
      <c r="W31" s="220"/>
      <c r="X31" s="220"/>
      <c r="Y31" s="220"/>
      <c r="Z31" s="220"/>
      <c r="AA31" s="220"/>
      <c r="AB31" s="220"/>
      <c r="AC31" s="221"/>
      <c r="AD31" s="216"/>
      <c r="AG31" s="218"/>
      <c r="AH31" s="218"/>
      <c r="AI31" s="218"/>
      <c r="AJ31" s="218"/>
      <c r="AK31" s="218"/>
      <c r="AL31" s="218"/>
      <c r="AM31" s="218"/>
      <c r="AN31" s="218"/>
    </row>
    <row r="32" spans="2:40" ht="22.5" customHeight="1">
      <c r="B32" s="215"/>
      <c r="C32" s="219"/>
      <c r="D32" s="708" t="s">
        <v>28</v>
      </c>
      <c r="E32" s="708"/>
      <c r="F32" s="269">
        <f>+INDICADORES!I14</f>
        <v>529</v>
      </c>
      <c r="G32" s="269">
        <f>+INDICADORES!L14</f>
        <v>495</v>
      </c>
      <c r="H32" s="269">
        <f>+INDICADORES!O14</f>
        <v>541</v>
      </c>
      <c r="I32" s="269">
        <f>+INDICADORES!U14</f>
        <v>478</v>
      </c>
      <c r="J32" s="269">
        <f>+INDICADORES!X14</f>
        <v>519</v>
      </c>
      <c r="K32" s="269">
        <f>+INDICADORES!AA14</f>
        <v>438</v>
      </c>
      <c r="L32" s="269">
        <f>+INDICADORES!AG14</f>
        <v>530</v>
      </c>
      <c r="M32" s="269">
        <f>+INDICADORES!AJ14</f>
        <v>427</v>
      </c>
      <c r="N32" s="269">
        <f>+INDICADORES!AM14</f>
        <v>514</v>
      </c>
      <c r="O32" s="269">
        <f>+INDICADORES!AS14</f>
        <v>478</v>
      </c>
      <c r="P32" s="269">
        <f>+INDICADORES!AV14</f>
        <v>532</v>
      </c>
      <c r="Q32" s="269">
        <f>+INDICADORES!AY14</f>
        <v>492</v>
      </c>
      <c r="R32" s="270">
        <f>SUM(F32:Q32)</f>
        <v>5973</v>
      </c>
      <c r="U32" s="295"/>
      <c r="V32" s="295"/>
      <c r="W32" s="220"/>
      <c r="X32" s="220"/>
      <c r="Y32" s="220"/>
      <c r="Z32" s="220"/>
      <c r="AA32" s="220"/>
      <c r="AB32" s="220"/>
      <c r="AC32" s="221"/>
      <c r="AD32" s="216"/>
      <c r="AG32" s="218"/>
      <c r="AH32" s="218"/>
      <c r="AI32" s="218"/>
      <c r="AJ32" s="218"/>
      <c r="AK32" s="218"/>
      <c r="AL32" s="218"/>
      <c r="AM32" s="218"/>
      <c r="AN32" s="218"/>
    </row>
    <row r="33" spans="2:40" ht="22.5" customHeight="1">
      <c r="B33" s="215"/>
      <c r="C33" s="219"/>
      <c r="D33" s="231" t="s">
        <v>515</v>
      </c>
      <c r="E33" s="272"/>
      <c r="F33" s="273">
        <f t="shared" ref="F33:R33" si="0">F31/F32</f>
        <v>4.3648393194706996</v>
      </c>
      <c r="G33" s="273">
        <f t="shared" si="0"/>
        <v>3.2464646464646463</v>
      </c>
      <c r="H33" s="273">
        <f t="shared" si="0"/>
        <v>7.4362292051756009</v>
      </c>
      <c r="I33" s="273">
        <f t="shared" si="0"/>
        <v>12.305439330543933</v>
      </c>
      <c r="J33" s="273">
        <f t="shared" si="0"/>
        <v>5.8420038535645471</v>
      </c>
      <c r="K33" s="273">
        <f t="shared" si="0"/>
        <v>4.5547945205479454</v>
      </c>
      <c r="L33" s="273">
        <f t="shared" si="0"/>
        <v>3.6132075471698113</v>
      </c>
      <c r="M33" s="273">
        <f t="shared" si="0"/>
        <v>7.6768149882903982</v>
      </c>
      <c r="N33" s="273">
        <f t="shared" si="0"/>
        <v>8.7276264591439681</v>
      </c>
      <c r="O33" s="273">
        <f t="shared" si="0"/>
        <v>15.46652719665272</v>
      </c>
      <c r="P33" s="273">
        <f t="shared" si="0"/>
        <v>13.652255639097744</v>
      </c>
      <c r="Q33" s="273">
        <f t="shared" si="0"/>
        <v>9.6626016260162597</v>
      </c>
      <c r="R33" s="274">
        <f t="shared" si="0"/>
        <v>8.025615268709192</v>
      </c>
      <c r="U33" s="295"/>
      <c r="V33" s="295"/>
      <c r="W33" s="220"/>
      <c r="X33" s="220"/>
      <c r="Y33" s="220"/>
      <c r="Z33" s="220"/>
      <c r="AA33" s="220"/>
      <c r="AB33" s="220"/>
      <c r="AC33" s="221"/>
      <c r="AD33" s="216"/>
      <c r="AG33" s="218"/>
      <c r="AH33" s="218"/>
      <c r="AI33" s="218"/>
      <c r="AJ33" s="218"/>
      <c r="AK33" s="218"/>
      <c r="AL33" s="218"/>
      <c r="AM33" s="218"/>
      <c r="AN33" s="218"/>
    </row>
    <row r="34" spans="2:40" ht="22.5" customHeight="1">
      <c r="B34" s="215"/>
      <c r="C34" s="219"/>
      <c r="D34" s="231" t="s">
        <v>516</v>
      </c>
      <c r="E34" s="275"/>
      <c r="F34" s="276">
        <v>11.944099378881999</v>
      </c>
      <c r="G34" s="276">
        <v>15.508474576271199</v>
      </c>
      <c r="H34" s="276">
        <v>12.365957446808499</v>
      </c>
      <c r="I34" s="276">
        <v>17.6072607260726</v>
      </c>
      <c r="J34" s="276">
        <v>16.846625766871199</v>
      </c>
      <c r="K34" s="276">
        <v>18.156716417910399</v>
      </c>
      <c r="L34" s="276">
        <v>12.916376306620201</v>
      </c>
      <c r="M34" s="276">
        <v>10.1350482315113</v>
      </c>
      <c r="N34" s="276">
        <v>12.9027777777778</v>
      </c>
      <c r="O34" s="276">
        <v>17.199288256227799</v>
      </c>
      <c r="P34" s="276">
        <v>14.162454873646199</v>
      </c>
      <c r="Q34" s="276">
        <v>19.3</v>
      </c>
      <c r="R34" s="277">
        <v>15</v>
      </c>
      <c r="U34" s="295"/>
      <c r="V34" s="295"/>
      <c r="W34" s="220"/>
      <c r="X34" s="220"/>
      <c r="Y34" s="220"/>
      <c r="Z34" s="220"/>
      <c r="AA34" s="220"/>
      <c r="AB34" s="220"/>
      <c r="AC34" s="221"/>
      <c r="AD34" s="216"/>
      <c r="AG34" s="218"/>
      <c r="AH34" s="218"/>
      <c r="AI34" s="218"/>
      <c r="AJ34" s="218"/>
      <c r="AK34" s="218"/>
      <c r="AL34" s="218"/>
      <c r="AM34" s="218"/>
      <c r="AN34" s="218"/>
    </row>
    <row r="35" spans="2:40" ht="15" customHeight="1">
      <c r="B35" s="215"/>
      <c r="C35" s="219"/>
      <c r="D35" s="709" t="s">
        <v>26</v>
      </c>
      <c r="E35" s="709"/>
      <c r="F35" s="278">
        <v>15</v>
      </c>
      <c r="G35" s="278">
        <v>15</v>
      </c>
      <c r="H35" s="278">
        <v>15</v>
      </c>
      <c r="I35" s="278">
        <v>15</v>
      </c>
      <c r="J35" s="278">
        <v>15</v>
      </c>
      <c r="K35" s="278">
        <v>15</v>
      </c>
      <c r="L35" s="278">
        <v>15</v>
      </c>
      <c r="M35" s="278">
        <v>15</v>
      </c>
      <c r="N35" s="278">
        <v>15</v>
      </c>
      <c r="O35" s="278">
        <v>15</v>
      </c>
      <c r="P35" s="278">
        <v>15</v>
      </c>
      <c r="Q35" s="278">
        <v>15</v>
      </c>
      <c r="R35" s="279">
        <f>+AVERAGE(F35:Q35)</f>
        <v>15</v>
      </c>
      <c r="U35" s="220"/>
      <c r="V35" s="220"/>
      <c r="W35" s="220"/>
      <c r="X35" s="220"/>
      <c r="Y35" s="220"/>
      <c r="Z35" s="220"/>
      <c r="AA35" s="220"/>
      <c r="AB35" s="220"/>
      <c r="AC35" s="221"/>
      <c r="AD35" s="216"/>
      <c r="AG35" s="218"/>
      <c r="AH35" s="218"/>
      <c r="AI35" s="218"/>
      <c r="AJ35" s="218"/>
      <c r="AK35" s="218"/>
      <c r="AL35" s="218"/>
      <c r="AM35" s="218"/>
      <c r="AN35" s="218"/>
    </row>
    <row r="36" spans="2:40" ht="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1"/>
      <c r="AD36" s="216"/>
      <c r="AG36" s="218"/>
      <c r="AH36" s="218"/>
      <c r="AI36" s="218"/>
      <c r="AJ36" s="218"/>
      <c r="AK36" s="218"/>
      <c r="AL36" s="218"/>
      <c r="AM36" s="218"/>
      <c r="AN36" s="218"/>
    </row>
    <row r="37" spans="2:40">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659"/>
      <c r="AC37" s="659"/>
      <c r="AD37" s="216"/>
      <c r="AF37" s="218"/>
      <c r="AG37" s="218"/>
      <c r="AH37" s="218"/>
    </row>
    <row r="38" spans="2:40" ht="35.25" customHeight="1">
      <c r="B38" s="215"/>
      <c r="C38" s="677" t="s">
        <v>27</v>
      </c>
      <c r="D38" s="677"/>
      <c r="E38" s="677"/>
      <c r="F38" s="677"/>
      <c r="G38" s="694" t="s">
        <v>55</v>
      </c>
      <c r="H38" s="694"/>
      <c r="I38" s="694"/>
      <c r="J38" s="694"/>
      <c r="K38" s="694"/>
      <c r="L38" s="694"/>
      <c r="M38" s="694"/>
      <c r="N38" s="694"/>
      <c r="O38" s="690" t="s">
        <v>518</v>
      </c>
      <c r="P38" s="690"/>
      <c r="Q38" s="690"/>
      <c r="R38" s="690"/>
      <c r="S38" s="690"/>
      <c r="T38" s="705"/>
      <c r="U38" s="705"/>
      <c r="V38" s="705"/>
      <c r="W38" s="705"/>
      <c r="X38" s="705"/>
      <c r="Y38" s="705"/>
      <c r="Z38" s="705"/>
      <c r="AA38" s="705"/>
      <c r="AB38" s="705"/>
      <c r="AC38" s="705"/>
      <c r="AD38" s="301"/>
      <c r="AF38" s="261"/>
      <c r="AG38" s="239"/>
      <c r="AH38" s="239"/>
    </row>
    <row r="39" spans="2:40" ht="29.25" customHeight="1">
      <c r="B39" s="215"/>
      <c r="C39" s="661" t="s">
        <v>28</v>
      </c>
      <c r="D39" s="661"/>
      <c r="E39" s="661"/>
      <c r="F39" s="661"/>
      <c r="G39" s="674" t="s">
        <v>56</v>
      </c>
      <c r="H39" s="674"/>
      <c r="I39" s="674"/>
      <c r="J39" s="674"/>
      <c r="K39" s="674"/>
      <c r="L39" s="674"/>
      <c r="M39" s="674"/>
      <c r="N39" s="674"/>
      <c r="O39" s="661" t="s">
        <v>519</v>
      </c>
      <c r="P39" s="661"/>
      <c r="Q39" s="661"/>
      <c r="R39" s="661"/>
      <c r="S39" s="661"/>
      <c r="T39" s="705"/>
      <c r="U39" s="705"/>
      <c r="V39" s="705"/>
      <c r="W39" s="705"/>
      <c r="X39" s="705"/>
      <c r="Y39" s="705"/>
      <c r="Z39" s="705"/>
      <c r="AA39" s="705"/>
      <c r="AB39" s="705"/>
      <c r="AC39" s="705"/>
      <c r="AD39" s="301"/>
      <c r="AF39" s="261"/>
      <c r="AG39" s="239"/>
      <c r="AH39" s="239"/>
    </row>
    <row r="40" spans="2:40" ht="25.5" customHeight="1">
      <c r="B40" s="215"/>
      <c r="C40" s="661" t="s">
        <v>520</v>
      </c>
      <c r="D40" s="661"/>
      <c r="E40" s="661"/>
      <c r="F40" s="661"/>
      <c r="G40" s="674" t="s">
        <v>544</v>
      </c>
      <c r="H40" s="674"/>
      <c r="I40" s="674"/>
      <c r="J40" s="674"/>
      <c r="K40" s="674"/>
      <c r="L40" s="674"/>
      <c r="M40" s="674"/>
      <c r="N40" s="674"/>
      <c r="O40" s="648" t="s">
        <v>471</v>
      </c>
      <c r="P40" s="648"/>
      <c r="Q40" s="648"/>
      <c r="R40" s="648"/>
      <c r="S40" s="648"/>
      <c r="T40" s="703" t="s">
        <v>472</v>
      </c>
      <c r="U40" s="703"/>
      <c r="V40" s="703"/>
      <c r="W40" s="703"/>
      <c r="X40" s="703"/>
      <c r="Y40" s="703"/>
      <c r="Z40" s="703"/>
      <c r="AA40" s="703"/>
      <c r="AB40" s="703"/>
      <c r="AC40" s="703"/>
      <c r="AD40" s="301"/>
      <c r="AF40" s="261"/>
      <c r="AG40" s="239"/>
      <c r="AH40" s="239"/>
    </row>
    <row r="41" spans="2:40" ht="12.75" customHeight="1">
      <c r="B41" s="215"/>
      <c r="C41" s="661" t="s">
        <v>468</v>
      </c>
      <c r="D41" s="661"/>
      <c r="E41" s="661"/>
      <c r="F41" s="661"/>
      <c r="G41" s="674" t="s">
        <v>34</v>
      </c>
      <c r="H41" s="674"/>
      <c r="I41" s="674"/>
      <c r="J41" s="674"/>
      <c r="K41" s="674"/>
      <c r="L41" s="674"/>
      <c r="M41" s="674"/>
      <c r="N41" s="674"/>
      <c r="O41" s="648" t="s">
        <v>473</v>
      </c>
      <c r="P41" s="648"/>
      <c r="Q41" s="648"/>
      <c r="R41" s="648"/>
      <c r="S41" s="648"/>
      <c r="T41" s="703" t="s">
        <v>474</v>
      </c>
      <c r="U41" s="703"/>
      <c r="V41" s="703"/>
      <c r="W41" s="703"/>
      <c r="X41" s="703"/>
      <c r="Y41" s="703"/>
      <c r="Z41" s="703"/>
      <c r="AA41" s="703"/>
      <c r="AB41" s="703"/>
      <c r="AC41" s="703"/>
      <c r="AD41" s="301"/>
      <c r="AF41" s="261"/>
      <c r="AG41" s="238"/>
      <c r="AH41" s="238"/>
    </row>
    <row r="42" spans="2:40">
      <c r="B42" s="215"/>
      <c r="C42" s="668" t="s">
        <v>522</v>
      </c>
      <c r="D42" s="668"/>
      <c r="E42" s="668"/>
      <c r="F42" s="668"/>
      <c r="G42" s="669">
        <v>1</v>
      </c>
      <c r="H42" s="669"/>
      <c r="I42" s="669"/>
      <c r="J42" s="669"/>
      <c r="K42" s="669"/>
      <c r="L42" s="669"/>
      <c r="M42" s="669"/>
      <c r="N42" s="669"/>
      <c r="O42" s="661" t="s">
        <v>475</v>
      </c>
      <c r="P42" s="661"/>
      <c r="Q42" s="661"/>
      <c r="R42" s="661"/>
      <c r="S42" s="661"/>
      <c r="T42" s="703"/>
      <c r="U42" s="703"/>
      <c r="V42" s="703"/>
      <c r="W42" s="703"/>
      <c r="X42" s="703"/>
      <c r="Y42" s="703"/>
      <c r="Z42" s="703"/>
      <c r="AA42" s="703"/>
      <c r="AB42" s="703"/>
      <c r="AC42" s="703"/>
      <c r="AD42" s="301"/>
      <c r="AF42" s="261"/>
      <c r="AG42" s="238"/>
      <c r="AH42" s="238"/>
    </row>
    <row r="43" spans="2:40" ht="13.5" customHeight="1">
      <c r="B43" s="215"/>
      <c r="C43" s="668"/>
      <c r="D43" s="668"/>
      <c r="E43" s="668"/>
      <c r="F43" s="668"/>
      <c r="G43" s="669"/>
      <c r="H43" s="669"/>
      <c r="I43" s="669"/>
      <c r="J43" s="669"/>
      <c r="K43" s="669"/>
      <c r="L43" s="669"/>
      <c r="M43" s="669"/>
      <c r="N43" s="669"/>
      <c r="O43" s="668" t="s">
        <v>476</v>
      </c>
      <c r="P43" s="668"/>
      <c r="Q43" s="668"/>
      <c r="R43" s="668"/>
      <c r="S43" s="668"/>
      <c r="T43" s="704" t="s">
        <v>477</v>
      </c>
      <c r="U43" s="704"/>
      <c r="V43" s="704"/>
      <c r="W43" s="704"/>
      <c r="X43" s="704"/>
      <c r="Y43" s="704"/>
      <c r="Z43" s="704"/>
      <c r="AA43" s="704"/>
      <c r="AB43" s="704"/>
      <c r="AC43" s="704"/>
      <c r="AD43" s="301"/>
      <c r="AF43" s="261"/>
      <c r="AG43" s="238"/>
      <c r="AH43" s="238"/>
    </row>
    <row r="44" spans="2:40">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660"/>
      <c r="AC44" s="660"/>
      <c r="AD44" s="301"/>
      <c r="AF44" s="261"/>
      <c r="AG44" s="238"/>
      <c r="AH44" s="238"/>
    </row>
    <row r="45" spans="2:40" ht="18" customHeight="1">
      <c r="B45" s="215"/>
      <c r="C45" s="677" t="s">
        <v>480</v>
      </c>
      <c r="D45" s="677"/>
      <c r="E45" s="677"/>
      <c r="F45" s="677"/>
      <c r="G45" s="719" t="s">
        <v>481</v>
      </c>
      <c r="H45" s="719"/>
      <c r="I45" s="240" t="s">
        <v>482</v>
      </c>
      <c r="J45" s="241" t="s">
        <v>483</v>
      </c>
      <c r="K45" s="240"/>
      <c r="L45" s="241" t="s">
        <v>484</v>
      </c>
      <c r="M45" s="242"/>
      <c r="N45" s="243"/>
      <c r="O45" s="663" t="s">
        <v>485</v>
      </c>
      <c r="P45" s="663"/>
      <c r="Q45" s="663"/>
      <c r="R45" s="663"/>
      <c r="S45" s="720" t="s">
        <v>486</v>
      </c>
      <c r="T45" s="720"/>
      <c r="U45" s="720"/>
      <c r="V45" s="720"/>
      <c r="W45" s="720"/>
      <c r="X45" s="720"/>
      <c r="Y45" s="720"/>
      <c r="Z45" s="720"/>
      <c r="AA45" s="720"/>
      <c r="AB45" s="720"/>
      <c r="AC45" s="720"/>
      <c r="AD45" s="301"/>
      <c r="AF45" s="261"/>
      <c r="AG45" s="238"/>
      <c r="AH45" s="238"/>
    </row>
    <row r="46" spans="2:40" ht="12.7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5" t="s">
        <v>482</v>
      </c>
      <c r="W46" s="721" t="s">
        <v>489</v>
      </c>
      <c r="X46" s="721"/>
      <c r="Y46" s="721"/>
      <c r="Z46" s="667"/>
      <c r="AA46" s="667"/>
      <c r="AB46" s="667"/>
      <c r="AC46" s="667"/>
      <c r="AD46" s="301"/>
      <c r="AF46" s="261"/>
      <c r="AG46" s="238"/>
      <c r="AH46" s="238"/>
    </row>
    <row r="47" spans="2:40" ht="27" customHeight="1">
      <c r="B47" s="215"/>
      <c r="C47" s="648" t="s">
        <v>490</v>
      </c>
      <c r="D47" s="648"/>
      <c r="E47" s="648"/>
      <c r="F47" s="648"/>
      <c r="G47" s="722"/>
      <c r="H47" s="722"/>
      <c r="I47" s="722"/>
      <c r="J47" s="722"/>
      <c r="K47" s="722"/>
      <c r="L47" s="722"/>
      <c r="M47" s="722"/>
      <c r="N47" s="722"/>
      <c r="O47" s="650"/>
      <c r="P47" s="650"/>
      <c r="Q47" s="650"/>
      <c r="R47" s="650"/>
      <c r="S47" s="721" t="s">
        <v>476</v>
      </c>
      <c r="T47" s="721"/>
      <c r="U47" s="721"/>
      <c r="V47" s="655" t="s">
        <v>482</v>
      </c>
      <c r="W47" s="721" t="s">
        <v>523</v>
      </c>
      <c r="X47" s="721"/>
      <c r="Y47" s="721"/>
      <c r="Z47" s="712"/>
      <c r="AA47" s="712"/>
      <c r="AB47" s="712"/>
      <c r="AC47" s="712"/>
      <c r="AD47" s="301"/>
      <c r="AF47" s="261"/>
      <c r="AG47" s="238"/>
      <c r="AH47" s="238"/>
    </row>
    <row r="48" spans="2:40" ht="12.75" customHeight="1">
      <c r="B48" s="215"/>
      <c r="C48" s="648" t="s">
        <v>524</v>
      </c>
      <c r="D48" s="648"/>
      <c r="E48" s="648"/>
      <c r="F48" s="648"/>
      <c r="G48" s="713" t="s">
        <v>545</v>
      </c>
      <c r="H48" s="713"/>
      <c r="I48" s="713"/>
      <c r="J48" s="713"/>
      <c r="K48" s="713"/>
      <c r="L48" s="713"/>
      <c r="M48" s="713"/>
      <c r="N48" s="713"/>
      <c r="O48" s="650"/>
      <c r="P48" s="650"/>
      <c r="Q48" s="650"/>
      <c r="R48" s="650"/>
      <c r="S48" s="721"/>
      <c r="T48" s="721"/>
      <c r="U48" s="721"/>
      <c r="V48" s="655"/>
      <c r="W48" s="721"/>
      <c r="X48" s="721"/>
      <c r="Y48" s="721"/>
      <c r="Z48" s="712"/>
      <c r="AA48" s="712"/>
      <c r="AB48" s="712"/>
      <c r="AC48" s="712"/>
      <c r="AD48" s="301"/>
      <c r="AF48" s="261"/>
      <c r="AG48" s="238"/>
      <c r="AH48" s="238"/>
    </row>
    <row r="49" spans="1:40" ht="12.75" customHeight="1">
      <c r="B49" s="215"/>
      <c r="C49" s="648" t="s">
        <v>526</v>
      </c>
      <c r="D49" s="648"/>
      <c r="E49" s="648"/>
      <c r="F49" s="648"/>
      <c r="G49" s="714" t="s">
        <v>572</v>
      </c>
      <c r="H49" s="714"/>
      <c r="I49" s="714"/>
      <c r="J49" s="714"/>
      <c r="K49" s="714"/>
      <c r="L49" s="714"/>
      <c r="M49" s="714"/>
      <c r="N49" s="714"/>
      <c r="O49" s="650"/>
      <c r="P49" s="650"/>
      <c r="Q49" s="650"/>
      <c r="R49" s="650"/>
      <c r="S49" s="715" t="s">
        <v>493</v>
      </c>
      <c r="T49" s="715"/>
      <c r="U49" s="715"/>
      <c r="V49" s="654" t="s">
        <v>482</v>
      </c>
      <c r="W49" s="607" t="s">
        <v>494</v>
      </c>
      <c r="X49" s="607"/>
      <c r="Y49" s="607"/>
      <c r="Z49" s="608" t="s">
        <v>482</v>
      </c>
      <c r="AA49" s="608"/>
      <c r="AB49" s="608"/>
      <c r="AC49" s="608"/>
      <c r="AD49" s="301"/>
      <c r="AF49" s="261"/>
      <c r="AG49" s="238"/>
      <c r="AH49" s="238"/>
    </row>
    <row r="50" spans="1:40" ht="12.75" customHeight="1">
      <c r="B50" s="215"/>
      <c r="C50" s="648" t="s">
        <v>495</v>
      </c>
      <c r="D50" s="648"/>
      <c r="E50" s="648"/>
      <c r="F50" s="648"/>
      <c r="G50" s="716"/>
      <c r="H50" s="716"/>
      <c r="I50" s="716"/>
      <c r="J50" s="716"/>
      <c r="K50" s="716"/>
      <c r="L50" s="716"/>
      <c r="M50" s="716"/>
      <c r="N50" s="716"/>
      <c r="O50" s="650"/>
      <c r="P50" s="650"/>
      <c r="Q50" s="650"/>
      <c r="R50" s="650"/>
      <c r="S50" s="715"/>
      <c r="T50" s="715"/>
      <c r="U50" s="715"/>
      <c r="V50" s="654"/>
      <c r="W50" s="607"/>
      <c r="X50" s="607"/>
      <c r="Y50" s="607"/>
      <c r="Z50" s="608"/>
      <c r="AA50" s="608"/>
      <c r="AB50" s="608"/>
      <c r="AC50" s="608"/>
      <c r="AD50" s="301"/>
      <c r="AF50" s="261"/>
      <c r="AG50" s="238"/>
      <c r="AH50" s="238"/>
    </row>
    <row r="51" spans="1:40" ht="13.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608"/>
      <c r="AA51" s="608"/>
      <c r="AB51" s="608"/>
      <c r="AC51" s="608"/>
      <c r="AD51" s="301"/>
      <c r="AF51" s="261"/>
      <c r="AG51" s="238"/>
      <c r="AH51" s="238"/>
    </row>
    <row r="52" spans="1:40">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304"/>
      <c r="AD52" s="305"/>
      <c r="AF52" s="261"/>
      <c r="AG52" s="239"/>
      <c r="AH52" s="239"/>
    </row>
    <row r="53" spans="1:40">
      <c r="A53" s="220"/>
      <c r="C53" s="253"/>
      <c r="D53" s="238"/>
      <c r="E53" s="238"/>
      <c r="F53" s="238"/>
      <c r="G53" s="238"/>
      <c r="H53" s="238"/>
      <c r="I53" s="238"/>
      <c r="J53" s="238"/>
      <c r="K53" s="238"/>
      <c r="L53" s="238"/>
      <c r="M53" s="238"/>
      <c r="N53" s="238"/>
      <c r="O53" s="306"/>
      <c r="P53" s="253"/>
      <c r="Q53" s="254"/>
      <c r="R53" s="254"/>
      <c r="S53" s="254"/>
      <c r="T53" s="254"/>
      <c r="U53" s="254"/>
      <c r="V53" s="254"/>
      <c r="W53" s="254"/>
      <c r="X53" s="254"/>
      <c r="Y53" s="254"/>
      <c r="Z53" s="254"/>
      <c r="AA53" s="254"/>
      <c r="AB53" s="254"/>
      <c r="AD53" s="238"/>
      <c r="AF53" s="261"/>
      <c r="AG53" s="239"/>
      <c r="AH53" s="239"/>
      <c r="AN53">
        <f>SUBTOTAL(9,AN38:AN52)</f>
        <v>0</v>
      </c>
    </row>
    <row r="54" spans="1:40" ht="22.5" customHeight="1">
      <c r="C54" s="253"/>
      <c r="D54" s="238"/>
      <c r="E54" s="238"/>
      <c r="F54" s="238"/>
      <c r="G54" s="238"/>
      <c r="H54" s="238"/>
      <c r="I54" s="238"/>
      <c r="J54" s="238"/>
      <c r="K54" s="238"/>
      <c r="L54" s="238"/>
      <c r="M54" s="238"/>
      <c r="N54" s="238"/>
      <c r="AC54" s="254"/>
      <c r="AE54" s="238"/>
      <c r="AG54" s="261"/>
      <c r="AH54" s="646"/>
      <c r="AI54" s="646"/>
      <c r="AJ54" s="646"/>
      <c r="AK54" s="646"/>
      <c r="AL54" s="646"/>
      <c r="AM54" s="646"/>
      <c r="AN54" s="646"/>
    </row>
    <row r="55" spans="1:40" ht="22.5" customHeight="1">
      <c r="C55" s="253"/>
      <c r="D55" s="238"/>
      <c r="E55" s="238"/>
      <c r="F55" s="238"/>
      <c r="G55" s="238"/>
      <c r="H55" s="238"/>
      <c r="I55" s="238"/>
      <c r="J55" s="238"/>
      <c r="K55" s="238"/>
      <c r="L55" s="238"/>
      <c r="M55" s="238"/>
      <c r="N55" s="238"/>
      <c r="AC55" s="254"/>
      <c r="AE55" s="238"/>
      <c r="AG55" s="261"/>
      <c r="AH55" s="646"/>
      <c r="AI55" s="646"/>
      <c r="AJ55" s="646"/>
      <c r="AK55" s="646"/>
      <c r="AL55" s="646"/>
      <c r="AM55" s="646"/>
      <c r="AN55" s="646"/>
    </row>
    <row r="56" spans="1:40" ht="22.5" customHeight="1">
      <c r="C56" s="253"/>
      <c r="D56" s="238"/>
      <c r="E56" s="238"/>
      <c r="F56" s="238"/>
      <c r="G56" s="238"/>
      <c r="H56" s="238"/>
      <c r="I56" s="238"/>
      <c r="J56" s="238"/>
      <c r="K56" s="238"/>
      <c r="L56" s="238"/>
      <c r="M56" s="238"/>
      <c r="N56" s="238"/>
      <c r="AC56" s="254"/>
      <c r="AE56" s="238"/>
      <c r="AG56" s="261"/>
      <c r="AH56" s="646"/>
      <c r="AI56" s="646"/>
      <c r="AJ56" s="646"/>
      <c r="AK56" s="646"/>
      <c r="AL56" s="646"/>
      <c r="AM56" s="646"/>
      <c r="AN56" s="646"/>
    </row>
    <row r="57" spans="1:40" ht="22.5" customHeight="1">
      <c r="C57" s="253"/>
      <c r="D57" s="238"/>
      <c r="E57" s="238"/>
      <c r="F57" s="238"/>
      <c r="G57" s="238"/>
      <c r="H57" s="238"/>
      <c r="I57" s="238"/>
      <c r="J57" s="238"/>
      <c r="K57" s="238"/>
      <c r="L57" s="238"/>
      <c r="M57" s="238"/>
      <c r="N57" s="238"/>
      <c r="AC57" s="254"/>
      <c r="AE57" s="238"/>
      <c r="AG57" s="261"/>
      <c r="AH57" s="646"/>
      <c r="AI57" s="646"/>
      <c r="AJ57" s="646"/>
      <c r="AK57" s="646"/>
      <c r="AL57" s="646"/>
      <c r="AM57" s="646"/>
      <c r="AN57" s="646"/>
    </row>
    <row r="58" spans="1:40"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c r="AB58" s="254"/>
      <c r="AC58" s="254"/>
    </row>
    <row r="59" spans="1:40"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c r="AB59" s="254"/>
      <c r="AC59" s="254"/>
    </row>
    <row r="60" spans="1:40"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c r="AB60" s="254"/>
      <c r="AC60" s="254"/>
    </row>
    <row r="61" spans="1:40"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row>
    <row r="62" spans="1:40"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row>
    <row r="63" spans="1:40"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row>
    <row r="64" spans="1:40"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row>
    <row r="65" spans="3:29"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row>
    <row r="66" spans="3:29"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row>
    <row r="67" spans="3:29"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row>
    <row r="68" spans="3:29"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row>
    <row r="69" spans="3:29"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row>
    <row r="70" spans="3:29"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row>
    <row r="71" spans="3:29"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row>
    <row r="72" spans="3:29"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row>
    <row r="73" spans="3:29"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row>
    <row r="74" spans="3:29"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row>
    <row r="75" spans="3:29"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row>
    <row r="76" spans="3:29">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row>
    <row r="77" spans="3:29">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row>
    <row r="78" spans="3:29">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c r="AC78" s="254"/>
    </row>
    <row r="79" spans="3:29">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row>
    <row r="80" spans="3:29">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row>
    <row r="81" spans="3:29">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row>
    <row r="82" spans="3:29">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row>
    <row r="83" spans="3:29">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c r="AC83" s="254"/>
    </row>
    <row r="84" spans="3:29">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c r="AC84" s="254"/>
    </row>
  </sheetData>
  <sheetProtection algorithmName="SHA-512" hashValue="w0A9/5w3SihAPVrcLJod41SY88GP91Oa3IcIxDR01R1H3r23OuAfizAh/XGSbxfGTO6Zz5EDn93dgAg0SJtVjA==" saltValue="7fmklWqpd0yPEfOr4zF0PA==" spinCount="100000" sheet="1" objects="1" scenarios="1"/>
  <mergeCells count="77">
    <mergeCell ref="G3:P3"/>
    <mergeCell ref="G4:P4"/>
    <mergeCell ref="G5:P5"/>
    <mergeCell ref="C7:AC7"/>
    <mergeCell ref="C8:E8"/>
    <mergeCell ref="F8:P8"/>
    <mergeCell ref="Q8:R8"/>
    <mergeCell ref="S8:T8"/>
    <mergeCell ref="U8:V8"/>
    <mergeCell ref="W8:AC8"/>
    <mergeCell ref="C9:E10"/>
    <mergeCell ref="F9:AC10"/>
    <mergeCell ref="R12:AC12"/>
    <mergeCell ref="R13:AC20"/>
    <mergeCell ref="R21:AC21"/>
    <mergeCell ref="R22:AC28"/>
    <mergeCell ref="D30:E30"/>
    <mergeCell ref="D31:E31"/>
    <mergeCell ref="D32:E32"/>
    <mergeCell ref="D35:E35"/>
    <mergeCell ref="C37:N37"/>
    <mergeCell ref="O37:AC37"/>
    <mergeCell ref="C38:F38"/>
    <mergeCell ref="G38:N38"/>
    <mergeCell ref="O38:S38"/>
    <mergeCell ref="T38:AC38"/>
    <mergeCell ref="C39:F39"/>
    <mergeCell ref="G39:N39"/>
    <mergeCell ref="O39:S39"/>
    <mergeCell ref="T39:AC39"/>
    <mergeCell ref="C40:F40"/>
    <mergeCell ref="G40:N40"/>
    <mergeCell ref="O40:S40"/>
    <mergeCell ref="T40:AC40"/>
    <mergeCell ref="C41:F41"/>
    <mergeCell ref="G41:N41"/>
    <mergeCell ref="O41:S41"/>
    <mergeCell ref="T41:AC41"/>
    <mergeCell ref="C42:F43"/>
    <mergeCell ref="G42:N43"/>
    <mergeCell ref="O42:S42"/>
    <mergeCell ref="T42:AC42"/>
    <mergeCell ref="O43:S43"/>
    <mergeCell ref="T43:AC43"/>
    <mergeCell ref="C44:N44"/>
    <mergeCell ref="O44:AC44"/>
    <mergeCell ref="C45:F46"/>
    <mergeCell ref="G45:H45"/>
    <mergeCell ref="O45:R45"/>
    <mergeCell ref="S45:AC45"/>
    <mergeCell ref="G46:M46"/>
    <mergeCell ref="O46:R51"/>
    <mergeCell ref="S46:U46"/>
    <mergeCell ref="W46:Y46"/>
    <mergeCell ref="Z46:AC46"/>
    <mergeCell ref="C47:F47"/>
    <mergeCell ref="G47:N47"/>
    <mergeCell ref="S47:U48"/>
    <mergeCell ref="V47:V48"/>
    <mergeCell ref="W47:Y48"/>
    <mergeCell ref="V49:V51"/>
    <mergeCell ref="W49:Y51"/>
    <mergeCell ref="Z49:AC51"/>
    <mergeCell ref="C50:F50"/>
    <mergeCell ref="G50:N50"/>
    <mergeCell ref="C51:F51"/>
    <mergeCell ref="G51:N51"/>
    <mergeCell ref="C48:F48"/>
    <mergeCell ref="G48:N48"/>
    <mergeCell ref="C49:F49"/>
    <mergeCell ref="G49:N49"/>
    <mergeCell ref="S49:U51"/>
    <mergeCell ref="AH54:AN54"/>
    <mergeCell ref="AH55:AN55"/>
    <mergeCell ref="AH56:AN56"/>
    <mergeCell ref="AH57:AN57"/>
    <mergeCell ref="Z47:AC48"/>
  </mergeCells>
  <pageMargins left="0.57986111111111105" right="0.45" top="1.15486111111111" bottom="0.390277777777778" header="0.511811023622047" footer="0.511811023622047"/>
  <pageSetup paperSize="9" scale="8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L84"/>
  <sheetViews>
    <sheetView showGridLines="0" topLeftCell="C16" zoomScale="82" zoomScaleNormal="82" workbookViewId="0">
      <selection activeCell="P32" sqref="P32"/>
    </sheetView>
  </sheetViews>
  <sheetFormatPr baseColWidth="10" defaultColWidth="11.42578125" defaultRowHeight="12.75"/>
  <cols>
    <col min="1" max="2" width="1.140625" customWidth="1"/>
    <col min="3" max="3" width="4.28515625" customWidth="1"/>
    <col min="4" max="4" width="5.7109375" customWidth="1"/>
    <col min="5" max="5" width="7.42578125" customWidth="1"/>
    <col min="6" max="18" width="9" customWidth="1"/>
    <col min="19"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GRAL'!G3:P3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15.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24" customHeight="1">
      <c r="B8" s="215"/>
      <c r="C8" s="661" t="s">
        <v>433</v>
      </c>
      <c r="D8" s="661"/>
      <c r="E8" s="661"/>
      <c r="F8" s="691" t="s">
        <v>579</v>
      </c>
      <c r="G8" s="691"/>
      <c r="H8" s="691"/>
      <c r="I8" s="691"/>
      <c r="J8" s="691"/>
      <c r="K8" s="691"/>
      <c r="L8" s="691"/>
      <c r="M8" s="691"/>
      <c r="N8" s="691"/>
      <c r="O8" s="691"/>
      <c r="P8" s="691"/>
      <c r="Q8" s="727" t="s">
        <v>435</v>
      </c>
      <c r="R8" s="727"/>
      <c r="S8" s="728"/>
      <c r="T8" s="728"/>
      <c r="U8" s="727" t="s">
        <v>436</v>
      </c>
      <c r="V8" s="727"/>
      <c r="W8" s="674" t="s">
        <v>437</v>
      </c>
      <c r="X8" s="674"/>
      <c r="Y8" s="674"/>
      <c r="Z8" s="674"/>
      <c r="AA8" s="674"/>
      <c r="AB8" s="216"/>
      <c r="AE8" s="218"/>
      <c r="AF8" s="218"/>
      <c r="AG8" s="218"/>
    </row>
    <row r="9" spans="2:38" ht="22.5" customHeight="1">
      <c r="B9" s="215"/>
      <c r="C9" s="724" t="s">
        <v>438</v>
      </c>
      <c r="D9" s="724"/>
      <c r="E9" s="724"/>
      <c r="F9" s="725" t="s">
        <v>562</v>
      </c>
      <c r="G9" s="725"/>
      <c r="H9" s="725"/>
      <c r="I9" s="725"/>
      <c r="J9" s="725"/>
      <c r="K9" s="725"/>
      <c r="L9" s="725"/>
      <c r="M9" s="725"/>
      <c r="N9" s="725"/>
      <c r="O9" s="725"/>
      <c r="P9" s="725"/>
      <c r="Q9" s="725"/>
      <c r="R9" s="725"/>
      <c r="S9" s="725"/>
      <c r="T9" s="725"/>
      <c r="U9" s="725"/>
      <c r="V9" s="725"/>
      <c r="W9" s="725"/>
      <c r="X9" s="725"/>
      <c r="Y9" s="725"/>
      <c r="Z9" s="725"/>
      <c r="AA9" s="725"/>
      <c r="AB9" s="216"/>
      <c r="AE9" s="218"/>
      <c r="AF9" s="218"/>
      <c r="AG9" s="218"/>
    </row>
    <row r="10" spans="2:38" ht="25.5" customHeight="1">
      <c r="B10" s="215"/>
      <c r="C10" s="724"/>
      <c r="D10" s="724"/>
      <c r="E10" s="724"/>
      <c r="F10" s="725"/>
      <c r="G10" s="725"/>
      <c r="H10" s="725"/>
      <c r="I10" s="725"/>
      <c r="J10" s="725"/>
      <c r="K10" s="725"/>
      <c r="L10" s="725"/>
      <c r="M10" s="725"/>
      <c r="N10" s="725"/>
      <c r="O10" s="725"/>
      <c r="P10" s="725"/>
      <c r="Q10" s="725"/>
      <c r="R10" s="725"/>
      <c r="S10" s="725"/>
      <c r="T10" s="725"/>
      <c r="U10" s="725"/>
      <c r="V10" s="725"/>
      <c r="W10" s="725"/>
      <c r="X10" s="725"/>
      <c r="Y10" s="725"/>
      <c r="Z10" s="725"/>
      <c r="AA10" s="725"/>
      <c r="AB10" s="216"/>
      <c r="AE10" s="218"/>
      <c r="AF10" s="218"/>
      <c r="AG10" s="218"/>
    </row>
    <row r="11" spans="2:38" ht="3.75" customHeight="1">
      <c r="B11" s="215"/>
      <c r="C11" s="291"/>
      <c r="D11" s="292"/>
      <c r="E11" s="292"/>
      <c r="F11" s="292"/>
      <c r="G11" s="293"/>
      <c r="H11" s="293"/>
      <c r="I11" s="293"/>
      <c r="J11" s="293"/>
      <c r="K11" s="293"/>
      <c r="L11" s="293"/>
      <c r="M11" s="293"/>
      <c r="N11" s="293"/>
      <c r="O11" s="293"/>
      <c r="P11" s="293"/>
      <c r="Q11" s="293"/>
      <c r="R11" s="293"/>
      <c r="S11" s="293"/>
      <c r="T11" s="293"/>
      <c r="U11" s="293"/>
      <c r="V11" s="293"/>
      <c r="W11" s="293"/>
      <c r="X11" s="293"/>
      <c r="Y11" s="293"/>
      <c r="Z11" s="293"/>
      <c r="AA11" s="294"/>
      <c r="AB11" s="216"/>
      <c r="AE11" s="218"/>
      <c r="AF11" s="218"/>
      <c r="AG11" s="218"/>
      <c r="AH11" s="218"/>
      <c r="AI11" s="218"/>
      <c r="AJ11" s="218"/>
      <c r="AK11" s="218"/>
      <c r="AL11" s="218"/>
    </row>
    <row r="12" spans="2:38" ht="17.25" customHeight="1">
      <c r="B12" s="215"/>
      <c r="C12" s="219"/>
      <c r="D12" s="220"/>
      <c r="E12" s="220"/>
      <c r="F12" s="220"/>
      <c r="G12" s="220"/>
      <c r="H12" s="220"/>
      <c r="I12" s="220"/>
      <c r="J12" s="220"/>
      <c r="K12" s="220"/>
      <c r="L12" s="220"/>
      <c r="M12" s="220"/>
      <c r="N12" s="220"/>
      <c r="O12" s="220"/>
      <c r="P12" s="220"/>
      <c r="Q12" s="220"/>
      <c r="R12" s="697" t="s">
        <v>442</v>
      </c>
      <c r="S12" s="697"/>
      <c r="T12" s="697"/>
      <c r="U12" s="697"/>
      <c r="V12" s="697"/>
      <c r="W12" s="697"/>
      <c r="X12" s="697"/>
      <c r="Y12" s="697"/>
      <c r="Z12" s="697"/>
      <c r="AA12" s="697"/>
      <c r="AB12" s="216"/>
    </row>
    <row r="13" spans="2:38" ht="21.75" customHeight="1">
      <c r="B13" s="215"/>
      <c r="C13" s="219"/>
      <c r="D13" s="220"/>
      <c r="E13" s="220"/>
      <c r="F13" s="220"/>
      <c r="G13" s="220"/>
      <c r="H13" s="220"/>
      <c r="I13" s="220"/>
      <c r="J13" s="220"/>
      <c r="K13" s="220"/>
      <c r="L13" s="220"/>
      <c r="M13" s="220"/>
      <c r="N13" s="220"/>
      <c r="O13" s="220"/>
      <c r="P13" s="220"/>
      <c r="Q13" s="220"/>
      <c r="R13" s="710" t="s">
        <v>580</v>
      </c>
      <c r="S13" s="710"/>
      <c r="T13" s="710"/>
      <c r="U13" s="710"/>
      <c r="V13" s="710"/>
      <c r="W13" s="710"/>
      <c r="X13" s="710"/>
      <c r="Y13" s="710"/>
      <c r="Z13" s="710"/>
      <c r="AA13" s="710"/>
      <c r="AB13" s="216"/>
    </row>
    <row r="14" spans="2:38" ht="17.25" customHeight="1">
      <c r="B14" s="215"/>
      <c r="C14" s="219"/>
      <c r="D14" s="220"/>
      <c r="E14" s="220"/>
      <c r="F14" s="220"/>
      <c r="G14" s="220"/>
      <c r="H14" s="220"/>
      <c r="I14" s="220"/>
      <c r="J14" s="220"/>
      <c r="K14" s="220"/>
      <c r="L14" s="220"/>
      <c r="M14" s="220"/>
      <c r="N14" s="220"/>
      <c r="O14" s="220"/>
      <c r="P14" s="220"/>
      <c r="Q14" s="220"/>
      <c r="R14" s="710"/>
      <c r="S14" s="710"/>
      <c r="T14" s="710"/>
      <c r="U14" s="710"/>
      <c r="V14" s="710"/>
      <c r="W14" s="710"/>
      <c r="X14" s="710"/>
      <c r="Y14" s="710"/>
      <c r="Z14" s="710"/>
      <c r="AA14" s="710"/>
      <c r="AB14" s="216"/>
    </row>
    <row r="15" spans="2:38" ht="17.25" customHeight="1">
      <c r="B15" s="215"/>
      <c r="C15" s="219"/>
      <c r="D15" s="220"/>
      <c r="E15" s="220"/>
      <c r="F15" s="220"/>
      <c r="G15" s="220"/>
      <c r="H15" s="220"/>
      <c r="I15" s="220"/>
      <c r="J15" s="220"/>
      <c r="K15" s="220"/>
      <c r="L15" s="220"/>
      <c r="M15" s="220"/>
      <c r="N15" s="220"/>
      <c r="O15" s="220"/>
      <c r="P15" s="220"/>
      <c r="Q15" s="220"/>
      <c r="R15" s="710"/>
      <c r="S15" s="710"/>
      <c r="T15" s="710"/>
      <c r="U15" s="710"/>
      <c r="V15" s="710"/>
      <c r="W15" s="710"/>
      <c r="X15" s="710"/>
      <c r="Y15" s="710"/>
      <c r="Z15" s="710"/>
      <c r="AA15" s="710"/>
      <c r="AB15" s="216"/>
    </row>
    <row r="16" spans="2:38" ht="26.25" customHeight="1">
      <c r="B16" s="215"/>
      <c r="C16" s="219"/>
      <c r="D16" s="220"/>
      <c r="E16" s="220"/>
      <c r="F16" s="220"/>
      <c r="G16" s="220"/>
      <c r="H16" s="220"/>
      <c r="I16" s="220"/>
      <c r="J16" s="220"/>
      <c r="K16" s="220"/>
      <c r="L16" s="220"/>
      <c r="M16" s="220"/>
      <c r="N16" s="220"/>
      <c r="O16" s="220"/>
      <c r="P16" s="220"/>
      <c r="Q16" s="220"/>
      <c r="R16" s="710"/>
      <c r="S16" s="710"/>
      <c r="T16" s="710"/>
      <c r="U16" s="710"/>
      <c r="V16" s="710"/>
      <c r="W16" s="710"/>
      <c r="X16" s="710"/>
      <c r="Y16" s="710"/>
      <c r="Z16" s="710"/>
      <c r="AA16" s="710"/>
      <c r="AB16" s="216"/>
    </row>
    <row r="17" spans="2:38" ht="21" customHeight="1">
      <c r="B17" s="215"/>
      <c r="C17" s="219"/>
      <c r="D17" s="220"/>
      <c r="E17" s="220"/>
      <c r="F17" s="220"/>
      <c r="G17" s="220"/>
      <c r="H17" s="220"/>
      <c r="I17" s="220"/>
      <c r="J17" s="220"/>
      <c r="K17" s="220"/>
      <c r="L17" s="220"/>
      <c r="M17" s="220"/>
      <c r="N17" s="220"/>
      <c r="O17" s="220"/>
      <c r="P17" s="220"/>
      <c r="Q17" s="220"/>
      <c r="R17" s="710"/>
      <c r="S17" s="710"/>
      <c r="T17" s="710"/>
      <c r="U17" s="710"/>
      <c r="V17" s="710"/>
      <c r="W17" s="710"/>
      <c r="X17" s="710"/>
      <c r="Y17" s="710"/>
      <c r="Z17" s="710"/>
      <c r="AA17" s="710"/>
      <c r="AB17" s="216"/>
    </row>
    <row r="18" spans="2:38" ht="22.5" customHeight="1">
      <c r="B18" s="215"/>
      <c r="C18" s="219"/>
      <c r="D18" s="220"/>
      <c r="E18" s="220"/>
      <c r="F18" s="220"/>
      <c r="G18" s="220"/>
      <c r="H18" s="220"/>
      <c r="I18" s="220"/>
      <c r="J18" s="220"/>
      <c r="K18" s="220"/>
      <c r="L18" s="220"/>
      <c r="M18" s="220"/>
      <c r="N18" s="220"/>
      <c r="O18" s="220"/>
      <c r="P18" s="220"/>
      <c r="Q18" s="220"/>
      <c r="R18" s="710"/>
      <c r="S18" s="710"/>
      <c r="T18" s="710"/>
      <c r="U18" s="710"/>
      <c r="V18" s="710"/>
      <c r="W18" s="710"/>
      <c r="X18" s="710"/>
      <c r="Y18" s="710"/>
      <c r="Z18" s="710"/>
      <c r="AA18" s="710"/>
      <c r="AB18" s="216"/>
    </row>
    <row r="19" spans="2:38" ht="36.75" customHeight="1">
      <c r="B19" s="215"/>
      <c r="C19" s="219"/>
      <c r="D19" s="220"/>
      <c r="E19" s="220"/>
      <c r="F19" s="220"/>
      <c r="G19" s="220"/>
      <c r="H19" s="220"/>
      <c r="I19" s="220"/>
      <c r="J19" s="220"/>
      <c r="K19" s="220"/>
      <c r="L19" s="220"/>
      <c r="M19" s="220"/>
      <c r="N19" s="220"/>
      <c r="O19" s="220"/>
      <c r="P19" s="220"/>
      <c r="Q19" s="220"/>
      <c r="R19" s="710"/>
      <c r="S19" s="710"/>
      <c r="T19" s="710"/>
      <c r="U19" s="710"/>
      <c r="V19" s="710"/>
      <c r="W19" s="710"/>
      <c r="X19" s="710"/>
      <c r="Y19" s="710"/>
      <c r="Z19" s="710"/>
      <c r="AA19" s="710"/>
      <c r="AB19" s="216"/>
    </row>
    <row r="20" spans="2:38" ht="15.75" customHeight="1">
      <c r="B20" s="215"/>
      <c r="C20" s="219"/>
      <c r="D20" s="220"/>
      <c r="E20" s="220"/>
      <c r="F20" s="220"/>
      <c r="G20" s="220"/>
      <c r="H20" s="220"/>
      <c r="I20" s="220"/>
      <c r="J20" s="220"/>
      <c r="K20" s="220"/>
      <c r="L20" s="220"/>
      <c r="M20" s="220"/>
      <c r="N20" s="220"/>
      <c r="O20" s="220"/>
      <c r="P20" s="220"/>
      <c r="Q20" s="220"/>
      <c r="R20" s="710"/>
      <c r="S20" s="710"/>
      <c r="T20" s="710"/>
      <c r="U20" s="710"/>
      <c r="V20" s="710"/>
      <c r="W20" s="710"/>
      <c r="X20" s="710"/>
      <c r="Y20" s="710"/>
      <c r="Z20" s="710"/>
      <c r="AA20" s="710"/>
      <c r="AB20" s="216"/>
    </row>
    <row r="21" spans="2:38" ht="17.25" customHeight="1">
      <c r="B21" s="215"/>
      <c r="C21" s="219"/>
      <c r="D21" s="220"/>
      <c r="E21" s="220"/>
      <c r="F21" s="220"/>
      <c r="G21" s="220"/>
      <c r="H21" s="220"/>
      <c r="I21" s="220"/>
      <c r="J21" s="220"/>
      <c r="K21" s="220"/>
      <c r="L21" s="220"/>
      <c r="M21" s="220"/>
      <c r="N21" s="220"/>
      <c r="O21" s="220"/>
      <c r="P21" s="220"/>
      <c r="Q21" s="220"/>
      <c r="R21" s="632" t="s">
        <v>457</v>
      </c>
      <c r="S21" s="632"/>
      <c r="T21" s="632"/>
      <c r="U21" s="632"/>
      <c r="V21" s="632"/>
      <c r="W21" s="632"/>
      <c r="X21" s="632"/>
      <c r="Y21" s="632"/>
      <c r="Z21" s="632"/>
      <c r="AA21" s="632"/>
      <c r="AB21" s="216"/>
    </row>
    <row r="22" spans="2:38" ht="15" customHeight="1">
      <c r="B22" s="215"/>
      <c r="C22" s="219"/>
      <c r="D22" s="220"/>
      <c r="E22" s="220"/>
      <c r="F22" s="220"/>
      <c r="G22" s="220"/>
      <c r="H22" s="220"/>
      <c r="I22" s="220"/>
      <c r="J22" s="220"/>
      <c r="K22" s="220"/>
      <c r="L22" s="220"/>
      <c r="M22" s="220"/>
      <c r="N22" s="220"/>
      <c r="O22" s="220"/>
      <c r="P22" s="220"/>
      <c r="Q22" s="220"/>
      <c r="R22" s="706" t="s">
        <v>581</v>
      </c>
      <c r="S22" s="706"/>
      <c r="T22" s="706"/>
      <c r="U22" s="706"/>
      <c r="V22" s="706"/>
      <c r="W22" s="706"/>
      <c r="X22" s="706"/>
      <c r="Y22" s="706"/>
      <c r="Z22" s="706"/>
      <c r="AA22" s="706"/>
      <c r="AB22" s="216"/>
    </row>
    <row r="23" spans="2:38" ht="19.5" customHeight="1">
      <c r="B23" s="215"/>
      <c r="C23" s="219"/>
      <c r="D23" s="220"/>
      <c r="E23" s="220"/>
      <c r="F23" s="220"/>
      <c r="G23" s="220"/>
      <c r="H23" s="220"/>
      <c r="I23" s="220"/>
      <c r="J23" s="220"/>
      <c r="K23" s="220"/>
      <c r="L23" s="220"/>
      <c r="M23" s="220"/>
      <c r="N23" s="220"/>
      <c r="O23" s="220"/>
      <c r="P23" s="220"/>
      <c r="Q23" s="220"/>
      <c r="R23" s="706"/>
      <c r="S23" s="706"/>
      <c r="T23" s="706"/>
      <c r="U23" s="706"/>
      <c r="V23" s="706"/>
      <c r="W23" s="706"/>
      <c r="X23" s="706"/>
      <c r="Y23" s="706"/>
      <c r="Z23" s="706"/>
      <c r="AA23" s="706"/>
      <c r="AB23" s="216"/>
    </row>
    <row r="24" spans="2:38" ht="16.5" customHeight="1">
      <c r="B24" s="215"/>
      <c r="C24" s="219"/>
      <c r="D24" s="220"/>
      <c r="E24" s="220"/>
      <c r="F24" s="220"/>
      <c r="G24" s="220"/>
      <c r="H24" s="220"/>
      <c r="I24" s="220"/>
      <c r="J24" s="220"/>
      <c r="K24" s="220"/>
      <c r="L24" s="220"/>
      <c r="M24" s="220"/>
      <c r="N24" s="220"/>
      <c r="O24" s="220"/>
      <c r="P24" s="220"/>
      <c r="Q24" s="220"/>
      <c r="R24" s="706"/>
      <c r="S24" s="706"/>
      <c r="T24" s="706"/>
      <c r="U24" s="706"/>
      <c r="V24" s="706"/>
      <c r="W24" s="706"/>
      <c r="X24" s="706"/>
      <c r="Y24" s="706"/>
      <c r="Z24" s="706"/>
      <c r="AA24" s="706"/>
      <c r="AB24" s="216"/>
    </row>
    <row r="25" spans="2:38" ht="21" customHeight="1">
      <c r="B25" s="215"/>
      <c r="C25" s="219"/>
      <c r="D25" s="220"/>
      <c r="E25" s="220"/>
      <c r="F25" s="220"/>
      <c r="G25" s="220"/>
      <c r="H25" s="220"/>
      <c r="I25" s="220"/>
      <c r="J25" s="220"/>
      <c r="K25" s="220"/>
      <c r="L25" s="220"/>
      <c r="M25" s="220"/>
      <c r="N25" s="220"/>
      <c r="O25" s="220"/>
      <c r="P25" s="220"/>
      <c r="Q25" s="220"/>
      <c r="R25" s="706"/>
      <c r="S25" s="706"/>
      <c r="T25" s="706"/>
      <c r="U25" s="706"/>
      <c r="V25" s="706"/>
      <c r="W25" s="706"/>
      <c r="X25" s="706"/>
      <c r="Y25" s="706"/>
      <c r="Z25" s="706"/>
      <c r="AA25" s="706"/>
      <c r="AB25" s="216"/>
    </row>
    <row r="26" spans="2:38" ht="23.25" customHeight="1">
      <c r="B26" s="215"/>
      <c r="C26" s="219"/>
      <c r="D26" s="220"/>
      <c r="E26" s="220"/>
      <c r="F26" s="220"/>
      <c r="G26" s="220"/>
      <c r="H26" s="220"/>
      <c r="I26" s="220"/>
      <c r="J26" s="220"/>
      <c r="K26" s="220"/>
      <c r="L26" s="220"/>
      <c r="M26" s="220"/>
      <c r="N26" s="220"/>
      <c r="O26" s="220"/>
      <c r="P26" s="220"/>
      <c r="Q26" s="220"/>
      <c r="R26" s="706"/>
      <c r="S26" s="706"/>
      <c r="T26" s="706"/>
      <c r="U26" s="706"/>
      <c r="V26" s="706"/>
      <c r="W26" s="706"/>
      <c r="X26" s="706"/>
      <c r="Y26" s="706"/>
      <c r="Z26" s="706"/>
      <c r="AA26" s="706"/>
      <c r="AB26" s="216"/>
    </row>
    <row r="27" spans="2:38" ht="15" customHeight="1">
      <c r="B27" s="215"/>
      <c r="C27" s="219"/>
      <c r="D27" s="220"/>
      <c r="E27" s="220"/>
      <c r="F27" s="220"/>
      <c r="G27" s="220"/>
      <c r="H27" s="220"/>
      <c r="I27" s="220"/>
      <c r="J27" s="220"/>
      <c r="K27" s="220"/>
      <c r="L27" s="220"/>
      <c r="M27" s="220"/>
      <c r="N27" s="220"/>
      <c r="O27" s="220"/>
      <c r="P27" s="220"/>
      <c r="Q27" s="220"/>
      <c r="R27" s="706"/>
      <c r="S27" s="706"/>
      <c r="T27" s="706"/>
      <c r="U27" s="706"/>
      <c r="V27" s="706"/>
      <c r="W27" s="706"/>
      <c r="X27" s="706"/>
      <c r="Y27" s="706"/>
      <c r="Z27" s="706"/>
      <c r="AA27" s="706"/>
      <c r="AB27" s="216"/>
      <c r="AF27" t="s">
        <v>551</v>
      </c>
    </row>
    <row r="28" spans="2:38" ht="15.75" customHeight="1">
      <c r="B28" s="215"/>
      <c r="C28" s="219"/>
      <c r="D28" s="220"/>
      <c r="E28" s="220"/>
      <c r="F28" s="220"/>
      <c r="G28" s="220"/>
      <c r="H28" s="220"/>
      <c r="I28" s="220"/>
      <c r="J28" s="220"/>
      <c r="K28" s="220"/>
      <c r="L28" s="220"/>
      <c r="M28" s="220"/>
      <c r="N28" s="220"/>
      <c r="O28" s="220"/>
      <c r="P28" s="220"/>
      <c r="Q28" s="220"/>
      <c r="R28" s="706"/>
      <c r="S28" s="706"/>
      <c r="T28" s="706"/>
      <c r="U28" s="706"/>
      <c r="V28" s="706"/>
      <c r="W28" s="706"/>
      <c r="X28" s="706"/>
      <c r="Y28" s="706"/>
      <c r="Z28" s="706"/>
      <c r="AA28" s="706"/>
      <c r="AB28" s="216"/>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3"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69">
        <f>+INDICADORES!H15</f>
        <v>2212</v>
      </c>
      <c r="G31" s="269">
        <f>+INDICADORES!K15</f>
        <v>873</v>
      </c>
      <c r="H31" s="269">
        <f>+INDICADORES!N15</f>
        <v>1673</v>
      </c>
      <c r="I31" s="269">
        <f>+INDICADORES!T15</f>
        <v>1498</v>
      </c>
      <c r="J31" s="269">
        <f>+INDICADORES!W15</f>
        <v>893</v>
      </c>
      <c r="K31" s="269">
        <f>+INDICADORES!Z15</f>
        <v>377</v>
      </c>
      <c r="L31" s="269">
        <f>+INDICADORES!AF15</f>
        <v>371</v>
      </c>
      <c r="M31" s="269">
        <f>+INDICADORES!AI15</f>
        <v>860</v>
      </c>
      <c r="N31" s="269">
        <f>+INDICADORES!AL15</f>
        <v>1067</v>
      </c>
      <c r="O31" s="269">
        <f>+INDICADORES!AR15</f>
        <v>605</v>
      </c>
      <c r="P31" s="269">
        <f>+INDICADORES!AU15</f>
        <v>442</v>
      </c>
      <c r="Q31" s="269">
        <f>+INDICADORES!AX15</f>
        <v>254</v>
      </c>
      <c r="R31" s="257">
        <f>SUM(F31:Q31)</f>
        <v>11125</v>
      </c>
      <c r="U31" s="295"/>
      <c r="V31" s="295"/>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69">
        <f>+INDICADORES!I15</f>
        <v>518</v>
      </c>
      <c r="G32" s="269">
        <f>+INDICADORES!L15</f>
        <v>352</v>
      </c>
      <c r="H32" s="269">
        <f>+INDICADORES!O15</f>
        <v>287</v>
      </c>
      <c r="I32" s="269">
        <f>+INDICADORES!U15</f>
        <v>157</v>
      </c>
      <c r="J32" s="269">
        <f>+INDICADORES!X15</f>
        <v>276</v>
      </c>
      <c r="K32" s="269">
        <f>+INDICADORES!AA15</f>
        <v>206</v>
      </c>
      <c r="L32" s="269">
        <f>+INDICADORES!AG15</f>
        <v>199</v>
      </c>
      <c r="M32" s="269">
        <f>+INDICADORES!AJ15</f>
        <v>134</v>
      </c>
      <c r="N32" s="269">
        <f>+INDICADORES!AM15</f>
        <v>199</v>
      </c>
      <c r="O32" s="269">
        <f>+INDICADORES!AS15</f>
        <v>131</v>
      </c>
      <c r="P32" s="269">
        <f>+INDICADORES!AV15</f>
        <v>115</v>
      </c>
      <c r="Q32" s="269">
        <f>+INDICADORES!AY15</f>
        <v>125</v>
      </c>
      <c r="R32" s="257">
        <f>SUM(F32:Q32)</f>
        <v>2699</v>
      </c>
      <c r="U32" s="295"/>
      <c r="V32" s="295"/>
      <c r="W32" s="220"/>
      <c r="X32" s="220"/>
      <c r="Y32" s="220"/>
      <c r="Z32" s="220"/>
      <c r="AA32" s="221"/>
      <c r="AB32" s="216"/>
      <c r="AE32" s="218"/>
      <c r="AF32" s="218"/>
      <c r="AG32" s="218"/>
      <c r="AH32" s="218"/>
      <c r="AI32" s="218"/>
      <c r="AJ32" s="218"/>
      <c r="AK32" s="218"/>
      <c r="AL32" s="218"/>
    </row>
    <row r="33" spans="2:38" ht="22.5" customHeight="1">
      <c r="B33" s="215"/>
      <c r="C33" s="219"/>
      <c r="D33" s="231" t="s">
        <v>515</v>
      </c>
      <c r="E33" s="272"/>
      <c r="F33" s="296">
        <f t="shared" ref="F33:R33" si="0">F31/F32</f>
        <v>4.2702702702702702</v>
      </c>
      <c r="G33" s="296">
        <f t="shared" si="0"/>
        <v>2.4801136363636362</v>
      </c>
      <c r="H33" s="296">
        <f t="shared" si="0"/>
        <v>5.8292682926829267</v>
      </c>
      <c r="I33" s="296">
        <f t="shared" si="0"/>
        <v>9.5414012738853504</v>
      </c>
      <c r="J33" s="296">
        <f t="shared" si="0"/>
        <v>3.2355072463768115</v>
      </c>
      <c r="K33" s="296">
        <f t="shared" si="0"/>
        <v>1.8300970873786409</v>
      </c>
      <c r="L33" s="296">
        <f t="shared" si="0"/>
        <v>1.864321608040201</v>
      </c>
      <c r="M33" s="296">
        <f t="shared" si="0"/>
        <v>6.4179104477611943</v>
      </c>
      <c r="N33" s="296">
        <f t="shared" si="0"/>
        <v>5.3618090452261304</v>
      </c>
      <c r="O33" s="296">
        <f t="shared" si="0"/>
        <v>4.6183206106870225</v>
      </c>
      <c r="P33" s="296">
        <f t="shared" si="0"/>
        <v>3.8434782608695652</v>
      </c>
      <c r="Q33" s="296">
        <f t="shared" si="0"/>
        <v>2.032</v>
      </c>
      <c r="R33" s="297">
        <f t="shared" si="0"/>
        <v>4.1218969988884773</v>
      </c>
      <c r="U33" s="295"/>
      <c r="V33" s="295"/>
      <c r="W33" s="220"/>
      <c r="X33" s="220"/>
      <c r="Y33" s="220"/>
      <c r="Z33" s="220"/>
      <c r="AA33" s="221"/>
      <c r="AB33" s="216"/>
      <c r="AE33" s="218"/>
      <c r="AF33" s="218"/>
      <c r="AG33" s="218"/>
      <c r="AH33" s="218"/>
      <c r="AI33" s="218"/>
      <c r="AJ33" s="218"/>
      <c r="AK33" s="218"/>
      <c r="AL33" s="218"/>
    </row>
    <row r="34" spans="2:38" ht="22.5" customHeight="1">
      <c r="B34" s="215"/>
      <c r="C34" s="219"/>
      <c r="D34" s="231" t="s">
        <v>516</v>
      </c>
      <c r="E34" s="275"/>
      <c r="F34" s="298">
        <v>8.9459459459459492</v>
      </c>
      <c r="G34" s="298">
        <v>14.5054945054945</v>
      </c>
      <c r="H34" s="298">
        <v>11.63125</v>
      </c>
      <c r="I34" s="298">
        <v>17.648648648648599</v>
      </c>
      <c r="J34" s="298">
        <v>13.7797833935018</v>
      </c>
      <c r="K34" s="298">
        <v>11.4986737400531</v>
      </c>
      <c r="L34" s="298">
        <v>6.8042553191489397</v>
      </c>
      <c r="M34" s="298">
        <v>6.4249999999999998</v>
      </c>
      <c r="N34" s="298">
        <v>11.3303964757709</v>
      </c>
      <c r="O34" s="298">
        <v>8.2635658914728705</v>
      </c>
      <c r="P34" s="298">
        <v>7.08928571428571</v>
      </c>
      <c r="Q34" s="298">
        <v>1.5</v>
      </c>
      <c r="R34" s="299">
        <v>10.7</v>
      </c>
      <c r="U34" s="295"/>
      <c r="V34" s="295"/>
      <c r="W34" s="220"/>
      <c r="X34" s="220"/>
      <c r="Y34" s="220"/>
      <c r="Z34" s="220"/>
      <c r="AA34" s="221"/>
      <c r="AB34" s="216"/>
      <c r="AE34" s="218"/>
      <c r="AF34" s="218"/>
      <c r="AG34" s="218"/>
      <c r="AH34" s="218"/>
      <c r="AI34" s="218"/>
      <c r="AJ34" s="218"/>
      <c r="AK34" s="218"/>
      <c r="AL34" s="218"/>
    </row>
    <row r="35" spans="2:38" ht="15" customHeight="1">
      <c r="B35" s="215"/>
      <c r="C35" s="219"/>
      <c r="D35" s="685" t="s">
        <v>26</v>
      </c>
      <c r="E35" s="685"/>
      <c r="F35" s="300">
        <v>15</v>
      </c>
      <c r="G35" s="300">
        <v>15</v>
      </c>
      <c r="H35" s="300">
        <v>15</v>
      </c>
      <c r="I35" s="300">
        <v>15</v>
      </c>
      <c r="J35" s="300">
        <v>15</v>
      </c>
      <c r="K35" s="300">
        <v>15</v>
      </c>
      <c r="L35" s="300">
        <v>15</v>
      </c>
      <c r="M35" s="300">
        <v>15</v>
      </c>
      <c r="N35" s="300">
        <v>15</v>
      </c>
      <c r="O35" s="300">
        <v>15</v>
      </c>
      <c r="P35" s="300">
        <v>15</v>
      </c>
      <c r="Q35" s="300">
        <v>15</v>
      </c>
      <c r="R35" s="299">
        <f>+AVERAGE(F35:Q35)</f>
        <v>15</v>
      </c>
      <c r="U35" s="220"/>
      <c r="V35" s="220"/>
      <c r="W35" s="220"/>
      <c r="X35" s="220"/>
      <c r="Y35" s="220"/>
      <c r="Z35" s="220"/>
      <c r="AA35" s="221"/>
      <c r="AB35" s="216"/>
      <c r="AE35" s="218"/>
      <c r="AF35" s="218"/>
      <c r="AG35" s="218"/>
      <c r="AH35" s="218"/>
      <c r="AI35" s="218"/>
      <c r="AJ35" s="218"/>
      <c r="AK35" s="218"/>
      <c r="AL35" s="218"/>
    </row>
    <row r="36" spans="2:38" ht="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c r="B37" s="215"/>
      <c r="C37" s="717" t="s">
        <v>466</v>
      </c>
      <c r="D37" s="717"/>
      <c r="E37" s="717"/>
      <c r="F37" s="717"/>
      <c r="G37" s="717"/>
      <c r="H37" s="717"/>
      <c r="I37" s="717"/>
      <c r="J37" s="717"/>
      <c r="K37" s="717"/>
      <c r="L37" s="717"/>
      <c r="M37" s="717"/>
      <c r="N37" s="717"/>
      <c r="O37" s="723" t="s">
        <v>467</v>
      </c>
      <c r="P37" s="723"/>
      <c r="Q37" s="723"/>
      <c r="R37" s="723"/>
      <c r="S37" s="723"/>
      <c r="T37" s="723"/>
      <c r="U37" s="723"/>
      <c r="V37" s="723"/>
      <c r="W37" s="723"/>
      <c r="X37" s="723"/>
      <c r="Y37" s="723"/>
      <c r="Z37" s="723"/>
      <c r="AA37" s="723"/>
      <c r="AB37" s="216"/>
      <c r="AD37" s="218"/>
      <c r="AE37" s="218"/>
      <c r="AF37" s="218"/>
    </row>
    <row r="38" spans="2:38" ht="35.25" customHeight="1">
      <c r="B38" s="215"/>
      <c r="C38" s="677" t="s">
        <v>27</v>
      </c>
      <c r="D38" s="677"/>
      <c r="E38" s="677"/>
      <c r="F38" s="677"/>
      <c r="G38" s="694" t="s">
        <v>582</v>
      </c>
      <c r="H38" s="694"/>
      <c r="I38" s="694"/>
      <c r="J38" s="694"/>
      <c r="K38" s="694"/>
      <c r="L38" s="694"/>
      <c r="M38" s="694"/>
      <c r="N38" s="694"/>
      <c r="O38" s="690" t="s">
        <v>518</v>
      </c>
      <c r="P38" s="690"/>
      <c r="Q38" s="690"/>
      <c r="R38" s="690"/>
      <c r="S38" s="690"/>
      <c r="T38" s="705"/>
      <c r="U38" s="705"/>
      <c r="V38" s="705"/>
      <c r="W38" s="705"/>
      <c r="X38" s="705"/>
      <c r="Y38" s="705"/>
      <c r="Z38" s="705"/>
      <c r="AA38" s="705"/>
      <c r="AB38" s="301"/>
      <c r="AD38" s="261"/>
      <c r="AE38" s="239"/>
      <c r="AF38" s="239"/>
    </row>
    <row r="39" spans="2:38" ht="29.25" customHeight="1">
      <c r="B39" s="215"/>
      <c r="C39" s="661" t="s">
        <v>28</v>
      </c>
      <c r="D39" s="661"/>
      <c r="E39" s="661"/>
      <c r="F39" s="661"/>
      <c r="G39" s="674" t="s">
        <v>583</v>
      </c>
      <c r="H39" s="674"/>
      <c r="I39" s="674"/>
      <c r="J39" s="674"/>
      <c r="K39" s="674"/>
      <c r="L39" s="674"/>
      <c r="M39" s="674"/>
      <c r="N39" s="674"/>
      <c r="O39" s="661" t="s">
        <v>519</v>
      </c>
      <c r="P39" s="661"/>
      <c r="Q39" s="661"/>
      <c r="R39" s="661"/>
      <c r="S39" s="661"/>
      <c r="T39" s="705"/>
      <c r="U39" s="705"/>
      <c r="V39" s="705"/>
      <c r="W39" s="705"/>
      <c r="X39" s="705"/>
      <c r="Y39" s="705"/>
      <c r="Z39" s="705"/>
      <c r="AA39" s="705"/>
      <c r="AB39" s="301"/>
      <c r="AD39" s="261"/>
      <c r="AE39" s="239"/>
      <c r="AF39" s="239"/>
    </row>
    <row r="40" spans="2:38" ht="25.5" customHeight="1">
      <c r="B40" s="215"/>
      <c r="C40" s="661" t="s">
        <v>520</v>
      </c>
      <c r="D40" s="661"/>
      <c r="E40" s="661"/>
      <c r="F40" s="661"/>
      <c r="G40" s="674" t="s">
        <v>544</v>
      </c>
      <c r="H40" s="674"/>
      <c r="I40" s="674"/>
      <c r="J40" s="674"/>
      <c r="K40" s="674"/>
      <c r="L40" s="674"/>
      <c r="M40" s="674"/>
      <c r="N40" s="674"/>
      <c r="O40" s="648" t="s">
        <v>471</v>
      </c>
      <c r="P40" s="648"/>
      <c r="Q40" s="648"/>
      <c r="R40" s="648"/>
      <c r="S40" s="648"/>
      <c r="T40" s="703" t="s">
        <v>472</v>
      </c>
      <c r="U40" s="703"/>
      <c r="V40" s="703"/>
      <c r="W40" s="703"/>
      <c r="X40" s="703"/>
      <c r="Y40" s="703"/>
      <c r="Z40" s="703"/>
      <c r="AA40" s="703"/>
      <c r="AB40" s="301"/>
      <c r="AD40" s="261"/>
      <c r="AE40" s="239"/>
      <c r="AF40" s="239"/>
    </row>
    <row r="41" spans="2:38" ht="12.75" customHeight="1">
      <c r="B41" s="215"/>
      <c r="C41" s="661" t="s">
        <v>468</v>
      </c>
      <c r="D41" s="661"/>
      <c r="E41" s="661"/>
      <c r="F41" s="661"/>
      <c r="G41" s="674" t="s">
        <v>34</v>
      </c>
      <c r="H41" s="674"/>
      <c r="I41" s="674"/>
      <c r="J41" s="674"/>
      <c r="K41" s="674"/>
      <c r="L41" s="674"/>
      <c r="M41" s="674"/>
      <c r="N41" s="674"/>
      <c r="O41" s="648" t="s">
        <v>473</v>
      </c>
      <c r="P41" s="648"/>
      <c r="Q41" s="648"/>
      <c r="R41" s="648"/>
      <c r="S41" s="648"/>
      <c r="T41" s="703" t="s">
        <v>474</v>
      </c>
      <c r="U41" s="703"/>
      <c r="V41" s="703"/>
      <c r="W41" s="703"/>
      <c r="X41" s="703"/>
      <c r="Y41" s="703"/>
      <c r="Z41" s="703"/>
      <c r="AA41" s="703"/>
      <c r="AB41" s="301"/>
      <c r="AD41" s="261"/>
      <c r="AE41" s="238"/>
      <c r="AF41" s="238"/>
    </row>
    <row r="42" spans="2:38">
      <c r="B42" s="215"/>
      <c r="C42" s="668" t="s">
        <v>522</v>
      </c>
      <c r="D42" s="668"/>
      <c r="E42" s="668"/>
      <c r="F42" s="668"/>
      <c r="G42" s="669">
        <v>1</v>
      </c>
      <c r="H42" s="669"/>
      <c r="I42" s="669"/>
      <c r="J42" s="669"/>
      <c r="K42" s="669"/>
      <c r="L42" s="669"/>
      <c r="M42" s="669"/>
      <c r="N42" s="669"/>
      <c r="O42" s="661" t="s">
        <v>475</v>
      </c>
      <c r="P42" s="661"/>
      <c r="Q42" s="661"/>
      <c r="R42" s="661"/>
      <c r="S42" s="661"/>
      <c r="T42" s="703"/>
      <c r="U42" s="703"/>
      <c r="V42" s="703"/>
      <c r="W42" s="703"/>
      <c r="X42" s="703"/>
      <c r="Y42" s="703"/>
      <c r="Z42" s="703"/>
      <c r="AA42" s="703"/>
      <c r="AB42" s="301"/>
      <c r="AD42" s="261"/>
      <c r="AE42" s="238"/>
      <c r="AF42" s="238"/>
    </row>
    <row r="43" spans="2:38" ht="13.5" customHeight="1">
      <c r="B43" s="215"/>
      <c r="C43" s="668"/>
      <c r="D43" s="668"/>
      <c r="E43" s="668"/>
      <c r="F43" s="668"/>
      <c r="G43" s="669"/>
      <c r="H43" s="669"/>
      <c r="I43" s="669"/>
      <c r="J43" s="669"/>
      <c r="K43" s="669"/>
      <c r="L43" s="669"/>
      <c r="M43" s="669"/>
      <c r="N43" s="669"/>
      <c r="O43" s="668" t="s">
        <v>476</v>
      </c>
      <c r="P43" s="668"/>
      <c r="Q43" s="668"/>
      <c r="R43" s="668"/>
      <c r="S43" s="668"/>
      <c r="T43" s="704" t="s">
        <v>477</v>
      </c>
      <c r="U43" s="704"/>
      <c r="V43" s="704"/>
      <c r="W43" s="704"/>
      <c r="X43" s="704"/>
      <c r="Y43" s="704"/>
      <c r="Z43" s="704"/>
      <c r="AA43" s="704"/>
      <c r="AB43" s="301"/>
      <c r="AD43" s="261"/>
      <c r="AE43" s="238"/>
      <c r="AF43" s="238"/>
    </row>
    <row r="44" spans="2:38">
      <c r="B44" s="215"/>
      <c r="C44" s="717" t="s">
        <v>478</v>
      </c>
      <c r="D44" s="717"/>
      <c r="E44" s="717"/>
      <c r="F44" s="717"/>
      <c r="G44" s="717"/>
      <c r="H44" s="717"/>
      <c r="I44" s="717"/>
      <c r="J44" s="717"/>
      <c r="K44" s="717"/>
      <c r="L44" s="717"/>
      <c r="M44" s="717"/>
      <c r="N44" s="717"/>
      <c r="O44" s="718" t="s">
        <v>479</v>
      </c>
      <c r="P44" s="718"/>
      <c r="Q44" s="718"/>
      <c r="R44" s="718"/>
      <c r="S44" s="718"/>
      <c r="T44" s="718"/>
      <c r="U44" s="718"/>
      <c r="V44" s="718"/>
      <c r="W44" s="718"/>
      <c r="X44" s="718"/>
      <c r="Y44" s="718"/>
      <c r="Z44" s="718"/>
      <c r="AA44" s="718"/>
      <c r="AB44" s="301"/>
      <c r="AD44" s="261"/>
      <c r="AE44" s="238"/>
      <c r="AF44" s="238"/>
    </row>
    <row r="45" spans="2:38" ht="12.75" customHeight="1">
      <c r="B45" s="215"/>
      <c r="C45" s="677" t="s">
        <v>480</v>
      </c>
      <c r="D45" s="677"/>
      <c r="E45" s="677"/>
      <c r="F45" s="677"/>
      <c r="G45" s="719" t="s">
        <v>481</v>
      </c>
      <c r="H45" s="719"/>
      <c r="I45" s="240" t="s">
        <v>482</v>
      </c>
      <c r="J45" s="241" t="s">
        <v>483</v>
      </c>
      <c r="K45" s="240"/>
      <c r="L45" s="241" t="s">
        <v>484</v>
      </c>
      <c r="M45" s="242"/>
      <c r="N45" s="243"/>
      <c r="O45" s="663" t="s">
        <v>485</v>
      </c>
      <c r="P45" s="663"/>
      <c r="Q45" s="663"/>
      <c r="R45" s="663"/>
      <c r="S45" s="720" t="s">
        <v>486</v>
      </c>
      <c r="T45" s="720"/>
      <c r="U45" s="720"/>
      <c r="V45" s="720"/>
      <c r="W45" s="720"/>
      <c r="X45" s="720"/>
      <c r="Y45" s="720"/>
      <c r="Z45" s="720"/>
      <c r="AA45" s="720"/>
      <c r="AB45" s="301"/>
      <c r="AD45" s="261"/>
      <c r="AE45" s="238"/>
      <c r="AF45" s="238"/>
    </row>
    <row r="46" spans="2:38" ht="12.7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5" t="s">
        <v>482</v>
      </c>
      <c r="W46" s="721" t="s">
        <v>489</v>
      </c>
      <c r="X46" s="721"/>
      <c r="Y46" s="721"/>
      <c r="Z46" s="667"/>
      <c r="AA46" s="667"/>
      <c r="AB46" s="301"/>
      <c r="AD46" s="261"/>
      <c r="AE46" s="238"/>
      <c r="AF46" s="238"/>
    </row>
    <row r="47" spans="2:38" ht="27" customHeight="1">
      <c r="B47" s="215"/>
      <c r="C47" s="648" t="s">
        <v>490</v>
      </c>
      <c r="D47" s="648"/>
      <c r="E47" s="648"/>
      <c r="F47" s="648"/>
      <c r="G47" s="722"/>
      <c r="H47" s="722"/>
      <c r="I47" s="722"/>
      <c r="J47" s="722"/>
      <c r="K47" s="722"/>
      <c r="L47" s="722"/>
      <c r="M47" s="722"/>
      <c r="N47" s="722"/>
      <c r="O47" s="650"/>
      <c r="P47" s="650"/>
      <c r="Q47" s="650"/>
      <c r="R47" s="650"/>
      <c r="S47" s="721" t="s">
        <v>476</v>
      </c>
      <c r="T47" s="721"/>
      <c r="U47" s="721"/>
      <c r="V47" s="655" t="s">
        <v>482</v>
      </c>
      <c r="W47" s="721" t="s">
        <v>523</v>
      </c>
      <c r="X47" s="721"/>
      <c r="Y47" s="721"/>
      <c r="Z47" s="712"/>
      <c r="AA47" s="712"/>
      <c r="AB47" s="301"/>
      <c r="AD47" s="261"/>
      <c r="AE47" s="238"/>
      <c r="AF47" s="238"/>
    </row>
    <row r="48" spans="2:38" ht="12.75" customHeight="1">
      <c r="B48" s="215"/>
      <c r="C48" s="648" t="s">
        <v>524</v>
      </c>
      <c r="D48" s="648"/>
      <c r="E48" s="648"/>
      <c r="F48" s="648"/>
      <c r="G48" s="713" t="s">
        <v>545</v>
      </c>
      <c r="H48" s="713"/>
      <c r="I48" s="713"/>
      <c r="J48" s="713"/>
      <c r="K48" s="713"/>
      <c r="L48" s="713"/>
      <c r="M48" s="713"/>
      <c r="N48" s="713"/>
      <c r="O48" s="650"/>
      <c r="P48" s="650"/>
      <c r="Q48" s="650"/>
      <c r="R48" s="650"/>
      <c r="S48" s="721"/>
      <c r="T48" s="721"/>
      <c r="U48" s="721"/>
      <c r="V48" s="655"/>
      <c r="W48" s="721"/>
      <c r="X48" s="721"/>
      <c r="Y48" s="721"/>
      <c r="Z48" s="712"/>
      <c r="AA48" s="712"/>
      <c r="AB48" s="301"/>
      <c r="AD48" s="261"/>
      <c r="AE48" s="238"/>
      <c r="AF48" s="238"/>
    </row>
    <row r="49" spans="1:38" ht="12.75" customHeight="1">
      <c r="B49" s="215"/>
      <c r="C49" s="648" t="s">
        <v>526</v>
      </c>
      <c r="D49" s="648"/>
      <c r="E49" s="648"/>
      <c r="F49" s="648"/>
      <c r="G49" s="714" t="s">
        <v>572</v>
      </c>
      <c r="H49" s="714"/>
      <c r="I49" s="714"/>
      <c r="J49" s="714"/>
      <c r="K49" s="714"/>
      <c r="L49" s="714"/>
      <c r="M49" s="714"/>
      <c r="N49" s="714"/>
      <c r="O49" s="650"/>
      <c r="P49" s="650"/>
      <c r="Q49" s="650"/>
      <c r="R49" s="650"/>
      <c r="S49" s="715" t="s">
        <v>493</v>
      </c>
      <c r="T49" s="715"/>
      <c r="U49" s="715"/>
      <c r="V49" s="654" t="s">
        <v>482</v>
      </c>
      <c r="W49" s="607" t="s">
        <v>494</v>
      </c>
      <c r="X49" s="607"/>
      <c r="Y49" s="607"/>
      <c r="Z49" s="608" t="s">
        <v>482</v>
      </c>
      <c r="AA49" s="608"/>
      <c r="AB49" s="301"/>
      <c r="AD49" s="261"/>
      <c r="AE49" s="238"/>
      <c r="AF49" s="238"/>
    </row>
    <row r="50" spans="1:38" ht="12.75" customHeight="1">
      <c r="B50" s="215"/>
      <c r="C50" s="648" t="s">
        <v>495</v>
      </c>
      <c r="D50" s="648"/>
      <c r="E50" s="648"/>
      <c r="F50" s="648"/>
      <c r="G50" s="716"/>
      <c r="H50" s="716"/>
      <c r="I50" s="716"/>
      <c r="J50" s="716"/>
      <c r="K50" s="716"/>
      <c r="L50" s="716"/>
      <c r="M50" s="716"/>
      <c r="N50" s="716"/>
      <c r="O50" s="650"/>
      <c r="P50" s="650"/>
      <c r="Q50" s="650"/>
      <c r="R50" s="650"/>
      <c r="S50" s="715"/>
      <c r="T50" s="715"/>
      <c r="U50" s="715"/>
      <c r="V50" s="654"/>
      <c r="W50" s="607"/>
      <c r="X50" s="607"/>
      <c r="Y50" s="607"/>
      <c r="Z50" s="608"/>
      <c r="AA50" s="608"/>
      <c r="AB50" s="301"/>
      <c r="AD50" s="261"/>
      <c r="AE50" s="238"/>
      <c r="AF50" s="238"/>
    </row>
    <row r="51" spans="1:38" ht="13.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608"/>
      <c r="AA51" s="608"/>
      <c r="AB51" s="301"/>
      <c r="AD51" s="261"/>
      <c r="AE51" s="238"/>
      <c r="AF51" s="238"/>
    </row>
    <row r="52" spans="1:38">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304"/>
      <c r="AB52" s="305"/>
      <c r="AD52" s="261"/>
      <c r="AE52" s="239"/>
      <c r="AF52" s="239"/>
    </row>
    <row r="53" spans="1:38">
      <c r="A53" s="220"/>
      <c r="C53" s="253"/>
      <c r="D53" s="238"/>
      <c r="E53" s="238"/>
      <c r="F53" s="238"/>
      <c r="G53" s="238"/>
      <c r="H53" s="238"/>
      <c r="I53" s="238"/>
      <c r="J53" s="238"/>
      <c r="K53" s="238"/>
      <c r="L53" s="238"/>
      <c r="M53" s="238"/>
      <c r="N53" s="238"/>
      <c r="O53" s="306"/>
      <c r="P53" s="253"/>
      <c r="Q53" s="254"/>
      <c r="R53" s="254"/>
      <c r="S53" s="254"/>
      <c r="T53" s="254"/>
      <c r="U53" s="254"/>
      <c r="V53" s="254"/>
      <c r="W53" s="254"/>
      <c r="X53" s="254"/>
      <c r="Y53" s="254"/>
      <c r="Z53" s="254"/>
      <c r="AB53" s="238"/>
      <c r="AD53" s="261"/>
      <c r="AE53" s="239"/>
      <c r="AF53" s="239"/>
      <c r="AL53">
        <f>SUBTOTAL(9,AL38:AL52)</f>
        <v>0</v>
      </c>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C55" s="253"/>
      <c r="D55" s="238"/>
      <c r="E55" s="238"/>
      <c r="F55" s="238"/>
      <c r="G55" s="238"/>
      <c r="H55" s="238"/>
      <c r="I55" s="238"/>
      <c r="J55" s="238"/>
      <c r="K55" s="238"/>
      <c r="L55" s="238"/>
      <c r="M55" s="238"/>
      <c r="N55" s="238"/>
      <c r="AA55" s="254"/>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A56" s="254"/>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A57" s="254"/>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ThkgbJUrquTpB30gETsSVofXfGkJ7dFkAbBpGbSVyi0PtVM76blUfDD3cmBnBoAPrGJ3uHjDsl6Uc7YhYL665w==" saltValue="DT6Q3VOGQIZJRXNaMjA2Rg==" spinCount="100000" sheet="1" objects="1" scenarios="1"/>
  <mergeCells count="74">
    <mergeCell ref="G3:P3"/>
    <mergeCell ref="G4:P4"/>
    <mergeCell ref="G5:P5"/>
    <mergeCell ref="C7:AA7"/>
    <mergeCell ref="C8:E8"/>
    <mergeCell ref="F8:P8"/>
    <mergeCell ref="Q8:R8"/>
    <mergeCell ref="S8:T8"/>
    <mergeCell ref="U8:V8"/>
    <mergeCell ref="W8:AA8"/>
    <mergeCell ref="C9:E10"/>
    <mergeCell ref="F9:AA10"/>
    <mergeCell ref="R12:AA12"/>
    <mergeCell ref="R13:AA20"/>
    <mergeCell ref="R21:AA21"/>
    <mergeCell ref="R22:AA28"/>
    <mergeCell ref="D35:E35"/>
    <mergeCell ref="C37:N37"/>
    <mergeCell ref="O37:AA37"/>
    <mergeCell ref="C38:F38"/>
    <mergeCell ref="G38:N38"/>
    <mergeCell ref="O38:S38"/>
    <mergeCell ref="T38:AA38"/>
    <mergeCell ref="C39:F39"/>
    <mergeCell ref="G39:N39"/>
    <mergeCell ref="O39:S39"/>
    <mergeCell ref="T39:AA39"/>
    <mergeCell ref="C40:F40"/>
    <mergeCell ref="G40:N40"/>
    <mergeCell ref="O40:S40"/>
    <mergeCell ref="T40:AA40"/>
    <mergeCell ref="C41:F41"/>
    <mergeCell ref="G41:N41"/>
    <mergeCell ref="O41:S41"/>
    <mergeCell ref="T41:AA41"/>
    <mergeCell ref="C42:F43"/>
    <mergeCell ref="G42:N43"/>
    <mergeCell ref="O42:S42"/>
    <mergeCell ref="T42:AA42"/>
    <mergeCell ref="O43:S43"/>
    <mergeCell ref="T43:AA43"/>
    <mergeCell ref="C44:N44"/>
    <mergeCell ref="O44:AA44"/>
    <mergeCell ref="C45:F46"/>
    <mergeCell ref="G45:H45"/>
    <mergeCell ref="O45:R45"/>
    <mergeCell ref="S45:AA45"/>
    <mergeCell ref="G46:M46"/>
    <mergeCell ref="O46:R51"/>
    <mergeCell ref="S46:U46"/>
    <mergeCell ref="W46:Y46"/>
    <mergeCell ref="Z46:AA46"/>
    <mergeCell ref="C47:F47"/>
    <mergeCell ref="G47:N47"/>
    <mergeCell ref="S47:U48"/>
    <mergeCell ref="V47:V48"/>
    <mergeCell ref="W47:Y48"/>
    <mergeCell ref="V49:V51"/>
    <mergeCell ref="W49:Y51"/>
    <mergeCell ref="Z49:AA51"/>
    <mergeCell ref="C50:F50"/>
    <mergeCell ref="G50:N50"/>
    <mergeCell ref="C51:F51"/>
    <mergeCell ref="G51:N51"/>
    <mergeCell ref="C48:F48"/>
    <mergeCell ref="G48:N48"/>
    <mergeCell ref="C49:F49"/>
    <mergeCell ref="G49:N49"/>
    <mergeCell ref="S49:U51"/>
    <mergeCell ref="AF54:AL54"/>
    <mergeCell ref="AF55:AL55"/>
    <mergeCell ref="AF56:AL56"/>
    <mergeCell ref="AF57:AL57"/>
    <mergeCell ref="Z47:AA48"/>
  </mergeCells>
  <pageMargins left="0.57986111111111105" right="0.45" top="1.15486111111111" bottom="0.390277777777778" header="0.511811023622047" footer="0.511811023622047"/>
  <pageSetup paperSize="9" scale="80"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84"/>
  <sheetViews>
    <sheetView showGridLines="0" topLeftCell="C19" zoomScale="95" zoomScaleNormal="95" workbookViewId="0">
      <selection activeCell="S13" sqref="S13:AB20"/>
    </sheetView>
  </sheetViews>
  <sheetFormatPr baseColWidth="10" defaultColWidth="11.42578125" defaultRowHeight="12.75"/>
  <cols>
    <col min="1" max="3" width="1.140625" customWidth="1"/>
    <col min="4" max="4" width="4.28515625" customWidth="1"/>
    <col min="5" max="5" width="7" customWidth="1"/>
    <col min="6" max="8" width="6.7109375" customWidth="1"/>
    <col min="9" max="9" width="7.28515625" customWidth="1"/>
    <col min="10" max="12" width="6.7109375" customWidth="1"/>
    <col min="13" max="18" width="7.7109375" customWidth="1"/>
    <col min="19" max="19" width="7.5703125" customWidth="1"/>
    <col min="20" max="20" width="7" customWidth="1"/>
    <col min="21" max="21" width="6" customWidth="1"/>
    <col min="22" max="22" width="4.28515625" customWidth="1"/>
    <col min="23" max="23" width="5" customWidth="1"/>
    <col min="24" max="27" width="4.28515625" customWidth="1"/>
    <col min="28" max="28" width="1.42578125" customWidth="1"/>
    <col min="29" max="30" width="1.140625" customWidth="1"/>
    <col min="33" max="33" width="62.85546875" customWidth="1"/>
  </cols>
  <sheetData>
    <row r="1" spans="2:39" ht="6" customHeight="1"/>
    <row r="2" spans="2:39"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4"/>
    </row>
    <row r="3" spans="2:39">
      <c r="B3" s="215"/>
      <c r="H3" s="688" t="str">
        <f>+'OP MEDICINA GRAL'!G3</f>
        <v>HOSPITAL REGIONAL DE MONIQUIRÁ E.S.E.</v>
      </c>
      <c r="I3" s="688"/>
      <c r="J3" s="688"/>
      <c r="K3" s="688"/>
      <c r="L3" s="688"/>
      <c r="M3" s="688"/>
      <c r="N3" s="688"/>
      <c r="O3" s="688"/>
      <c r="P3" s="688"/>
      <c r="Q3" s="688"/>
      <c r="AC3" s="216"/>
    </row>
    <row r="4" spans="2:39">
      <c r="B4" s="215"/>
      <c r="H4" s="688" t="s">
        <v>430</v>
      </c>
      <c r="I4" s="688"/>
      <c r="J4" s="688"/>
      <c r="K4" s="688"/>
      <c r="L4" s="688"/>
      <c r="M4" s="688"/>
      <c r="N4" s="688"/>
      <c r="O4" s="688"/>
      <c r="P4" s="688"/>
      <c r="Q4" s="688"/>
      <c r="AC4" s="216"/>
    </row>
    <row r="5" spans="2:39">
      <c r="B5" s="215"/>
      <c r="H5" s="688" t="s">
        <v>537</v>
      </c>
      <c r="I5" s="688"/>
      <c r="J5" s="688"/>
      <c r="K5" s="688"/>
      <c r="L5" s="688"/>
      <c r="M5" s="688"/>
      <c r="N5" s="688"/>
      <c r="O5" s="688"/>
      <c r="P5" s="688"/>
      <c r="Q5" s="688"/>
      <c r="AC5" s="216"/>
    </row>
    <row r="6" spans="2:39" ht="4.5" customHeight="1">
      <c r="B6" s="215"/>
      <c r="AC6" s="216"/>
    </row>
    <row r="7" spans="2:39" ht="9.75" customHeight="1">
      <c r="B7" s="215"/>
      <c r="C7" s="215"/>
      <c r="D7" s="726" t="s">
        <v>432</v>
      </c>
      <c r="E7" s="726"/>
      <c r="F7" s="726"/>
      <c r="G7" s="726"/>
      <c r="H7" s="726"/>
      <c r="I7" s="726"/>
      <c r="J7" s="726"/>
      <c r="K7" s="726"/>
      <c r="L7" s="726"/>
      <c r="M7" s="726"/>
      <c r="N7" s="726"/>
      <c r="O7" s="726"/>
      <c r="P7" s="726"/>
      <c r="Q7" s="726"/>
      <c r="R7" s="726"/>
      <c r="S7" s="726"/>
      <c r="T7" s="726"/>
      <c r="U7" s="726"/>
      <c r="V7" s="726"/>
      <c r="W7" s="726"/>
      <c r="X7" s="726"/>
      <c r="Y7" s="726"/>
      <c r="Z7" s="726"/>
      <c r="AA7" s="726"/>
      <c r="AB7" s="726"/>
      <c r="AC7" s="216"/>
    </row>
    <row r="8" spans="2:39" ht="24" customHeight="1">
      <c r="B8" s="215"/>
      <c r="C8" s="215"/>
      <c r="D8" s="661" t="s">
        <v>433</v>
      </c>
      <c r="E8" s="661"/>
      <c r="F8" s="661"/>
      <c r="G8" s="691" t="s">
        <v>584</v>
      </c>
      <c r="H8" s="691"/>
      <c r="I8" s="691"/>
      <c r="J8" s="691"/>
      <c r="K8" s="691"/>
      <c r="L8" s="691"/>
      <c r="M8" s="691"/>
      <c r="N8" s="691"/>
      <c r="O8" s="691"/>
      <c r="P8" s="691"/>
      <c r="Q8" s="691"/>
      <c r="R8" s="727" t="s">
        <v>435</v>
      </c>
      <c r="S8" s="727"/>
      <c r="T8" s="728"/>
      <c r="U8" s="728"/>
      <c r="V8" s="727" t="s">
        <v>436</v>
      </c>
      <c r="W8" s="727"/>
      <c r="X8" s="674" t="s">
        <v>437</v>
      </c>
      <c r="Y8" s="674"/>
      <c r="Z8" s="674"/>
      <c r="AA8" s="674"/>
      <c r="AB8" s="674"/>
      <c r="AC8" s="216"/>
      <c r="AF8" s="218"/>
      <c r="AG8" s="218"/>
      <c r="AH8" s="218"/>
    </row>
    <row r="9" spans="2:39" ht="22.5" customHeight="1">
      <c r="B9" s="215"/>
      <c r="C9" s="215"/>
      <c r="D9" s="724" t="s">
        <v>438</v>
      </c>
      <c r="E9" s="724"/>
      <c r="F9" s="724"/>
      <c r="G9" s="725" t="s">
        <v>585</v>
      </c>
      <c r="H9" s="725"/>
      <c r="I9" s="725"/>
      <c r="J9" s="725"/>
      <c r="K9" s="725"/>
      <c r="L9" s="725"/>
      <c r="M9" s="725"/>
      <c r="N9" s="725"/>
      <c r="O9" s="725"/>
      <c r="P9" s="725"/>
      <c r="Q9" s="725"/>
      <c r="R9" s="725"/>
      <c r="S9" s="725"/>
      <c r="T9" s="725"/>
      <c r="U9" s="725"/>
      <c r="V9" s="725"/>
      <c r="W9" s="725"/>
      <c r="X9" s="725"/>
      <c r="Y9" s="725"/>
      <c r="Z9" s="725"/>
      <c r="AA9" s="725"/>
      <c r="AB9" s="725"/>
      <c r="AC9" s="216"/>
      <c r="AF9" s="218"/>
      <c r="AG9" s="218"/>
      <c r="AH9" s="218"/>
    </row>
    <row r="10" spans="2:39" ht="18" customHeight="1">
      <c r="B10" s="215"/>
      <c r="C10" s="215"/>
      <c r="D10" s="724"/>
      <c r="E10" s="724"/>
      <c r="F10" s="724"/>
      <c r="G10" s="725"/>
      <c r="H10" s="725"/>
      <c r="I10" s="725"/>
      <c r="J10" s="725"/>
      <c r="K10" s="725"/>
      <c r="L10" s="725"/>
      <c r="M10" s="725"/>
      <c r="N10" s="725"/>
      <c r="O10" s="725"/>
      <c r="P10" s="725"/>
      <c r="Q10" s="725"/>
      <c r="R10" s="725"/>
      <c r="S10" s="725"/>
      <c r="T10" s="725"/>
      <c r="U10" s="725"/>
      <c r="V10" s="725"/>
      <c r="W10" s="725"/>
      <c r="X10" s="725"/>
      <c r="Y10" s="725"/>
      <c r="Z10" s="725"/>
      <c r="AA10" s="725"/>
      <c r="AB10" s="725"/>
      <c r="AC10" s="216"/>
      <c r="AF10" s="218"/>
      <c r="AG10" s="218"/>
      <c r="AH10" s="218"/>
    </row>
    <row r="11" spans="2:39" ht="5.25" customHeight="1">
      <c r="B11" s="215"/>
      <c r="C11" s="215"/>
      <c r="D11" s="291"/>
      <c r="E11" s="292"/>
      <c r="F11" s="292"/>
      <c r="G11" s="292"/>
      <c r="H11" s="293"/>
      <c r="I11" s="293"/>
      <c r="J11" s="293"/>
      <c r="K11" s="293"/>
      <c r="L11" s="293"/>
      <c r="M11" s="293"/>
      <c r="N11" s="293"/>
      <c r="O11" s="293"/>
      <c r="P11" s="293"/>
      <c r="Q11" s="293"/>
      <c r="R11" s="293"/>
      <c r="S11" s="293"/>
      <c r="T11" s="293"/>
      <c r="U11" s="293"/>
      <c r="V11" s="293"/>
      <c r="W11" s="293"/>
      <c r="X11" s="293"/>
      <c r="Y11" s="293"/>
      <c r="Z11" s="293"/>
      <c r="AA11" s="293"/>
      <c r="AB11" s="294"/>
      <c r="AC11" s="216"/>
      <c r="AF11" s="218"/>
      <c r="AG11" s="218"/>
      <c r="AH11" s="218"/>
      <c r="AI11" s="218"/>
      <c r="AJ11" s="218"/>
      <c r="AK11" s="218"/>
      <c r="AL11" s="218"/>
      <c r="AM11" s="218"/>
    </row>
    <row r="12" spans="2:39" ht="27.75" customHeight="1">
      <c r="B12" s="215"/>
      <c r="C12" s="215"/>
      <c r="D12" s="219"/>
      <c r="E12" s="220"/>
      <c r="F12" s="220"/>
      <c r="G12" s="220"/>
      <c r="H12" s="220"/>
      <c r="I12" s="220"/>
      <c r="J12" s="220"/>
      <c r="K12" s="220"/>
      <c r="L12" s="220"/>
      <c r="M12" s="220"/>
      <c r="N12" s="220"/>
      <c r="O12" s="220"/>
      <c r="P12" s="220"/>
      <c r="Q12" s="220"/>
      <c r="R12" s="220"/>
      <c r="S12" s="697" t="s">
        <v>442</v>
      </c>
      <c r="T12" s="697"/>
      <c r="U12" s="697"/>
      <c r="V12" s="697"/>
      <c r="W12" s="697"/>
      <c r="X12" s="697"/>
      <c r="Y12" s="697"/>
      <c r="Z12" s="697"/>
      <c r="AA12" s="697"/>
      <c r="AB12" s="697"/>
      <c r="AC12" s="216"/>
    </row>
    <row r="13" spans="2:39" ht="20.25" customHeight="1">
      <c r="B13" s="215"/>
      <c r="C13" s="215"/>
      <c r="D13" s="219"/>
      <c r="E13" s="220"/>
      <c r="F13" s="220"/>
      <c r="G13" s="220"/>
      <c r="H13" s="220"/>
      <c r="I13" s="220"/>
      <c r="J13" s="220"/>
      <c r="K13" s="220"/>
      <c r="L13" s="220"/>
      <c r="M13" s="220"/>
      <c r="N13" s="220"/>
      <c r="O13" s="220"/>
      <c r="P13" s="220"/>
      <c r="Q13" s="220"/>
      <c r="R13" s="220"/>
      <c r="S13" s="640" t="s">
        <v>586</v>
      </c>
      <c r="T13" s="640"/>
      <c r="U13" s="640"/>
      <c r="V13" s="640"/>
      <c r="W13" s="640"/>
      <c r="X13" s="640"/>
      <c r="Y13" s="640"/>
      <c r="Z13" s="640"/>
      <c r="AA13" s="640"/>
      <c r="AB13" s="640"/>
      <c r="AC13" s="216"/>
    </row>
    <row r="14" spans="2:39" ht="17.25" customHeight="1">
      <c r="B14" s="215"/>
      <c r="C14" s="215"/>
      <c r="D14" s="219"/>
      <c r="E14" s="220"/>
      <c r="F14" s="220"/>
      <c r="G14" s="220"/>
      <c r="H14" s="220"/>
      <c r="I14" s="220"/>
      <c r="J14" s="220"/>
      <c r="K14" s="220"/>
      <c r="L14" s="220"/>
      <c r="M14" s="220"/>
      <c r="N14" s="220"/>
      <c r="O14" s="220"/>
      <c r="P14" s="220"/>
      <c r="Q14" s="220"/>
      <c r="R14" s="220"/>
      <c r="S14" s="640"/>
      <c r="T14" s="640"/>
      <c r="U14" s="640"/>
      <c r="V14" s="640"/>
      <c r="W14" s="640"/>
      <c r="X14" s="640"/>
      <c r="Y14" s="640"/>
      <c r="Z14" s="640"/>
      <c r="AA14" s="640"/>
      <c r="AB14" s="640"/>
      <c r="AC14" s="216"/>
    </row>
    <row r="15" spans="2:39" ht="15.75" customHeight="1">
      <c r="B15" s="215"/>
      <c r="C15" s="215"/>
      <c r="D15" s="219"/>
      <c r="E15" s="220"/>
      <c r="F15" s="220"/>
      <c r="G15" s="220"/>
      <c r="H15" s="220"/>
      <c r="I15" s="220"/>
      <c r="J15" s="220"/>
      <c r="K15" s="220"/>
      <c r="L15" s="220"/>
      <c r="M15" s="220"/>
      <c r="N15" s="220"/>
      <c r="O15" s="220"/>
      <c r="P15" s="220"/>
      <c r="Q15" s="220"/>
      <c r="R15" s="220"/>
      <c r="S15" s="640"/>
      <c r="T15" s="640"/>
      <c r="U15" s="640"/>
      <c r="V15" s="640"/>
      <c r="W15" s="640"/>
      <c r="X15" s="640"/>
      <c r="Y15" s="640"/>
      <c r="Z15" s="640"/>
      <c r="AA15" s="640"/>
      <c r="AB15" s="640"/>
      <c r="AC15" s="216"/>
    </row>
    <row r="16" spans="2:39" ht="20.25" customHeight="1">
      <c r="B16" s="215"/>
      <c r="C16" s="215"/>
      <c r="D16" s="219"/>
      <c r="E16" s="220"/>
      <c r="F16" s="220"/>
      <c r="G16" s="220"/>
      <c r="H16" s="220"/>
      <c r="I16" s="220"/>
      <c r="J16" s="220"/>
      <c r="K16" s="220"/>
      <c r="L16" s="220"/>
      <c r="M16" s="220"/>
      <c r="N16" s="220"/>
      <c r="O16" s="220"/>
      <c r="P16" s="220"/>
      <c r="Q16" s="220"/>
      <c r="R16" s="220"/>
      <c r="S16" s="640"/>
      <c r="T16" s="640"/>
      <c r="U16" s="640"/>
      <c r="V16" s="640"/>
      <c r="W16" s="640"/>
      <c r="X16" s="640"/>
      <c r="Y16" s="640"/>
      <c r="Z16" s="640"/>
      <c r="AA16" s="640"/>
      <c r="AB16" s="640"/>
      <c r="AC16" s="216"/>
    </row>
    <row r="17" spans="2:39" ht="11.25" customHeight="1">
      <c r="B17" s="215"/>
      <c r="C17" s="215"/>
      <c r="D17" s="219"/>
      <c r="E17" s="220"/>
      <c r="F17" s="220"/>
      <c r="G17" s="220"/>
      <c r="H17" s="220"/>
      <c r="I17" s="220"/>
      <c r="J17" s="220"/>
      <c r="K17" s="220"/>
      <c r="L17" s="220"/>
      <c r="M17" s="220"/>
      <c r="N17" s="220"/>
      <c r="O17" s="220"/>
      <c r="P17" s="220"/>
      <c r="Q17" s="220"/>
      <c r="R17" s="220"/>
      <c r="S17" s="640"/>
      <c r="T17" s="640"/>
      <c r="U17" s="640"/>
      <c r="V17" s="640"/>
      <c r="W17" s="640"/>
      <c r="X17" s="640"/>
      <c r="Y17" s="640"/>
      <c r="Z17" s="640"/>
      <c r="AA17" s="640"/>
      <c r="AB17" s="640"/>
      <c r="AC17" s="216"/>
    </row>
    <row r="18" spans="2:39" ht="9.75" customHeight="1">
      <c r="B18" s="215"/>
      <c r="C18" s="215"/>
      <c r="D18" s="219"/>
      <c r="E18" s="220"/>
      <c r="F18" s="220"/>
      <c r="G18" s="220"/>
      <c r="H18" s="220"/>
      <c r="I18" s="220"/>
      <c r="J18" s="220"/>
      <c r="K18" s="220"/>
      <c r="L18" s="220"/>
      <c r="M18" s="220"/>
      <c r="N18" s="220"/>
      <c r="O18" s="220"/>
      <c r="P18" s="220"/>
      <c r="Q18" s="220"/>
      <c r="R18" s="220"/>
      <c r="S18" s="640"/>
      <c r="T18" s="640"/>
      <c r="U18" s="640"/>
      <c r="V18" s="640"/>
      <c r="W18" s="640"/>
      <c r="X18" s="640"/>
      <c r="Y18" s="640"/>
      <c r="Z18" s="640"/>
      <c r="AA18" s="640"/>
      <c r="AB18" s="640"/>
      <c r="AC18" s="216"/>
    </row>
    <row r="19" spans="2:39" ht="18" customHeight="1">
      <c r="B19" s="215"/>
      <c r="C19" s="215"/>
      <c r="D19" s="219"/>
      <c r="E19" s="220"/>
      <c r="F19" s="220"/>
      <c r="G19" s="220"/>
      <c r="H19" s="220"/>
      <c r="I19" s="220"/>
      <c r="J19" s="220"/>
      <c r="K19" s="220"/>
      <c r="L19" s="220"/>
      <c r="M19" s="220"/>
      <c r="N19" s="220"/>
      <c r="O19" s="220"/>
      <c r="P19" s="220"/>
      <c r="Q19" s="220"/>
      <c r="R19" s="220"/>
      <c r="S19" s="640"/>
      <c r="T19" s="640"/>
      <c r="U19" s="640"/>
      <c r="V19" s="640"/>
      <c r="W19" s="640"/>
      <c r="X19" s="640"/>
      <c r="Y19" s="640"/>
      <c r="Z19" s="640"/>
      <c r="AA19" s="640"/>
      <c r="AB19" s="640"/>
      <c r="AC19" s="216"/>
    </row>
    <row r="20" spans="2:39" ht="17.25" customHeight="1">
      <c r="B20" s="215"/>
      <c r="C20" s="215"/>
      <c r="D20" s="219"/>
      <c r="E20" s="220"/>
      <c r="F20" s="220"/>
      <c r="G20" s="220"/>
      <c r="H20" s="220"/>
      <c r="I20" s="220"/>
      <c r="J20" s="220"/>
      <c r="K20" s="220"/>
      <c r="L20" s="220"/>
      <c r="M20" s="220"/>
      <c r="N20" s="220"/>
      <c r="O20" s="220"/>
      <c r="P20" s="220"/>
      <c r="Q20" s="220"/>
      <c r="R20" s="220"/>
      <c r="S20" s="640"/>
      <c r="T20" s="640"/>
      <c r="U20" s="640"/>
      <c r="V20" s="640"/>
      <c r="W20" s="640"/>
      <c r="X20" s="640"/>
      <c r="Y20" s="640"/>
      <c r="Z20" s="640"/>
      <c r="AA20" s="640"/>
      <c r="AB20" s="640"/>
      <c r="AC20" s="216"/>
    </row>
    <row r="21" spans="2:39" ht="17.25" customHeight="1">
      <c r="B21" s="215"/>
      <c r="C21" s="215"/>
      <c r="D21" s="219"/>
      <c r="E21" s="220"/>
      <c r="F21" s="220"/>
      <c r="G21" s="220"/>
      <c r="H21" s="220"/>
      <c r="I21" s="220"/>
      <c r="J21" s="220"/>
      <c r="K21" s="220"/>
      <c r="L21" s="220"/>
      <c r="M21" s="220"/>
      <c r="N21" s="220"/>
      <c r="O21" s="220"/>
      <c r="P21" s="220"/>
      <c r="Q21" s="220"/>
      <c r="R21" s="220"/>
      <c r="S21" s="632" t="s">
        <v>457</v>
      </c>
      <c r="T21" s="632"/>
      <c r="U21" s="632"/>
      <c r="V21" s="632"/>
      <c r="W21" s="632"/>
      <c r="X21" s="632"/>
      <c r="Y21" s="632"/>
      <c r="Z21" s="632"/>
      <c r="AA21" s="632"/>
      <c r="AB21" s="632"/>
      <c r="AC21" s="216"/>
    </row>
    <row r="22" spans="2:39" ht="12.75" customHeight="1">
      <c r="B22" s="215"/>
      <c r="C22" s="215"/>
      <c r="D22" s="219"/>
      <c r="E22" s="220"/>
      <c r="F22" s="220"/>
      <c r="G22" s="220"/>
      <c r="H22" s="220"/>
      <c r="I22" s="220"/>
      <c r="J22" s="220"/>
      <c r="K22" s="220"/>
      <c r="L22" s="220"/>
      <c r="M22" s="220"/>
      <c r="N22" s="220"/>
      <c r="O22" s="220"/>
      <c r="P22" s="220"/>
      <c r="Q22" s="220"/>
      <c r="R22" s="220"/>
      <c r="S22" s="706" t="s">
        <v>587</v>
      </c>
      <c r="T22" s="706"/>
      <c r="U22" s="706"/>
      <c r="V22" s="706"/>
      <c r="W22" s="706"/>
      <c r="X22" s="706"/>
      <c r="Y22" s="706"/>
      <c r="Z22" s="706"/>
      <c r="AA22" s="706"/>
      <c r="AB22" s="706"/>
      <c r="AC22" s="216"/>
    </row>
    <row r="23" spans="2:39" ht="26.25" customHeight="1">
      <c r="B23" s="215"/>
      <c r="C23" s="215"/>
      <c r="D23" s="219"/>
      <c r="E23" s="220"/>
      <c r="F23" s="220"/>
      <c r="G23" s="220"/>
      <c r="H23" s="220"/>
      <c r="I23" s="220"/>
      <c r="J23" s="220"/>
      <c r="K23" s="220"/>
      <c r="L23" s="220"/>
      <c r="M23" s="220"/>
      <c r="N23" s="220"/>
      <c r="O23" s="220"/>
      <c r="P23" s="220"/>
      <c r="Q23" s="220"/>
      <c r="R23" s="220"/>
      <c r="S23" s="706"/>
      <c r="T23" s="706"/>
      <c r="U23" s="706"/>
      <c r="V23" s="706"/>
      <c r="W23" s="706"/>
      <c r="X23" s="706"/>
      <c r="Y23" s="706"/>
      <c r="Z23" s="706"/>
      <c r="AA23" s="706"/>
      <c r="AB23" s="706"/>
      <c r="AC23" s="216"/>
    </row>
    <row r="24" spans="2:39" ht="24.75" customHeight="1">
      <c r="B24" s="215"/>
      <c r="C24" s="215"/>
      <c r="D24" s="219"/>
      <c r="E24" s="220"/>
      <c r="F24" s="220"/>
      <c r="G24" s="220"/>
      <c r="H24" s="220"/>
      <c r="I24" s="220"/>
      <c r="J24" s="220"/>
      <c r="K24" s="220"/>
      <c r="L24" s="220"/>
      <c r="M24" s="220"/>
      <c r="N24" s="220"/>
      <c r="O24" s="220"/>
      <c r="P24" s="220"/>
      <c r="Q24" s="220"/>
      <c r="R24" s="220"/>
      <c r="S24" s="706"/>
      <c r="T24" s="706"/>
      <c r="U24" s="706"/>
      <c r="V24" s="706"/>
      <c r="W24" s="706"/>
      <c r="X24" s="706"/>
      <c r="Y24" s="706"/>
      <c r="Z24" s="706"/>
      <c r="AA24" s="706"/>
      <c r="AB24" s="706"/>
      <c r="AC24" s="216"/>
    </row>
    <row r="25" spans="2:39" ht="22.5" customHeight="1">
      <c r="B25" s="215"/>
      <c r="C25" s="215"/>
      <c r="D25" s="219"/>
      <c r="E25" s="220"/>
      <c r="F25" s="220"/>
      <c r="G25" s="220"/>
      <c r="H25" s="220"/>
      <c r="I25" s="220"/>
      <c r="J25" s="220"/>
      <c r="K25" s="220"/>
      <c r="L25" s="220"/>
      <c r="M25" s="220"/>
      <c r="N25" s="220"/>
      <c r="O25" s="220"/>
      <c r="P25" s="220"/>
      <c r="Q25" s="220"/>
      <c r="R25" s="220"/>
      <c r="S25" s="706"/>
      <c r="T25" s="706"/>
      <c r="U25" s="706"/>
      <c r="V25" s="706"/>
      <c r="W25" s="706"/>
      <c r="X25" s="706"/>
      <c r="Y25" s="706"/>
      <c r="Z25" s="706"/>
      <c r="AA25" s="706"/>
      <c r="AB25" s="706"/>
      <c r="AC25" s="216"/>
    </row>
    <row r="26" spans="2:39" ht="26.25" customHeight="1">
      <c r="B26" s="215"/>
      <c r="C26" s="215"/>
      <c r="D26" s="219"/>
      <c r="E26" s="220"/>
      <c r="F26" s="220"/>
      <c r="G26" s="220"/>
      <c r="H26" s="220"/>
      <c r="I26" s="220"/>
      <c r="J26" s="220"/>
      <c r="K26" s="220"/>
      <c r="L26" s="220"/>
      <c r="M26" s="220"/>
      <c r="N26" s="220"/>
      <c r="O26" s="220"/>
      <c r="P26" s="220"/>
      <c r="Q26" s="220"/>
      <c r="R26" s="220"/>
      <c r="S26" s="706"/>
      <c r="T26" s="706"/>
      <c r="U26" s="706"/>
      <c r="V26" s="706"/>
      <c r="W26" s="706"/>
      <c r="X26" s="706"/>
      <c r="Y26" s="706"/>
      <c r="Z26" s="706"/>
      <c r="AA26" s="706"/>
      <c r="AB26" s="706"/>
      <c r="AC26" s="216"/>
    </row>
    <row r="27" spans="2:39" ht="24.75" customHeight="1">
      <c r="B27" s="215"/>
      <c r="C27" s="215"/>
      <c r="D27" s="219"/>
      <c r="E27" s="220"/>
      <c r="F27" s="220"/>
      <c r="G27" s="220"/>
      <c r="H27" s="220"/>
      <c r="I27" s="220"/>
      <c r="J27" s="220"/>
      <c r="K27" s="220"/>
      <c r="L27" s="220"/>
      <c r="M27" s="220"/>
      <c r="N27" s="220"/>
      <c r="O27" s="220"/>
      <c r="P27" s="220"/>
      <c r="Q27" s="220"/>
      <c r="R27" s="220"/>
      <c r="S27" s="706"/>
      <c r="T27" s="706"/>
      <c r="U27" s="706"/>
      <c r="V27" s="706"/>
      <c r="W27" s="706"/>
      <c r="X27" s="706"/>
      <c r="Y27" s="706"/>
      <c r="Z27" s="706"/>
      <c r="AA27" s="706"/>
      <c r="AB27" s="706"/>
      <c r="AC27" s="216"/>
    </row>
    <row r="28" spans="2:39" ht="14.25" customHeight="1">
      <c r="B28" s="215"/>
      <c r="C28" s="215"/>
      <c r="D28" s="219"/>
      <c r="E28" s="220"/>
      <c r="F28" s="220"/>
      <c r="G28" s="220"/>
      <c r="H28" s="220"/>
      <c r="I28" s="220"/>
      <c r="J28" s="220"/>
      <c r="K28" s="220"/>
      <c r="L28" s="220"/>
      <c r="M28" s="220"/>
      <c r="N28" s="220"/>
      <c r="O28" s="220"/>
      <c r="P28" s="220"/>
      <c r="Q28" s="220"/>
      <c r="R28" s="220"/>
      <c r="S28" s="706"/>
      <c r="T28" s="706"/>
      <c r="U28" s="706"/>
      <c r="V28" s="706"/>
      <c r="W28" s="706"/>
      <c r="X28" s="706"/>
      <c r="Y28" s="706"/>
      <c r="Z28" s="706"/>
      <c r="AA28" s="706"/>
      <c r="AB28" s="706"/>
      <c r="AC28" s="216"/>
    </row>
    <row r="29" spans="2:39" ht="6" customHeight="1">
      <c r="B29" s="215"/>
      <c r="C29" s="215"/>
      <c r="D29" s="219"/>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1"/>
      <c r="AC29" s="216"/>
      <c r="AF29" s="218"/>
      <c r="AG29" s="218"/>
      <c r="AH29" s="218"/>
      <c r="AI29" s="218"/>
      <c r="AJ29" s="218"/>
      <c r="AK29" s="218"/>
      <c r="AL29" s="218"/>
      <c r="AM29" s="218"/>
    </row>
    <row r="30" spans="2:39" ht="22.5" customHeight="1">
      <c r="B30" s="215"/>
      <c r="C30" s="215"/>
      <c r="D30" s="219"/>
      <c r="E30" s="222" t="s">
        <v>501</v>
      </c>
      <c r="F30" s="223"/>
      <c r="G30" s="224" t="s">
        <v>502</v>
      </c>
      <c r="H30" s="224" t="s">
        <v>503</v>
      </c>
      <c r="I30" s="224" t="s">
        <v>504</v>
      </c>
      <c r="J30" s="224" t="s">
        <v>505</v>
      </c>
      <c r="K30" s="224" t="s">
        <v>506</v>
      </c>
      <c r="L30" s="224" t="s">
        <v>507</v>
      </c>
      <c r="M30" s="224" t="s">
        <v>508</v>
      </c>
      <c r="N30" s="224" t="s">
        <v>509</v>
      </c>
      <c r="O30" s="224" t="s">
        <v>510</v>
      </c>
      <c r="P30" s="224" t="s">
        <v>511</v>
      </c>
      <c r="Q30" s="224" t="s">
        <v>512</v>
      </c>
      <c r="R30" s="224" t="s">
        <v>513</v>
      </c>
      <c r="S30" s="225" t="s">
        <v>514</v>
      </c>
      <c r="V30" s="220"/>
      <c r="W30" s="220"/>
      <c r="X30" s="220"/>
      <c r="Y30" s="220"/>
      <c r="Z30" s="220"/>
      <c r="AA30" s="220"/>
      <c r="AB30" s="221"/>
      <c r="AC30" s="216"/>
      <c r="AF30" s="218"/>
      <c r="AG30" s="218"/>
      <c r="AH30" s="218"/>
      <c r="AI30" s="218"/>
      <c r="AJ30" s="218"/>
      <c r="AK30" s="218"/>
      <c r="AL30" s="218"/>
      <c r="AM30" s="218"/>
    </row>
    <row r="31" spans="2:39" ht="22.5" customHeight="1">
      <c r="B31" s="215"/>
      <c r="C31" s="215"/>
      <c r="D31" s="219"/>
      <c r="E31" s="227" t="s">
        <v>27</v>
      </c>
      <c r="F31" s="228"/>
      <c r="G31" s="256">
        <f>INDICADORES!H16</f>
        <v>63</v>
      </c>
      <c r="H31" s="256">
        <f>INDICADORES!K16</f>
        <v>4241</v>
      </c>
      <c r="I31" s="256">
        <f>INDICADORES!N16</f>
        <v>4692</v>
      </c>
      <c r="J31" s="256">
        <f>INDICADORES!T16</f>
        <v>4219</v>
      </c>
      <c r="K31" s="256">
        <f>INDICADORES!W16</f>
        <v>3809</v>
      </c>
      <c r="L31" s="256">
        <f>INDICADORES!Z16</f>
        <v>3563</v>
      </c>
      <c r="M31" s="256">
        <f>INDICADORES!AF16</f>
        <v>4809</v>
      </c>
      <c r="N31" s="256">
        <f>INDICADORES!AI16</f>
        <v>5813</v>
      </c>
      <c r="O31" s="256">
        <f>INDICADORES!AL16</f>
        <v>5945</v>
      </c>
      <c r="P31" s="256">
        <f>INDICADORES!AR16</f>
        <v>14037</v>
      </c>
      <c r="Q31" s="256">
        <f>INDICADORES!AU16</f>
        <v>13308</v>
      </c>
      <c r="R31" s="256">
        <f>INDICADORES!AX16</f>
        <v>11736</v>
      </c>
      <c r="S31" s="257">
        <f>SUM(G31:R31)</f>
        <v>76235</v>
      </c>
      <c r="V31" s="295"/>
      <c r="W31" s="295"/>
      <c r="X31" s="220"/>
      <c r="Y31" s="220"/>
      <c r="Z31" s="220"/>
      <c r="AA31" s="220"/>
      <c r="AB31" s="221"/>
      <c r="AC31" s="216"/>
      <c r="AF31" s="218"/>
      <c r="AG31" s="218"/>
      <c r="AH31" s="218"/>
      <c r="AI31" s="218"/>
      <c r="AJ31" s="218"/>
      <c r="AK31" s="218"/>
      <c r="AL31" s="218"/>
      <c r="AM31" s="218"/>
    </row>
    <row r="32" spans="2:39" ht="22.5" customHeight="1">
      <c r="B32" s="215"/>
      <c r="C32" s="215"/>
      <c r="D32" s="219"/>
      <c r="E32" s="227" t="s">
        <v>28</v>
      </c>
      <c r="F32" s="228"/>
      <c r="G32" s="256">
        <f>INDICADORES!I16</f>
        <v>18</v>
      </c>
      <c r="H32" s="256">
        <f>INDICADORES!L16</f>
        <v>1257</v>
      </c>
      <c r="I32" s="256">
        <f>INDICADORES!O16</f>
        <v>1323</v>
      </c>
      <c r="J32" s="256">
        <f>INDICADORES!U16</f>
        <v>1140</v>
      </c>
      <c r="K32" s="256">
        <f>INDICADORES!X16</f>
        <v>1174</v>
      </c>
      <c r="L32" s="256">
        <f>INDICADORES!AA16</f>
        <v>792</v>
      </c>
      <c r="M32" s="256">
        <f>INDICADORES!AG16</f>
        <v>1067</v>
      </c>
      <c r="N32" s="256">
        <f>INDICADORES!AJ16</f>
        <v>1000</v>
      </c>
      <c r="O32" s="256">
        <f>INDICADORES!AM16</f>
        <v>1065</v>
      </c>
      <c r="P32" s="256">
        <f>INDICADORES!AS16</f>
        <v>1251</v>
      </c>
      <c r="Q32" s="256">
        <f>INDICADORES!AV16</f>
        <v>1392</v>
      </c>
      <c r="R32" s="256">
        <f>INDICADORES!AY16</f>
        <v>1480</v>
      </c>
      <c r="S32" s="257">
        <f>SUM(G32:R32)</f>
        <v>12959</v>
      </c>
      <c r="V32" s="295"/>
      <c r="W32" s="295"/>
      <c r="X32" s="220"/>
      <c r="Y32" s="220"/>
      <c r="Z32" s="220"/>
      <c r="AA32" s="220"/>
      <c r="AB32" s="221"/>
      <c r="AC32" s="216"/>
      <c r="AF32" s="218"/>
      <c r="AG32" s="218"/>
      <c r="AH32" s="218"/>
      <c r="AI32" s="218"/>
      <c r="AJ32" s="218"/>
      <c r="AK32" s="218"/>
      <c r="AL32" s="218"/>
      <c r="AM32" s="218"/>
    </row>
    <row r="33" spans="2:39" ht="22.5" customHeight="1">
      <c r="B33" s="215"/>
      <c r="C33" s="215"/>
      <c r="D33" s="219"/>
      <c r="E33" s="231" t="s">
        <v>515</v>
      </c>
      <c r="F33" s="232"/>
      <c r="G33" s="296">
        <f t="shared" ref="G33:S33" si="0">G31/G32</f>
        <v>3.5</v>
      </c>
      <c r="H33" s="311">
        <f t="shared" si="0"/>
        <v>3.3739061256961018</v>
      </c>
      <c r="I33" s="296">
        <f t="shared" si="0"/>
        <v>3.5464852607709751</v>
      </c>
      <c r="J33" s="296">
        <f t="shared" si="0"/>
        <v>3.700877192982456</v>
      </c>
      <c r="K33" s="296">
        <f t="shared" si="0"/>
        <v>3.2444633730834753</v>
      </c>
      <c r="L33" s="296">
        <f t="shared" si="0"/>
        <v>4.4987373737373737</v>
      </c>
      <c r="M33" s="296">
        <f t="shared" si="0"/>
        <v>4.5070290534208057</v>
      </c>
      <c r="N33" s="296">
        <f t="shared" si="0"/>
        <v>5.8129999999999997</v>
      </c>
      <c r="O33" s="296">
        <f t="shared" si="0"/>
        <v>5.5821596244131459</v>
      </c>
      <c r="P33" s="296">
        <f t="shared" si="0"/>
        <v>11.220623501199041</v>
      </c>
      <c r="Q33" s="296">
        <f t="shared" si="0"/>
        <v>9.5603448275862064</v>
      </c>
      <c r="R33" s="296">
        <f t="shared" si="0"/>
        <v>7.92972972972973</v>
      </c>
      <c r="S33" s="297">
        <f t="shared" si="0"/>
        <v>5.8827841654448649</v>
      </c>
      <c r="V33" s="295"/>
      <c r="W33" s="295"/>
      <c r="X33" s="220"/>
      <c r="Y33" s="220"/>
      <c r="Z33" s="220"/>
      <c r="AA33" s="220"/>
      <c r="AB33" s="221"/>
      <c r="AC33" s="216"/>
      <c r="AF33" s="218"/>
      <c r="AG33" s="218"/>
      <c r="AH33" s="218"/>
      <c r="AI33" s="218"/>
      <c r="AJ33" s="218"/>
      <c r="AK33" s="218"/>
      <c r="AL33" s="218"/>
      <c r="AM33" s="218"/>
    </row>
    <row r="34" spans="2:39" ht="22.5" customHeight="1">
      <c r="B34" s="215"/>
      <c r="C34" s="215"/>
      <c r="D34" s="219"/>
      <c r="E34" s="231" t="s">
        <v>516</v>
      </c>
      <c r="F34" s="232"/>
      <c r="G34" s="312">
        <v>7.3893510815307799</v>
      </c>
      <c r="H34" s="312">
        <v>11.3248945147679</v>
      </c>
      <c r="I34" s="312">
        <v>12.9219330855019</v>
      </c>
      <c r="J34" s="312">
        <v>12.227642276422801</v>
      </c>
      <c r="K34" s="312">
        <v>10.220168067226901</v>
      </c>
      <c r="L34" s="312">
        <v>22.2361111111111</v>
      </c>
      <c r="M34" s="312">
        <v>27.751295336787599</v>
      </c>
      <c r="N34" s="312">
        <v>26.2481203007519</v>
      </c>
      <c r="O34" s="312">
        <v>15.757763975155299</v>
      </c>
      <c r="P34" s="312">
        <v>2.4108618654073202</v>
      </c>
      <c r="Q34" s="312">
        <v>2.2496940024479799</v>
      </c>
      <c r="R34" s="312">
        <v>2.7</v>
      </c>
      <c r="S34" s="299">
        <v>11.7</v>
      </c>
      <c r="V34" s="295"/>
      <c r="W34" s="295"/>
      <c r="X34" s="220"/>
      <c r="Y34" s="220"/>
      <c r="Z34" s="220"/>
      <c r="AA34" s="220"/>
      <c r="AB34" s="221"/>
      <c r="AC34" s="216"/>
      <c r="AF34" s="218"/>
      <c r="AG34" s="218"/>
      <c r="AH34" s="218"/>
      <c r="AI34" s="218"/>
      <c r="AJ34" s="218"/>
      <c r="AK34" s="218"/>
      <c r="AL34" s="218"/>
      <c r="AM34" s="218"/>
    </row>
    <row r="35" spans="2:39" ht="17.25" customHeight="1">
      <c r="B35" s="215"/>
      <c r="C35" s="215"/>
      <c r="D35" s="219"/>
      <c r="E35" s="738" t="s">
        <v>26</v>
      </c>
      <c r="F35" s="738"/>
      <c r="G35" s="300">
        <v>5</v>
      </c>
      <c r="H35" s="300">
        <v>5</v>
      </c>
      <c r="I35" s="300">
        <v>5</v>
      </c>
      <c r="J35" s="300">
        <v>5</v>
      </c>
      <c r="K35" s="300">
        <v>5</v>
      </c>
      <c r="L35" s="300">
        <v>5</v>
      </c>
      <c r="M35" s="300">
        <v>5</v>
      </c>
      <c r="N35" s="300">
        <v>5</v>
      </c>
      <c r="O35" s="300">
        <v>5</v>
      </c>
      <c r="P35" s="300">
        <v>5</v>
      </c>
      <c r="Q35" s="300">
        <v>5</v>
      </c>
      <c r="R35" s="300">
        <v>5</v>
      </c>
      <c r="S35" s="299">
        <v>5</v>
      </c>
      <c r="V35" s="220"/>
      <c r="W35" s="220"/>
      <c r="X35" s="220"/>
      <c r="Y35" s="220"/>
      <c r="Z35" s="220"/>
      <c r="AA35" s="220"/>
      <c r="AB35" s="221"/>
      <c r="AC35" s="216"/>
      <c r="AF35" s="218"/>
      <c r="AG35" s="218"/>
      <c r="AH35" s="218"/>
      <c r="AI35" s="218"/>
      <c r="AJ35" s="218"/>
      <c r="AK35" s="218"/>
      <c r="AL35" s="218"/>
      <c r="AM35" s="218"/>
    </row>
    <row r="36" spans="2:39" ht="6.75" customHeight="1">
      <c r="B36" s="215"/>
      <c r="C36" s="215"/>
      <c r="D36" s="219"/>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1"/>
      <c r="AC36" s="216"/>
      <c r="AF36" s="218"/>
      <c r="AG36" s="218"/>
      <c r="AH36" s="218"/>
      <c r="AI36" s="218"/>
      <c r="AJ36" s="218"/>
      <c r="AK36" s="218"/>
      <c r="AL36" s="218"/>
      <c r="AM36" s="218"/>
    </row>
    <row r="37" spans="2:39" ht="12.75" customHeight="1">
      <c r="B37" s="215"/>
      <c r="C37" s="215"/>
      <c r="D37" s="676" t="s">
        <v>466</v>
      </c>
      <c r="E37" s="676"/>
      <c r="F37" s="676"/>
      <c r="G37" s="676"/>
      <c r="H37" s="676"/>
      <c r="I37" s="676"/>
      <c r="J37" s="676"/>
      <c r="K37" s="676"/>
      <c r="L37" s="676"/>
      <c r="M37" s="676"/>
      <c r="N37" s="676"/>
      <c r="O37" s="676"/>
      <c r="P37" s="659" t="s">
        <v>467</v>
      </c>
      <c r="Q37" s="659"/>
      <c r="R37" s="659"/>
      <c r="S37" s="659"/>
      <c r="T37" s="659"/>
      <c r="U37" s="659"/>
      <c r="V37" s="659"/>
      <c r="W37" s="659"/>
      <c r="X37" s="659"/>
      <c r="Y37" s="659"/>
      <c r="Z37" s="659"/>
      <c r="AA37" s="659"/>
      <c r="AB37" s="659"/>
      <c r="AC37" s="216"/>
      <c r="AE37" s="218"/>
      <c r="AF37" s="218"/>
      <c r="AG37" s="218"/>
    </row>
    <row r="38" spans="2:39" ht="36" customHeight="1">
      <c r="B38" s="215"/>
      <c r="C38" s="215"/>
      <c r="D38" s="677" t="s">
        <v>27</v>
      </c>
      <c r="E38" s="677"/>
      <c r="F38" s="677"/>
      <c r="G38" s="677"/>
      <c r="H38" s="656" t="s">
        <v>61</v>
      </c>
      <c r="I38" s="656"/>
      <c r="J38" s="656"/>
      <c r="K38" s="656"/>
      <c r="L38" s="656"/>
      <c r="M38" s="656"/>
      <c r="N38" s="656"/>
      <c r="O38" s="656"/>
      <c r="P38" s="690" t="s">
        <v>518</v>
      </c>
      <c r="Q38" s="690"/>
      <c r="R38" s="690"/>
      <c r="S38" s="690"/>
      <c r="T38" s="690"/>
      <c r="U38" s="705"/>
      <c r="V38" s="705"/>
      <c r="W38" s="705"/>
      <c r="X38" s="705"/>
      <c r="Y38" s="705"/>
      <c r="Z38" s="705"/>
      <c r="AA38" s="705"/>
      <c r="AB38" s="705"/>
      <c r="AC38" s="301"/>
      <c r="AE38" s="261"/>
      <c r="AF38" s="239"/>
      <c r="AG38" s="239"/>
    </row>
    <row r="39" spans="2:39" ht="20.25" customHeight="1">
      <c r="B39" s="215"/>
      <c r="C39" s="215"/>
      <c r="D39" s="661" t="s">
        <v>28</v>
      </c>
      <c r="E39" s="661"/>
      <c r="F39" s="661"/>
      <c r="G39" s="661"/>
      <c r="H39" s="656" t="s">
        <v>62</v>
      </c>
      <c r="I39" s="656"/>
      <c r="J39" s="656"/>
      <c r="K39" s="656"/>
      <c r="L39" s="656"/>
      <c r="M39" s="656"/>
      <c r="N39" s="656"/>
      <c r="O39" s="656"/>
      <c r="P39" s="661" t="s">
        <v>519</v>
      </c>
      <c r="Q39" s="661"/>
      <c r="R39" s="661"/>
      <c r="S39" s="661"/>
      <c r="T39" s="661"/>
      <c r="U39" s="705"/>
      <c r="V39" s="705"/>
      <c r="W39" s="705"/>
      <c r="X39" s="705"/>
      <c r="Y39" s="705"/>
      <c r="Z39" s="705"/>
      <c r="AA39" s="705"/>
      <c r="AB39" s="705"/>
      <c r="AC39" s="301"/>
      <c r="AE39" s="261"/>
      <c r="AF39" s="239"/>
      <c r="AG39" s="239"/>
    </row>
    <row r="40" spans="2:39" ht="30" customHeight="1">
      <c r="B40" s="215"/>
      <c r="C40" s="215"/>
      <c r="D40" s="661" t="s">
        <v>520</v>
      </c>
      <c r="E40" s="661"/>
      <c r="F40" s="661"/>
      <c r="G40" s="661"/>
      <c r="H40" s="656" t="s">
        <v>544</v>
      </c>
      <c r="I40" s="656"/>
      <c r="J40" s="656"/>
      <c r="K40" s="656"/>
      <c r="L40" s="656"/>
      <c r="M40" s="656"/>
      <c r="N40" s="656"/>
      <c r="O40" s="656"/>
      <c r="P40" s="648" t="s">
        <v>471</v>
      </c>
      <c r="Q40" s="648"/>
      <c r="R40" s="648"/>
      <c r="S40" s="648"/>
      <c r="T40" s="648"/>
      <c r="U40" s="703" t="s">
        <v>472</v>
      </c>
      <c r="V40" s="703"/>
      <c r="W40" s="703"/>
      <c r="X40" s="703"/>
      <c r="Y40" s="703"/>
      <c r="Z40" s="703"/>
      <c r="AA40" s="703"/>
      <c r="AB40" s="703"/>
      <c r="AC40" s="301"/>
      <c r="AE40" s="261"/>
      <c r="AF40" s="239"/>
      <c r="AG40" s="239"/>
    </row>
    <row r="41" spans="2:39" ht="18.75" customHeight="1">
      <c r="B41" s="215"/>
      <c r="C41" s="215"/>
      <c r="D41" s="661" t="s">
        <v>468</v>
      </c>
      <c r="E41" s="661"/>
      <c r="F41" s="661"/>
      <c r="G41" s="661"/>
      <c r="H41" s="656" t="s">
        <v>34</v>
      </c>
      <c r="I41" s="656"/>
      <c r="J41" s="656"/>
      <c r="K41" s="656"/>
      <c r="L41" s="656"/>
      <c r="M41" s="656"/>
      <c r="N41" s="656"/>
      <c r="O41" s="656"/>
      <c r="P41" s="648" t="s">
        <v>473</v>
      </c>
      <c r="Q41" s="648"/>
      <c r="R41" s="648"/>
      <c r="S41" s="648"/>
      <c r="T41" s="648"/>
      <c r="U41" s="703" t="s">
        <v>474</v>
      </c>
      <c r="V41" s="703"/>
      <c r="W41" s="703"/>
      <c r="X41" s="703"/>
      <c r="Y41" s="703"/>
      <c r="Z41" s="703"/>
      <c r="AA41" s="703"/>
      <c r="AB41" s="703"/>
      <c r="AC41" s="301"/>
      <c r="AE41" s="261"/>
      <c r="AF41" s="238"/>
      <c r="AG41" s="238"/>
    </row>
    <row r="42" spans="2:39" ht="35.25" customHeight="1">
      <c r="B42" s="215"/>
      <c r="C42" s="215"/>
      <c r="D42" s="668" t="s">
        <v>522</v>
      </c>
      <c r="E42" s="668"/>
      <c r="F42" s="668"/>
      <c r="G42" s="668"/>
      <c r="H42" s="737" t="s">
        <v>588</v>
      </c>
      <c r="I42" s="737"/>
      <c r="J42" s="737"/>
      <c r="K42" s="737"/>
      <c r="L42" s="737"/>
      <c r="M42" s="737"/>
      <c r="N42" s="737"/>
      <c r="O42" s="737"/>
      <c r="P42" s="661" t="s">
        <v>475</v>
      </c>
      <c r="Q42" s="661"/>
      <c r="R42" s="661"/>
      <c r="S42" s="661"/>
      <c r="T42" s="661"/>
      <c r="U42" s="703"/>
      <c r="V42" s="703"/>
      <c r="W42" s="703"/>
      <c r="X42" s="703"/>
      <c r="Y42" s="703"/>
      <c r="Z42" s="703"/>
      <c r="AA42" s="703"/>
      <c r="AB42" s="703"/>
      <c r="AC42" s="301"/>
      <c r="AE42" s="261"/>
      <c r="AF42" s="238"/>
      <c r="AG42" s="238"/>
    </row>
    <row r="43" spans="2:39" ht="18.75" customHeight="1">
      <c r="B43" s="215"/>
      <c r="C43" s="215"/>
      <c r="D43" s="668"/>
      <c r="E43" s="668"/>
      <c r="F43" s="668"/>
      <c r="G43" s="668"/>
      <c r="H43" s="737"/>
      <c r="I43" s="737"/>
      <c r="J43" s="737"/>
      <c r="K43" s="737"/>
      <c r="L43" s="737"/>
      <c r="M43" s="737"/>
      <c r="N43" s="737"/>
      <c r="O43" s="737"/>
      <c r="P43" s="668" t="s">
        <v>476</v>
      </c>
      <c r="Q43" s="668"/>
      <c r="R43" s="668"/>
      <c r="S43" s="668"/>
      <c r="T43" s="668"/>
      <c r="U43" s="704" t="s">
        <v>477</v>
      </c>
      <c r="V43" s="704"/>
      <c r="W43" s="704"/>
      <c r="X43" s="704"/>
      <c r="Y43" s="704"/>
      <c r="Z43" s="704"/>
      <c r="AA43" s="704"/>
      <c r="AB43" s="704"/>
      <c r="AC43" s="301"/>
      <c r="AE43" s="261"/>
      <c r="AF43" s="238"/>
      <c r="AG43" s="238"/>
    </row>
    <row r="44" spans="2:39" ht="15" customHeight="1">
      <c r="B44" s="215"/>
      <c r="C44" s="215"/>
      <c r="D44" s="676" t="s">
        <v>478</v>
      </c>
      <c r="E44" s="676"/>
      <c r="F44" s="676"/>
      <c r="G44" s="676"/>
      <c r="H44" s="676"/>
      <c r="I44" s="676"/>
      <c r="J44" s="676"/>
      <c r="K44" s="676"/>
      <c r="L44" s="676"/>
      <c r="M44" s="676"/>
      <c r="N44" s="676"/>
      <c r="O44" s="676"/>
      <c r="P44" s="660" t="s">
        <v>479</v>
      </c>
      <c r="Q44" s="660"/>
      <c r="R44" s="660"/>
      <c r="S44" s="660"/>
      <c r="T44" s="660"/>
      <c r="U44" s="660"/>
      <c r="V44" s="660"/>
      <c r="W44" s="660"/>
      <c r="X44" s="660"/>
      <c r="Y44" s="660"/>
      <c r="Z44" s="660"/>
      <c r="AA44" s="660"/>
      <c r="AB44" s="660"/>
      <c r="AC44" s="301"/>
      <c r="AE44" s="261"/>
      <c r="AF44" s="238"/>
      <c r="AG44" s="238"/>
    </row>
    <row r="45" spans="2:39" ht="27.75" customHeight="1">
      <c r="B45" s="215"/>
      <c r="C45" s="215"/>
      <c r="D45" s="677" t="s">
        <v>480</v>
      </c>
      <c r="E45" s="677"/>
      <c r="F45" s="677"/>
      <c r="G45" s="677"/>
      <c r="H45" s="662" t="s">
        <v>481</v>
      </c>
      <c r="I45" s="662"/>
      <c r="J45" s="240" t="s">
        <v>482</v>
      </c>
      <c r="K45" s="241" t="s">
        <v>483</v>
      </c>
      <c r="L45" s="240"/>
      <c r="M45" s="241" t="s">
        <v>484</v>
      </c>
      <c r="N45" s="242"/>
      <c r="O45" s="242"/>
      <c r="P45" s="663" t="s">
        <v>485</v>
      </c>
      <c r="Q45" s="663"/>
      <c r="R45" s="663"/>
      <c r="S45" s="663"/>
      <c r="T45" s="720" t="s">
        <v>486</v>
      </c>
      <c r="U45" s="720"/>
      <c r="V45" s="720"/>
      <c r="W45" s="720"/>
      <c r="X45" s="720"/>
      <c r="Y45" s="720"/>
      <c r="Z45" s="720"/>
      <c r="AA45" s="720"/>
      <c r="AB45" s="720"/>
      <c r="AC45" s="301"/>
      <c r="AE45" s="261"/>
      <c r="AF45" s="238"/>
      <c r="AG45" s="238"/>
    </row>
    <row r="46" spans="2:39" ht="21.75" customHeight="1">
      <c r="B46" s="215"/>
      <c r="C46" s="215"/>
      <c r="D46" s="677"/>
      <c r="E46" s="677"/>
      <c r="F46" s="677"/>
      <c r="G46" s="677"/>
      <c r="H46" s="665"/>
      <c r="I46" s="665"/>
      <c r="J46" s="665"/>
      <c r="K46" s="665"/>
      <c r="L46" s="665"/>
      <c r="M46" s="665"/>
      <c r="N46" s="665"/>
      <c r="O46" s="243"/>
      <c r="P46" s="650" t="s">
        <v>487</v>
      </c>
      <c r="Q46" s="650"/>
      <c r="R46" s="650"/>
      <c r="S46" s="650"/>
      <c r="T46" s="656" t="s">
        <v>488</v>
      </c>
      <c r="U46" s="656"/>
      <c r="V46" s="656"/>
      <c r="W46" s="245" t="s">
        <v>482</v>
      </c>
      <c r="X46" s="721" t="s">
        <v>489</v>
      </c>
      <c r="Y46" s="721"/>
      <c r="Z46" s="721"/>
      <c r="AA46" s="667"/>
      <c r="AB46" s="667"/>
      <c r="AC46" s="301"/>
      <c r="AE46" s="261"/>
      <c r="AF46" s="238"/>
      <c r="AG46" s="238"/>
    </row>
    <row r="47" spans="2:39" ht="27" customHeight="1">
      <c r="B47" s="215"/>
      <c r="C47" s="215"/>
      <c r="D47" s="648" t="s">
        <v>490</v>
      </c>
      <c r="E47" s="648"/>
      <c r="F47" s="648"/>
      <c r="G47" s="648"/>
      <c r="H47" s="652"/>
      <c r="I47" s="652"/>
      <c r="J47" s="652"/>
      <c r="K47" s="652"/>
      <c r="L47" s="652"/>
      <c r="M47" s="652"/>
      <c r="N47" s="652"/>
      <c r="O47" s="652"/>
      <c r="P47" s="650"/>
      <c r="Q47" s="650"/>
      <c r="R47" s="650"/>
      <c r="S47" s="650"/>
      <c r="T47" s="721" t="s">
        <v>476</v>
      </c>
      <c r="U47" s="721"/>
      <c r="V47" s="721"/>
      <c r="W47" s="655" t="s">
        <v>482</v>
      </c>
      <c r="X47" s="721" t="s">
        <v>523</v>
      </c>
      <c r="Y47" s="721"/>
      <c r="Z47" s="721"/>
      <c r="AA47" s="712"/>
      <c r="AB47" s="712"/>
      <c r="AC47" s="301"/>
      <c r="AE47" s="261"/>
      <c r="AF47" s="238"/>
      <c r="AG47" s="238"/>
    </row>
    <row r="48" spans="2:39" ht="20.25" customHeight="1">
      <c r="B48" s="215"/>
      <c r="C48" s="215"/>
      <c r="D48" s="648" t="s">
        <v>524</v>
      </c>
      <c r="E48" s="648"/>
      <c r="F48" s="648"/>
      <c r="G48" s="648"/>
      <c r="H48" s="736" t="s">
        <v>545</v>
      </c>
      <c r="I48" s="736"/>
      <c r="J48" s="736"/>
      <c r="K48" s="736"/>
      <c r="L48" s="736"/>
      <c r="M48" s="736"/>
      <c r="N48" s="736"/>
      <c r="O48" s="736"/>
      <c r="P48" s="650"/>
      <c r="Q48" s="650"/>
      <c r="R48" s="650"/>
      <c r="S48" s="650"/>
      <c r="T48" s="721"/>
      <c r="U48" s="721"/>
      <c r="V48" s="721"/>
      <c r="W48" s="655"/>
      <c r="X48" s="721"/>
      <c r="Y48" s="721"/>
      <c r="Z48" s="721"/>
      <c r="AA48" s="712"/>
      <c r="AB48" s="712"/>
      <c r="AC48" s="301"/>
      <c r="AE48" s="261"/>
      <c r="AF48" s="238"/>
      <c r="AG48" s="238"/>
    </row>
    <row r="49" spans="1:39" ht="13.5" customHeight="1">
      <c r="B49" s="215"/>
      <c r="C49" s="215"/>
      <c r="D49" s="648" t="s">
        <v>526</v>
      </c>
      <c r="E49" s="648"/>
      <c r="F49" s="648"/>
      <c r="G49" s="648"/>
      <c r="H49" s="649" t="s">
        <v>589</v>
      </c>
      <c r="I49" s="649"/>
      <c r="J49" s="649"/>
      <c r="K49" s="649"/>
      <c r="L49" s="649"/>
      <c r="M49" s="649"/>
      <c r="N49" s="649"/>
      <c r="O49" s="649"/>
      <c r="P49" s="650"/>
      <c r="Q49" s="650"/>
      <c r="R49" s="650"/>
      <c r="S49" s="650"/>
      <c r="T49" s="715" t="s">
        <v>493</v>
      </c>
      <c r="U49" s="715"/>
      <c r="V49" s="715"/>
      <c r="W49" s="654" t="s">
        <v>482</v>
      </c>
      <c r="X49" s="607" t="s">
        <v>494</v>
      </c>
      <c r="Y49" s="607"/>
      <c r="Z49" s="607"/>
      <c r="AA49" s="608" t="s">
        <v>482</v>
      </c>
      <c r="AB49" s="608"/>
      <c r="AC49" s="301"/>
      <c r="AE49" s="261"/>
      <c r="AF49" s="238"/>
      <c r="AG49" s="238"/>
    </row>
    <row r="50" spans="1:39" ht="12.75" customHeight="1">
      <c r="B50" s="215"/>
      <c r="C50" s="215"/>
      <c r="D50" s="648" t="s">
        <v>495</v>
      </c>
      <c r="E50" s="648"/>
      <c r="F50" s="648"/>
      <c r="G50" s="648"/>
      <c r="H50" s="649"/>
      <c r="I50" s="649"/>
      <c r="J50" s="649"/>
      <c r="K50" s="649"/>
      <c r="L50" s="649"/>
      <c r="M50" s="649"/>
      <c r="N50" s="649"/>
      <c r="O50" s="649"/>
      <c r="P50" s="650"/>
      <c r="Q50" s="650"/>
      <c r="R50" s="650"/>
      <c r="S50" s="650"/>
      <c r="T50" s="715"/>
      <c r="U50" s="715"/>
      <c r="V50" s="715"/>
      <c r="W50" s="654"/>
      <c r="X50" s="607"/>
      <c r="Y50" s="607"/>
      <c r="Z50" s="607"/>
      <c r="AA50" s="608"/>
      <c r="AB50" s="608"/>
      <c r="AC50" s="301"/>
      <c r="AE50" s="261"/>
      <c r="AF50" s="238"/>
      <c r="AG50" s="238"/>
    </row>
    <row r="51" spans="1:39" ht="12.75" customHeight="1">
      <c r="B51" s="215"/>
      <c r="C51" s="215"/>
      <c r="D51" s="650" t="s">
        <v>496</v>
      </c>
      <c r="E51" s="650"/>
      <c r="F51" s="650"/>
      <c r="G51" s="650"/>
      <c r="H51" s="610" t="s">
        <v>547</v>
      </c>
      <c r="I51" s="610"/>
      <c r="J51" s="610"/>
      <c r="K51" s="610"/>
      <c r="L51" s="610"/>
      <c r="M51" s="610"/>
      <c r="N51" s="610"/>
      <c r="O51" s="610"/>
      <c r="P51" s="650"/>
      <c r="Q51" s="650"/>
      <c r="R51" s="650"/>
      <c r="S51" s="650"/>
      <c r="T51" s="715"/>
      <c r="U51" s="715"/>
      <c r="V51" s="715"/>
      <c r="W51" s="654"/>
      <c r="X51" s="607"/>
      <c r="Y51" s="607"/>
      <c r="Z51" s="607"/>
      <c r="AA51" s="608"/>
      <c r="AB51" s="608"/>
      <c r="AC51" s="301"/>
      <c r="AE51" s="261"/>
      <c r="AF51" s="238"/>
      <c r="AG51" s="238"/>
    </row>
    <row r="52" spans="1:39" ht="4.5" customHeight="1">
      <c r="B52" s="247"/>
      <c r="C52" s="304"/>
      <c r="D52" s="248"/>
      <c r="E52" s="249"/>
      <c r="F52" s="249"/>
      <c r="G52" s="249"/>
      <c r="H52" s="249"/>
      <c r="I52" s="249"/>
      <c r="J52" s="249"/>
      <c r="K52" s="249"/>
      <c r="L52" s="249"/>
      <c r="M52" s="249"/>
      <c r="N52" s="249"/>
      <c r="O52" s="249"/>
      <c r="P52" s="250"/>
      <c r="Q52" s="248"/>
      <c r="R52" s="251"/>
      <c r="S52" s="251"/>
      <c r="T52" s="251"/>
      <c r="U52" s="251"/>
      <c r="V52" s="251"/>
      <c r="W52" s="251"/>
      <c r="X52" s="251"/>
      <c r="Y52" s="251"/>
      <c r="Z52" s="251"/>
      <c r="AA52" s="251"/>
      <c r="AB52" s="304"/>
      <c r="AC52" s="305"/>
      <c r="AE52" s="261"/>
      <c r="AF52" s="239"/>
      <c r="AG52" s="239"/>
    </row>
    <row r="53" spans="1:39" ht="17.25" customHeight="1">
      <c r="C53" s="220"/>
      <c r="D53" s="253"/>
      <c r="E53" s="238"/>
      <c r="F53" s="238"/>
      <c r="G53" s="238"/>
      <c r="H53" s="238"/>
      <c r="I53" s="238"/>
      <c r="J53" s="238"/>
      <c r="K53" s="238"/>
      <c r="L53" s="238"/>
      <c r="M53" s="238"/>
      <c r="N53" s="238"/>
      <c r="O53" s="238"/>
      <c r="P53" s="306"/>
      <c r="Q53" s="253"/>
      <c r="R53" s="254"/>
      <c r="S53" s="254"/>
      <c r="T53" s="254"/>
      <c r="U53" s="254"/>
      <c r="V53" s="254"/>
      <c r="W53" s="254"/>
      <c r="X53" s="254"/>
      <c r="Y53" s="254"/>
      <c r="Z53" s="254"/>
      <c r="AA53" s="254"/>
      <c r="AC53" s="238"/>
      <c r="AE53" s="261"/>
      <c r="AF53" s="239"/>
      <c r="AG53" s="239"/>
    </row>
    <row r="54" spans="1:39" ht="22.5" customHeight="1">
      <c r="D54" s="253"/>
      <c r="E54" s="238"/>
      <c r="F54" s="238"/>
      <c r="G54" s="238"/>
      <c r="H54" s="238"/>
      <c r="I54" s="238"/>
      <c r="J54" s="238"/>
      <c r="K54" s="238"/>
      <c r="L54" s="238"/>
      <c r="M54" s="238"/>
      <c r="N54" s="238"/>
      <c r="O54" s="238"/>
      <c r="AB54" s="254"/>
      <c r="AD54" s="238"/>
      <c r="AF54" s="261"/>
      <c r="AG54" s="646"/>
      <c r="AH54" s="646"/>
      <c r="AI54" s="646"/>
      <c r="AJ54" s="646"/>
      <c r="AK54" s="646"/>
      <c r="AL54" s="646"/>
      <c r="AM54" s="646"/>
    </row>
    <row r="55" spans="1:39" ht="22.5" customHeight="1">
      <c r="D55" s="253"/>
      <c r="E55" s="238"/>
      <c r="F55" s="238"/>
      <c r="G55" s="238"/>
      <c r="H55" s="238"/>
      <c r="I55" s="238"/>
      <c r="J55" s="238"/>
      <c r="K55" s="238"/>
      <c r="L55" s="238"/>
      <c r="M55" s="238"/>
      <c r="N55" s="238"/>
      <c r="O55" s="238"/>
      <c r="AB55" s="254"/>
      <c r="AD55" s="238"/>
      <c r="AF55" s="261"/>
      <c r="AG55" s="646"/>
      <c r="AH55" s="646"/>
      <c r="AI55" s="646"/>
      <c r="AJ55" s="646"/>
      <c r="AK55" s="646"/>
      <c r="AL55" s="646"/>
      <c r="AM55" s="646"/>
    </row>
    <row r="56" spans="1:39" ht="22.5" customHeight="1">
      <c r="A56" s="220"/>
      <c r="D56" s="253"/>
      <c r="E56" s="238"/>
      <c r="F56" s="238"/>
      <c r="G56" s="238"/>
      <c r="H56" s="238"/>
      <c r="I56" s="238"/>
      <c r="J56" s="238"/>
      <c r="K56" s="238"/>
      <c r="L56" s="238"/>
      <c r="M56" s="238"/>
      <c r="N56" s="238"/>
      <c r="O56" s="238"/>
      <c r="AB56" s="254"/>
      <c r="AD56" s="238"/>
      <c r="AF56" s="261"/>
      <c r="AG56" s="239"/>
      <c r="AH56" s="239"/>
      <c r="AI56" s="239"/>
      <c r="AJ56" s="239"/>
      <c r="AK56" s="239"/>
      <c r="AL56" s="239"/>
      <c r="AM56" s="239"/>
    </row>
    <row r="57" spans="1:39" ht="22.5" customHeight="1">
      <c r="D57" s="253"/>
      <c r="E57" s="238"/>
      <c r="F57" s="238"/>
      <c r="G57" s="238"/>
      <c r="H57" s="238"/>
      <c r="I57" s="238"/>
      <c r="J57" s="238"/>
      <c r="K57" s="238"/>
      <c r="L57" s="238"/>
      <c r="M57" s="238"/>
      <c r="N57" s="238"/>
      <c r="O57" s="238"/>
      <c r="AB57" s="254"/>
      <c r="AD57" s="238"/>
      <c r="AF57" s="261"/>
      <c r="AG57" s="646"/>
      <c r="AH57" s="646"/>
      <c r="AI57" s="646"/>
      <c r="AJ57" s="646"/>
      <c r="AK57" s="646"/>
      <c r="AL57" s="646"/>
      <c r="AM57" s="646"/>
    </row>
    <row r="58" spans="1:39" ht="22.5" customHeight="1">
      <c r="D58" s="253"/>
      <c r="E58" s="238"/>
      <c r="F58" s="238"/>
      <c r="G58" s="238"/>
      <c r="H58" s="238"/>
      <c r="I58" s="238"/>
      <c r="J58" s="238"/>
      <c r="K58" s="238"/>
      <c r="L58" s="238"/>
      <c r="M58" s="238"/>
      <c r="N58" s="238"/>
      <c r="O58" s="238"/>
      <c r="Q58" s="253"/>
      <c r="R58" s="254"/>
      <c r="S58" s="254"/>
      <c r="T58" s="254"/>
      <c r="U58" s="254"/>
      <c r="V58" s="254"/>
      <c r="W58" s="254"/>
      <c r="X58" s="254"/>
      <c r="Y58" s="254"/>
      <c r="Z58" s="254"/>
      <c r="AA58" s="254"/>
      <c r="AB58" s="254"/>
    </row>
    <row r="59" spans="1:39" ht="22.5" customHeight="1">
      <c r="D59" s="253"/>
      <c r="E59" s="238"/>
      <c r="F59" s="238"/>
      <c r="G59" s="238"/>
      <c r="H59" s="238"/>
      <c r="I59" s="238"/>
      <c r="J59" s="238"/>
      <c r="K59" s="238"/>
      <c r="L59" s="238"/>
      <c r="M59" s="238"/>
      <c r="N59" s="238"/>
      <c r="O59" s="238"/>
      <c r="Q59" s="253"/>
      <c r="R59" s="254"/>
      <c r="S59" s="254"/>
      <c r="T59" s="254"/>
      <c r="U59" s="254"/>
      <c r="V59" s="254"/>
      <c r="W59" s="254"/>
      <c r="X59" s="254"/>
      <c r="Y59" s="254"/>
      <c r="Z59" s="254"/>
      <c r="AA59" s="254"/>
      <c r="AB59" s="254"/>
    </row>
    <row r="60" spans="1:39" ht="22.5" customHeight="1">
      <c r="D60" s="253"/>
      <c r="E60" s="238"/>
      <c r="F60" s="238"/>
      <c r="G60" s="238"/>
      <c r="H60" s="238"/>
      <c r="I60" s="238"/>
      <c r="J60" s="238"/>
      <c r="K60" s="238"/>
      <c r="L60" s="238"/>
      <c r="M60" s="238"/>
      <c r="N60" s="238"/>
      <c r="O60" s="238"/>
      <c r="Q60" s="253"/>
      <c r="R60" s="254"/>
      <c r="S60" s="254"/>
      <c r="T60" s="254"/>
      <c r="U60" s="254"/>
      <c r="V60" s="254"/>
      <c r="W60" s="254"/>
      <c r="X60" s="254"/>
      <c r="Y60" s="254"/>
      <c r="Z60" s="254"/>
      <c r="AA60" s="254"/>
      <c r="AB60" s="254"/>
    </row>
    <row r="61" spans="1:39" ht="22.5" customHeight="1">
      <c r="D61" s="253"/>
      <c r="E61" s="238"/>
      <c r="F61" s="238"/>
      <c r="G61" s="238"/>
      <c r="H61" s="238"/>
      <c r="I61" s="238"/>
      <c r="J61" s="238"/>
      <c r="K61" s="238"/>
      <c r="L61" s="238"/>
      <c r="M61" s="238"/>
      <c r="N61" s="238"/>
      <c r="O61" s="238"/>
      <c r="Q61" s="253"/>
      <c r="R61" s="254"/>
      <c r="S61" s="254"/>
      <c r="T61" s="254"/>
      <c r="U61" s="254"/>
      <c r="V61" s="254"/>
      <c r="W61" s="254"/>
      <c r="X61" s="254"/>
      <c r="Y61" s="254"/>
      <c r="Z61" s="254"/>
      <c r="AA61" s="254"/>
      <c r="AB61" s="254"/>
    </row>
    <row r="62" spans="1:39" ht="22.5" customHeight="1">
      <c r="D62" s="253"/>
      <c r="E62" s="238"/>
      <c r="F62" s="238"/>
      <c r="G62" s="238"/>
      <c r="H62" s="238"/>
      <c r="I62" s="238"/>
      <c r="J62" s="238"/>
      <c r="K62" s="238"/>
      <c r="L62" s="238"/>
      <c r="M62" s="238"/>
      <c r="N62" s="238"/>
      <c r="O62" s="238"/>
      <c r="Q62" s="253"/>
      <c r="R62" s="254"/>
      <c r="S62" s="254"/>
      <c r="T62" s="254"/>
      <c r="U62" s="254"/>
      <c r="V62" s="254"/>
      <c r="W62" s="254"/>
      <c r="X62" s="254"/>
      <c r="Y62" s="254"/>
      <c r="Z62" s="254"/>
      <c r="AA62" s="254"/>
      <c r="AB62" s="254"/>
    </row>
    <row r="63" spans="1:39" ht="22.5" customHeight="1">
      <c r="D63" s="253"/>
      <c r="E63" s="238"/>
      <c r="F63" s="238"/>
      <c r="G63" s="238"/>
      <c r="H63" s="238"/>
      <c r="I63" s="238"/>
      <c r="J63" s="238"/>
      <c r="K63" s="238"/>
      <c r="L63" s="238"/>
      <c r="M63" s="238"/>
      <c r="N63" s="238"/>
      <c r="O63" s="238"/>
      <c r="Q63" s="253"/>
      <c r="R63" s="254"/>
      <c r="S63" s="254"/>
      <c r="T63" s="254"/>
      <c r="U63" s="254"/>
      <c r="V63" s="254"/>
      <c r="W63" s="254"/>
      <c r="X63" s="254"/>
      <c r="Y63" s="254"/>
      <c r="Z63" s="254"/>
      <c r="AA63" s="254"/>
      <c r="AB63" s="254"/>
    </row>
    <row r="64" spans="1:39" ht="22.5" customHeight="1">
      <c r="D64" s="253"/>
      <c r="E64" s="238"/>
      <c r="F64" s="238"/>
      <c r="G64" s="238"/>
      <c r="H64" s="238"/>
      <c r="I64" s="238"/>
      <c r="J64" s="238"/>
      <c r="K64" s="238"/>
      <c r="L64" s="238"/>
      <c r="M64" s="238"/>
      <c r="N64" s="238"/>
      <c r="O64" s="238"/>
      <c r="Q64" s="253"/>
      <c r="R64" s="254"/>
      <c r="S64" s="254"/>
      <c r="T64" s="254"/>
      <c r="U64" s="254"/>
      <c r="V64" s="254"/>
      <c r="W64" s="254"/>
      <c r="X64" s="254"/>
      <c r="Y64" s="254"/>
      <c r="Z64" s="254"/>
      <c r="AA64" s="254"/>
      <c r="AB64" s="254"/>
    </row>
    <row r="65" spans="4:28" ht="22.5" customHeight="1">
      <c r="D65" s="253"/>
      <c r="E65" s="238"/>
      <c r="F65" s="238"/>
      <c r="G65" s="238"/>
      <c r="H65" s="238"/>
      <c r="I65" s="238"/>
      <c r="J65" s="238"/>
      <c r="K65" s="238"/>
      <c r="L65" s="238"/>
      <c r="M65" s="238"/>
      <c r="N65" s="238"/>
      <c r="O65" s="238"/>
      <c r="Q65" s="253"/>
      <c r="R65" s="254"/>
      <c r="S65" s="254"/>
      <c r="T65" s="254"/>
      <c r="U65" s="254"/>
      <c r="V65" s="254"/>
      <c r="W65" s="254"/>
      <c r="X65" s="254"/>
      <c r="Y65" s="254"/>
      <c r="Z65" s="254"/>
      <c r="AA65" s="254"/>
      <c r="AB65" s="254"/>
    </row>
    <row r="66" spans="4:28" ht="22.5" customHeight="1">
      <c r="D66" s="253"/>
      <c r="E66" s="238"/>
      <c r="F66" s="238"/>
      <c r="G66" s="238"/>
      <c r="H66" s="238"/>
      <c r="I66" s="238"/>
      <c r="J66" s="238"/>
      <c r="K66" s="238"/>
      <c r="L66" s="238"/>
      <c r="M66" s="238"/>
      <c r="N66" s="238"/>
      <c r="O66" s="238"/>
      <c r="Q66" s="253"/>
      <c r="R66" s="254"/>
      <c r="S66" s="254"/>
      <c r="T66" s="254"/>
      <c r="U66" s="254"/>
      <c r="V66" s="254"/>
      <c r="W66" s="254"/>
      <c r="X66" s="254"/>
      <c r="Y66" s="254"/>
      <c r="Z66" s="254"/>
      <c r="AA66" s="254"/>
      <c r="AB66" s="254"/>
    </row>
    <row r="67" spans="4:28" ht="22.5" customHeight="1">
      <c r="D67" s="253"/>
      <c r="E67" s="238"/>
      <c r="F67" s="238"/>
      <c r="G67" s="238"/>
      <c r="H67" s="238"/>
      <c r="I67" s="238"/>
      <c r="J67" s="238"/>
      <c r="K67" s="238"/>
      <c r="L67" s="238"/>
      <c r="M67" s="238"/>
      <c r="N67" s="238"/>
      <c r="O67" s="238"/>
      <c r="Q67" s="253"/>
      <c r="R67" s="254"/>
      <c r="S67" s="254"/>
      <c r="T67" s="254"/>
      <c r="U67" s="254"/>
      <c r="V67" s="254"/>
      <c r="W67" s="254"/>
      <c r="X67" s="254"/>
      <c r="Y67" s="254"/>
      <c r="Z67" s="254"/>
      <c r="AA67" s="254"/>
      <c r="AB67" s="254"/>
    </row>
    <row r="68" spans="4:28" ht="22.5" customHeight="1">
      <c r="D68" s="253"/>
      <c r="E68" s="238"/>
      <c r="F68" s="238"/>
      <c r="G68" s="238"/>
      <c r="H68" s="238"/>
      <c r="I68" s="238"/>
      <c r="J68" s="238"/>
      <c r="K68" s="238"/>
      <c r="L68" s="238"/>
      <c r="M68" s="238"/>
      <c r="N68" s="238"/>
      <c r="O68" s="238"/>
      <c r="Q68" s="253"/>
      <c r="R68" s="254"/>
      <c r="S68" s="254"/>
      <c r="T68" s="254"/>
      <c r="U68" s="254"/>
      <c r="V68" s="254"/>
      <c r="W68" s="254"/>
      <c r="X68" s="254"/>
      <c r="Y68" s="254"/>
      <c r="Z68" s="254"/>
      <c r="AA68" s="254"/>
      <c r="AB68" s="254"/>
    </row>
    <row r="69" spans="4:28" ht="22.5" customHeight="1">
      <c r="D69" s="253"/>
      <c r="E69" s="238"/>
      <c r="F69" s="238"/>
      <c r="G69" s="238"/>
      <c r="H69" s="238"/>
      <c r="I69" s="238"/>
      <c r="J69" s="238"/>
      <c r="K69" s="238"/>
      <c r="L69" s="238"/>
      <c r="M69" s="238"/>
      <c r="N69" s="238"/>
      <c r="O69" s="238"/>
      <c r="Q69" s="253"/>
      <c r="R69" s="254"/>
      <c r="S69" s="254"/>
      <c r="T69" s="254"/>
      <c r="U69" s="254"/>
      <c r="V69" s="254"/>
      <c r="W69" s="254"/>
      <c r="X69" s="254"/>
      <c r="Y69" s="254"/>
      <c r="Z69" s="254"/>
      <c r="AA69" s="254"/>
      <c r="AB69" s="254"/>
    </row>
    <row r="70" spans="4:28" ht="22.5" customHeight="1">
      <c r="D70" s="253"/>
      <c r="E70" s="238"/>
      <c r="F70" s="238"/>
      <c r="G70" s="238"/>
      <c r="H70" s="238"/>
      <c r="I70" s="238"/>
      <c r="J70" s="238"/>
      <c r="K70" s="238"/>
      <c r="L70" s="238"/>
      <c r="M70" s="238"/>
      <c r="N70" s="238"/>
      <c r="O70" s="238"/>
      <c r="Q70" s="253"/>
      <c r="R70" s="254"/>
      <c r="S70" s="254"/>
      <c r="T70" s="254"/>
      <c r="U70" s="254"/>
      <c r="V70" s="254"/>
      <c r="W70" s="254"/>
      <c r="X70" s="254"/>
      <c r="Y70" s="254"/>
      <c r="Z70" s="254"/>
      <c r="AA70" s="254"/>
      <c r="AB70" s="254"/>
    </row>
    <row r="71" spans="4:28" ht="22.5" customHeight="1">
      <c r="D71" s="253"/>
      <c r="E71" s="238"/>
      <c r="F71" s="238"/>
      <c r="G71" s="238"/>
      <c r="H71" s="238"/>
      <c r="I71" s="238"/>
      <c r="J71" s="238"/>
      <c r="K71" s="238"/>
      <c r="L71" s="238"/>
      <c r="M71" s="238"/>
      <c r="N71" s="238"/>
      <c r="O71" s="238"/>
      <c r="Q71" s="253"/>
      <c r="R71" s="254"/>
      <c r="S71" s="254"/>
      <c r="T71" s="254"/>
      <c r="U71" s="254"/>
      <c r="V71" s="254"/>
      <c r="W71" s="254"/>
      <c r="X71" s="254"/>
      <c r="Y71" s="254"/>
      <c r="Z71" s="254"/>
      <c r="AA71" s="254"/>
      <c r="AB71" s="254"/>
    </row>
    <row r="72" spans="4:28" ht="22.5" customHeight="1">
      <c r="D72" s="253"/>
      <c r="E72" s="238"/>
      <c r="F72" s="238"/>
      <c r="G72" s="238"/>
      <c r="H72" s="238"/>
      <c r="I72" s="238"/>
      <c r="J72" s="238"/>
      <c r="K72" s="238"/>
      <c r="L72" s="238"/>
      <c r="M72" s="238"/>
      <c r="N72" s="238"/>
      <c r="O72" s="238"/>
      <c r="Q72" s="253"/>
      <c r="R72" s="254"/>
      <c r="S72" s="254"/>
      <c r="T72" s="254"/>
      <c r="U72" s="254"/>
      <c r="V72" s="254"/>
      <c r="W72" s="254"/>
      <c r="X72" s="254"/>
      <c r="Y72" s="254"/>
      <c r="Z72" s="254"/>
      <c r="AA72" s="254"/>
      <c r="AB72" s="254"/>
    </row>
    <row r="73" spans="4:28" ht="22.5" customHeight="1">
      <c r="D73" s="253"/>
      <c r="E73" s="238"/>
      <c r="F73" s="238"/>
      <c r="G73" s="238"/>
      <c r="H73" s="238"/>
      <c r="I73" s="238"/>
      <c r="J73" s="238"/>
      <c r="K73" s="238"/>
      <c r="L73" s="238"/>
      <c r="M73" s="238"/>
      <c r="N73" s="238"/>
      <c r="O73" s="238"/>
      <c r="Q73" s="253"/>
      <c r="R73" s="254"/>
      <c r="S73" s="254"/>
      <c r="T73" s="254"/>
      <c r="U73" s="254"/>
      <c r="V73" s="254"/>
      <c r="W73" s="254"/>
      <c r="X73" s="254"/>
      <c r="Y73" s="254"/>
      <c r="Z73" s="254"/>
      <c r="AA73" s="254"/>
      <c r="AB73" s="254"/>
    </row>
    <row r="74" spans="4:28" ht="22.5" customHeight="1">
      <c r="D74" s="253"/>
      <c r="E74" s="238"/>
      <c r="F74" s="238"/>
      <c r="G74" s="238"/>
      <c r="H74" s="238"/>
      <c r="I74" s="238"/>
      <c r="J74" s="238"/>
      <c r="K74" s="238"/>
      <c r="L74" s="238"/>
      <c r="M74" s="238"/>
      <c r="N74" s="238"/>
      <c r="O74" s="238"/>
      <c r="Q74" s="253"/>
      <c r="R74" s="254"/>
      <c r="S74" s="254"/>
      <c r="T74" s="254"/>
      <c r="U74" s="254"/>
      <c r="V74" s="254"/>
      <c r="W74" s="254"/>
      <c r="X74" s="254"/>
      <c r="Y74" s="254"/>
      <c r="Z74" s="254"/>
      <c r="AA74" s="254"/>
      <c r="AB74" s="254"/>
    </row>
    <row r="75" spans="4:28" ht="22.5" customHeight="1">
      <c r="D75" s="253"/>
      <c r="E75" s="238"/>
      <c r="F75" s="238"/>
      <c r="G75" s="238"/>
      <c r="H75" s="238"/>
      <c r="I75" s="238"/>
      <c r="J75" s="238"/>
      <c r="K75" s="238"/>
      <c r="L75" s="238"/>
      <c r="M75" s="238"/>
      <c r="N75" s="238"/>
      <c r="O75" s="238"/>
      <c r="Q75" s="253"/>
      <c r="R75" s="254"/>
      <c r="S75" s="254"/>
      <c r="T75" s="254"/>
      <c r="U75" s="254"/>
      <c r="V75" s="254"/>
      <c r="W75" s="254"/>
      <c r="X75" s="254"/>
      <c r="Y75" s="254"/>
      <c r="Z75" s="254"/>
      <c r="AA75" s="254"/>
      <c r="AB75" s="254"/>
    </row>
    <row r="76" spans="4:28" ht="22.5" customHeight="1">
      <c r="D76" s="253"/>
      <c r="E76" s="238"/>
      <c r="F76" s="238"/>
      <c r="G76" s="238"/>
      <c r="H76" s="238"/>
      <c r="I76" s="238"/>
      <c r="J76" s="238"/>
      <c r="K76" s="238"/>
      <c r="L76" s="238"/>
      <c r="M76" s="238"/>
      <c r="N76" s="238"/>
      <c r="O76" s="238"/>
      <c r="Q76" s="253"/>
      <c r="R76" s="254"/>
      <c r="S76" s="254"/>
      <c r="T76" s="254"/>
      <c r="U76" s="254"/>
      <c r="V76" s="254"/>
      <c r="W76" s="254"/>
      <c r="X76" s="254"/>
      <c r="Y76" s="254"/>
      <c r="Z76" s="254"/>
      <c r="AA76" s="254"/>
      <c r="AB76" s="254"/>
    </row>
    <row r="77" spans="4:28">
      <c r="D77" s="253"/>
      <c r="E77" s="238"/>
      <c r="F77" s="238"/>
      <c r="G77" s="238"/>
      <c r="H77" s="238"/>
      <c r="I77" s="238"/>
      <c r="J77" s="238"/>
      <c r="K77" s="238"/>
      <c r="L77" s="238"/>
      <c r="M77" s="238"/>
      <c r="N77" s="238"/>
      <c r="O77" s="238"/>
      <c r="Q77" s="253"/>
      <c r="R77" s="254"/>
      <c r="S77" s="254"/>
      <c r="T77" s="254"/>
      <c r="U77" s="254"/>
      <c r="V77" s="254"/>
      <c r="W77" s="254"/>
      <c r="X77" s="254"/>
      <c r="Y77" s="254"/>
      <c r="Z77" s="254"/>
      <c r="AA77" s="254"/>
      <c r="AB77" s="254"/>
    </row>
    <row r="78" spans="4:28">
      <c r="D78" s="253"/>
      <c r="E78" s="238"/>
      <c r="F78" s="238"/>
      <c r="G78" s="238"/>
      <c r="H78" s="238"/>
      <c r="I78" s="238"/>
      <c r="J78" s="238"/>
      <c r="K78" s="238"/>
      <c r="L78" s="238"/>
      <c r="M78" s="238"/>
      <c r="N78" s="238"/>
      <c r="O78" s="238"/>
      <c r="P78" s="255"/>
      <c r="Q78" s="253"/>
      <c r="R78" s="254"/>
      <c r="S78" s="254"/>
      <c r="T78" s="254"/>
      <c r="U78" s="254"/>
      <c r="V78" s="254"/>
      <c r="W78" s="254"/>
      <c r="X78" s="254"/>
      <c r="Y78" s="254"/>
      <c r="Z78" s="254"/>
      <c r="AA78" s="254"/>
      <c r="AB78" s="254"/>
    </row>
    <row r="79" spans="4:28">
      <c r="D79" s="253"/>
      <c r="E79" s="238"/>
      <c r="F79" s="238"/>
      <c r="G79" s="238"/>
      <c r="H79" s="238"/>
      <c r="I79" s="238"/>
      <c r="J79" s="238"/>
      <c r="K79" s="238"/>
      <c r="L79" s="238"/>
      <c r="M79" s="238"/>
      <c r="N79" s="238"/>
      <c r="O79" s="238"/>
      <c r="Q79" s="253"/>
      <c r="R79" s="254"/>
      <c r="S79" s="254"/>
      <c r="T79" s="254"/>
      <c r="U79" s="254"/>
      <c r="V79" s="254"/>
      <c r="W79" s="254"/>
      <c r="X79" s="254"/>
      <c r="Y79" s="254"/>
      <c r="Z79" s="254"/>
      <c r="AA79" s="254"/>
      <c r="AB79" s="254"/>
    </row>
    <row r="80" spans="4:28">
      <c r="D80" s="253"/>
      <c r="E80" s="238"/>
      <c r="F80" s="238"/>
      <c r="G80" s="238"/>
      <c r="H80" s="238"/>
      <c r="I80" s="238"/>
      <c r="J80" s="238"/>
      <c r="K80" s="238"/>
      <c r="L80" s="238"/>
      <c r="M80" s="238"/>
      <c r="N80" s="238"/>
      <c r="O80" s="238"/>
      <c r="Q80" s="253"/>
      <c r="R80" s="254"/>
      <c r="S80" s="254"/>
      <c r="T80" s="254"/>
      <c r="U80" s="254"/>
      <c r="V80" s="254"/>
      <c r="W80" s="254"/>
      <c r="X80" s="254"/>
      <c r="Y80" s="254"/>
      <c r="Z80" s="254"/>
      <c r="AA80" s="254"/>
      <c r="AB80" s="254"/>
    </row>
    <row r="81" spans="4:28">
      <c r="D81" s="253"/>
      <c r="E81" s="238"/>
      <c r="F81" s="238"/>
      <c r="G81" s="238"/>
      <c r="H81" s="238"/>
      <c r="I81" s="238"/>
      <c r="J81" s="238"/>
      <c r="K81" s="238"/>
      <c r="L81" s="238"/>
      <c r="M81" s="238"/>
      <c r="N81" s="238"/>
      <c r="O81" s="238"/>
      <c r="Q81" s="253"/>
      <c r="R81" s="254"/>
      <c r="S81" s="254"/>
      <c r="T81" s="254"/>
      <c r="U81" s="254"/>
      <c r="V81" s="254"/>
      <c r="W81" s="254"/>
      <c r="X81" s="254"/>
      <c r="Y81" s="254"/>
      <c r="Z81" s="254"/>
      <c r="AA81" s="254"/>
      <c r="AB81" s="254"/>
    </row>
    <row r="82" spans="4:28">
      <c r="D82" s="253"/>
      <c r="E82" s="238"/>
      <c r="F82" s="238"/>
      <c r="G82" s="238"/>
      <c r="H82" s="238"/>
      <c r="I82" s="238"/>
      <c r="J82" s="238"/>
      <c r="K82" s="238"/>
      <c r="L82" s="238"/>
      <c r="M82" s="238"/>
      <c r="N82" s="238"/>
      <c r="O82" s="238"/>
      <c r="Q82" s="253"/>
      <c r="R82" s="254"/>
      <c r="S82" s="254"/>
      <c r="T82" s="254"/>
      <c r="U82" s="254"/>
      <c r="V82" s="254"/>
      <c r="W82" s="254"/>
      <c r="X82" s="254"/>
      <c r="Y82" s="254"/>
      <c r="Z82" s="254"/>
      <c r="AA82" s="254"/>
      <c r="AB82" s="254"/>
    </row>
    <row r="83" spans="4:28">
      <c r="D83" s="253"/>
      <c r="E83" s="238"/>
      <c r="F83" s="238"/>
      <c r="G83" s="238"/>
      <c r="H83" s="238"/>
      <c r="I83" s="238"/>
      <c r="J83" s="238"/>
      <c r="K83" s="238"/>
      <c r="L83" s="238"/>
      <c r="M83" s="238"/>
      <c r="N83" s="238"/>
      <c r="O83" s="238"/>
      <c r="P83" s="255"/>
      <c r="Q83" s="253"/>
      <c r="R83" s="254"/>
      <c r="S83" s="254"/>
      <c r="T83" s="254"/>
      <c r="U83" s="254"/>
      <c r="V83" s="254"/>
      <c r="W83" s="254"/>
      <c r="X83" s="254"/>
      <c r="Y83" s="254"/>
      <c r="Z83" s="254"/>
      <c r="AA83" s="254"/>
      <c r="AB83" s="254"/>
    </row>
    <row r="84" spans="4:28">
      <c r="D84" s="253"/>
      <c r="E84" s="238"/>
      <c r="F84" s="238"/>
      <c r="G84" s="238"/>
      <c r="H84" s="238"/>
      <c r="I84" s="238"/>
      <c r="J84" s="238"/>
      <c r="K84" s="238"/>
      <c r="L84" s="238"/>
      <c r="M84" s="238"/>
      <c r="N84" s="238"/>
      <c r="O84" s="238"/>
      <c r="Q84" s="253"/>
      <c r="R84" s="254"/>
      <c r="S84" s="254"/>
      <c r="T84" s="254"/>
      <c r="U84" s="254"/>
      <c r="V84" s="254"/>
      <c r="W84" s="254"/>
      <c r="X84" s="254"/>
      <c r="Y84" s="254"/>
      <c r="Z84" s="254"/>
      <c r="AA84" s="254"/>
      <c r="AB84" s="254"/>
    </row>
  </sheetData>
  <sheetProtection algorithmName="SHA-512" hashValue="4dKA2UEeG48rOFnyxyZyhJgYVbMeCGS/wIJEm8FGqXKpqWBBbRt0tB6ahj0vPr1bC2J3ResTqTANwBQNGI8ZZw==" saltValue="OfjMHKHHpD/cZBuQH13Mog==" spinCount="100000" sheet="1" objects="1" scenarios="1"/>
  <mergeCells count="73">
    <mergeCell ref="H3:Q3"/>
    <mergeCell ref="H4:Q4"/>
    <mergeCell ref="H5:Q5"/>
    <mergeCell ref="D7:AB7"/>
    <mergeCell ref="D8:F8"/>
    <mergeCell ref="G8:Q8"/>
    <mergeCell ref="R8:S8"/>
    <mergeCell ref="T8:U8"/>
    <mergeCell ref="V8:W8"/>
    <mergeCell ref="X8:AB8"/>
    <mergeCell ref="D9:F10"/>
    <mergeCell ref="G9:AB10"/>
    <mergeCell ref="S12:AB12"/>
    <mergeCell ref="S13:AB20"/>
    <mergeCell ref="S21:AB21"/>
    <mergeCell ref="S22:AB28"/>
    <mergeCell ref="E35:F35"/>
    <mergeCell ref="D37:O37"/>
    <mergeCell ref="P37:AB37"/>
    <mergeCell ref="D38:G38"/>
    <mergeCell ref="H38:O38"/>
    <mergeCell ref="P38:T38"/>
    <mergeCell ref="U38:AB38"/>
    <mergeCell ref="D39:G39"/>
    <mergeCell ref="H39:O39"/>
    <mergeCell ref="P39:T39"/>
    <mergeCell ref="U39:AB39"/>
    <mergeCell ref="D40:G40"/>
    <mergeCell ref="H40:O40"/>
    <mergeCell ref="P40:T40"/>
    <mergeCell ref="U40:AB40"/>
    <mergeCell ref="D41:G41"/>
    <mergeCell ref="H41:O41"/>
    <mergeCell ref="P41:T41"/>
    <mergeCell ref="U41:AB41"/>
    <mergeCell ref="D42:G43"/>
    <mergeCell ref="H42:O43"/>
    <mergeCell ref="P42:T42"/>
    <mergeCell ref="U42:AB42"/>
    <mergeCell ref="P43:T43"/>
    <mergeCell ref="U43:AB43"/>
    <mergeCell ref="D44:O44"/>
    <mergeCell ref="P44:AB44"/>
    <mergeCell ref="D45:G46"/>
    <mergeCell ref="H45:I45"/>
    <mergeCell ref="P45:S45"/>
    <mergeCell ref="T45:AB45"/>
    <mergeCell ref="H46:N46"/>
    <mergeCell ref="P46:S51"/>
    <mergeCell ref="T46:V46"/>
    <mergeCell ref="X46:Z46"/>
    <mergeCell ref="AA46:AB46"/>
    <mergeCell ref="D47:G47"/>
    <mergeCell ref="H47:O47"/>
    <mergeCell ref="T47:V48"/>
    <mergeCell ref="W47:W48"/>
    <mergeCell ref="X47:Z48"/>
    <mergeCell ref="AG54:AM54"/>
    <mergeCell ref="AG55:AM55"/>
    <mergeCell ref="AG57:AM57"/>
    <mergeCell ref="AA47:AB48"/>
    <mergeCell ref="D48:G48"/>
    <mergeCell ref="H48:O48"/>
    <mergeCell ref="D49:G49"/>
    <mergeCell ref="H49:O49"/>
    <mergeCell ref="T49:V51"/>
    <mergeCell ref="W49:W51"/>
    <mergeCell ref="X49:Z51"/>
    <mergeCell ref="AA49:AB51"/>
    <mergeCell ref="D50:G50"/>
    <mergeCell ref="H50:O50"/>
    <mergeCell ref="D51:G51"/>
    <mergeCell ref="H51:O51"/>
  </mergeCells>
  <pageMargins left="0.5" right="0.3" top="1.0402777777777801" bottom="0.390277777777778" header="0.511811023622047" footer="0.511811023622047"/>
  <pageSetup paperSize="9" scale="8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O84"/>
  <sheetViews>
    <sheetView showGridLines="0" topLeftCell="A19" zoomScale="93" zoomScaleNormal="93" workbookViewId="0">
      <selection activeCell="S22" sqref="S22:AD28"/>
    </sheetView>
  </sheetViews>
  <sheetFormatPr baseColWidth="10" defaultColWidth="11.42578125" defaultRowHeight="12.75"/>
  <cols>
    <col min="1" max="3" width="1.140625" customWidth="1"/>
    <col min="4" max="4" width="4.28515625" customWidth="1"/>
    <col min="5" max="5" width="7.140625" customWidth="1"/>
    <col min="6" max="6" width="5.85546875" customWidth="1"/>
    <col min="7" max="12" width="6.7109375" customWidth="1"/>
    <col min="13" max="13" width="7.5703125" customWidth="1"/>
    <col min="14" max="18" width="6.7109375" customWidth="1"/>
    <col min="19" max="30" width="8.7109375" customWidth="1"/>
    <col min="31" max="32" width="1.140625" customWidth="1"/>
    <col min="35" max="35" width="62.85546875" customWidth="1"/>
  </cols>
  <sheetData>
    <row r="1" spans="2:41" ht="6" customHeight="1"/>
    <row r="2" spans="2:41"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4"/>
    </row>
    <row r="3" spans="2:41">
      <c r="B3" s="215"/>
      <c r="H3" s="688" t="str">
        <f>+'OP MEDICINA GRAL'!G3</f>
        <v>HOSPITAL REGIONAL DE MONIQUIRÁ E.S.E.</v>
      </c>
      <c r="I3" s="688"/>
      <c r="J3" s="688"/>
      <c r="K3" s="688"/>
      <c r="L3" s="688"/>
      <c r="M3" s="688"/>
      <c r="N3" s="688"/>
      <c r="O3" s="688"/>
      <c r="P3" s="688"/>
      <c r="Q3" s="688"/>
      <c r="AE3" s="216"/>
    </row>
    <row r="4" spans="2:41">
      <c r="B4" s="215"/>
      <c r="H4" s="688" t="s">
        <v>430</v>
      </c>
      <c r="I4" s="688"/>
      <c r="J4" s="688"/>
      <c r="K4" s="688"/>
      <c r="L4" s="688"/>
      <c r="M4" s="688"/>
      <c r="N4" s="688"/>
      <c r="O4" s="688"/>
      <c r="P4" s="688"/>
      <c r="Q4" s="688"/>
      <c r="AE4" s="216"/>
    </row>
    <row r="5" spans="2:41">
      <c r="B5" s="215"/>
      <c r="H5" s="688" t="s">
        <v>537</v>
      </c>
      <c r="I5" s="688"/>
      <c r="J5" s="688"/>
      <c r="K5" s="688"/>
      <c r="L5" s="688"/>
      <c r="M5" s="688"/>
      <c r="N5" s="688"/>
      <c r="O5" s="688"/>
      <c r="P5" s="688"/>
      <c r="Q5" s="688"/>
      <c r="AE5" s="216"/>
    </row>
    <row r="6" spans="2:41" ht="4.5" customHeight="1">
      <c r="B6" s="215"/>
      <c r="AE6" s="216"/>
    </row>
    <row r="7" spans="2:41" ht="9.75" customHeight="1">
      <c r="B7" s="215"/>
      <c r="C7" s="215"/>
      <c r="D7" s="726" t="s">
        <v>432</v>
      </c>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726"/>
      <c r="AE7" s="216"/>
    </row>
    <row r="8" spans="2:41" ht="24" customHeight="1">
      <c r="B8" s="215"/>
      <c r="C8" s="215"/>
      <c r="D8" s="661" t="s">
        <v>433</v>
      </c>
      <c r="E8" s="661"/>
      <c r="F8" s="661"/>
      <c r="G8" s="691" t="s">
        <v>590</v>
      </c>
      <c r="H8" s="691"/>
      <c r="I8" s="691"/>
      <c r="J8" s="691"/>
      <c r="K8" s="691"/>
      <c r="L8" s="691"/>
      <c r="M8" s="691"/>
      <c r="N8" s="691"/>
      <c r="O8" s="691"/>
      <c r="P8" s="691"/>
      <c r="Q8" s="691"/>
      <c r="R8" s="727" t="s">
        <v>435</v>
      </c>
      <c r="S8" s="727"/>
      <c r="T8" s="728"/>
      <c r="U8" s="728"/>
      <c r="V8" s="727" t="s">
        <v>436</v>
      </c>
      <c r="W8" s="727"/>
      <c r="X8" s="674" t="s">
        <v>437</v>
      </c>
      <c r="Y8" s="674"/>
      <c r="Z8" s="674"/>
      <c r="AA8" s="674"/>
      <c r="AB8" s="674"/>
      <c r="AC8" s="674"/>
      <c r="AD8" s="674"/>
      <c r="AE8" s="216"/>
      <c r="AH8" s="218"/>
      <c r="AI8" s="218"/>
      <c r="AJ8" s="218"/>
    </row>
    <row r="9" spans="2:41" ht="22.5" customHeight="1">
      <c r="B9" s="215"/>
      <c r="C9" s="215"/>
      <c r="D9" s="724" t="s">
        <v>438</v>
      </c>
      <c r="E9" s="724"/>
      <c r="F9" s="724"/>
      <c r="G9" s="725" t="s">
        <v>591</v>
      </c>
      <c r="H9" s="725"/>
      <c r="I9" s="725"/>
      <c r="J9" s="725"/>
      <c r="K9" s="725"/>
      <c r="L9" s="725"/>
      <c r="M9" s="725"/>
      <c r="N9" s="725"/>
      <c r="O9" s="725"/>
      <c r="P9" s="725"/>
      <c r="Q9" s="725"/>
      <c r="R9" s="725"/>
      <c r="S9" s="725"/>
      <c r="T9" s="725"/>
      <c r="U9" s="725"/>
      <c r="V9" s="725"/>
      <c r="W9" s="725"/>
      <c r="X9" s="725"/>
      <c r="Y9" s="725"/>
      <c r="Z9" s="725"/>
      <c r="AA9" s="725"/>
      <c r="AB9" s="725"/>
      <c r="AC9" s="725"/>
      <c r="AD9" s="725"/>
      <c r="AE9" s="216"/>
      <c r="AH9" s="218"/>
      <c r="AI9" s="218"/>
      <c r="AJ9" s="218"/>
    </row>
    <row r="10" spans="2:41" ht="18" customHeight="1">
      <c r="B10" s="215"/>
      <c r="C10" s="215"/>
      <c r="D10" s="724"/>
      <c r="E10" s="724"/>
      <c r="F10" s="724"/>
      <c r="G10" s="725"/>
      <c r="H10" s="725"/>
      <c r="I10" s="725"/>
      <c r="J10" s="725"/>
      <c r="K10" s="725"/>
      <c r="L10" s="725"/>
      <c r="M10" s="725"/>
      <c r="N10" s="725"/>
      <c r="O10" s="725"/>
      <c r="P10" s="725"/>
      <c r="Q10" s="725"/>
      <c r="R10" s="725"/>
      <c r="S10" s="725"/>
      <c r="T10" s="725"/>
      <c r="U10" s="725"/>
      <c r="V10" s="725"/>
      <c r="W10" s="725"/>
      <c r="X10" s="725"/>
      <c r="Y10" s="725"/>
      <c r="Z10" s="725"/>
      <c r="AA10" s="725"/>
      <c r="AB10" s="725"/>
      <c r="AC10" s="725"/>
      <c r="AD10" s="725"/>
      <c r="AE10" s="216"/>
      <c r="AH10" s="218"/>
      <c r="AI10" s="218"/>
      <c r="AJ10" s="218"/>
    </row>
    <row r="11" spans="2:41" ht="5.25" customHeight="1">
      <c r="B11" s="215"/>
      <c r="C11" s="215"/>
      <c r="D11" s="291"/>
      <c r="E11" s="292"/>
      <c r="F11" s="292"/>
      <c r="G11" s="292"/>
      <c r="H11" s="293"/>
      <c r="I11" s="293"/>
      <c r="J11" s="293"/>
      <c r="K11" s="293"/>
      <c r="L11" s="293"/>
      <c r="M11" s="293"/>
      <c r="N11" s="293"/>
      <c r="O11" s="293"/>
      <c r="P11" s="293"/>
      <c r="Q11" s="293"/>
      <c r="R11" s="293"/>
      <c r="S11" s="293"/>
      <c r="T11" s="293"/>
      <c r="U11" s="293"/>
      <c r="V11" s="293"/>
      <c r="W11" s="293"/>
      <c r="X11" s="293"/>
      <c r="Y11" s="293"/>
      <c r="Z11" s="293"/>
      <c r="AA11" s="293"/>
      <c r="AB11" s="293"/>
      <c r="AC11" s="293"/>
      <c r="AD11" s="294"/>
      <c r="AE11" s="216"/>
      <c r="AH11" s="218"/>
      <c r="AI11" s="218"/>
      <c r="AJ11" s="218"/>
      <c r="AK11" s="218"/>
      <c r="AL11" s="218"/>
      <c r="AM11" s="218"/>
      <c r="AN11" s="218"/>
      <c r="AO11" s="218"/>
    </row>
    <row r="12" spans="2:41" ht="27.75" customHeight="1">
      <c r="B12" s="215"/>
      <c r="C12" s="215"/>
      <c r="D12" s="219"/>
      <c r="E12" s="220"/>
      <c r="F12" s="220"/>
      <c r="G12" s="220"/>
      <c r="H12" s="220"/>
      <c r="I12" s="220"/>
      <c r="J12" s="220"/>
      <c r="K12" s="220"/>
      <c r="L12" s="220"/>
      <c r="M12" s="220"/>
      <c r="N12" s="220"/>
      <c r="O12" s="220"/>
      <c r="P12" s="220"/>
      <c r="Q12" s="220"/>
      <c r="R12" s="220"/>
      <c r="S12" s="697" t="s">
        <v>442</v>
      </c>
      <c r="T12" s="697"/>
      <c r="U12" s="697"/>
      <c r="V12" s="697"/>
      <c r="W12" s="697"/>
      <c r="X12" s="697"/>
      <c r="Y12" s="697"/>
      <c r="Z12" s="697"/>
      <c r="AA12" s="697"/>
      <c r="AB12" s="697"/>
      <c r="AC12" s="697"/>
      <c r="AD12" s="697"/>
      <c r="AE12" s="216"/>
    </row>
    <row r="13" spans="2:41" ht="20.25" customHeight="1">
      <c r="B13" s="215"/>
      <c r="C13" s="215"/>
      <c r="D13" s="219"/>
      <c r="E13" s="220"/>
      <c r="F13" s="220"/>
      <c r="G13" s="220"/>
      <c r="H13" s="220"/>
      <c r="I13" s="220"/>
      <c r="J13" s="220"/>
      <c r="K13" s="220"/>
      <c r="L13" s="220"/>
      <c r="M13" s="220"/>
      <c r="N13" s="220"/>
      <c r="O13" s="220"/>
      <c r="P13" s="220"/>
      <c r="Q13" s="220"/>
      <c r="R13" s="220"/>
      <c r="S13" s="710" t="s">
        <v>586</v>
      </c>
      <c r="T13" s="710"/>
      <c r="U13" s="710"/>
      <c r="V13" s="710"/>
      <c r="W13" s="710"/>
      <c r="X13" s="710"/>
      <c r="Y13" s="710"/>
      <c r="Z13" s="710"/>
      <c r="AA13" s="710"/>
      <c r="AB13" s="710"/>
      <c r="AC13" s="710"/>
      <c r="AD13" s="710"/>
      <c r="AE13" s="216"/>
    </row>
    <row r="14" spans="2:41" ht="17.25" customHeight="1">
      <c r="B14" s="215"/>
      <c r="C14" s="215"/>
      <c r="D14" s="219"/>
      <c r="E14" s="220"/>
      <c r="F14" s="220"/>
      <c r="G14" s="220"/>
      <c r="H14" s="220"/>
      <c r="I14" s="220"/>
      <c r="J14" s="220"/>
      <c r="K14" s="220"/>
      <c r="L14" s="220"/>
      <c r="M14" s="220"/>
      <c r="N14" s="220"/>
      <c r="O14" s="220"/>
      <c r="P14" s="220"/>
      <c r="Q14" s="220"/>
      <c r="R14" s="220"/>
      <c r="S14" s="710"/>
      <c r="T14" s="710"/>
      <c r="U14" s="710"/>
      <c r="V14" s="710"/>
      <c r="W14" s="710"/>
      <c r="X14" s="710"/>
      <c r="Y14" s="710"/>
      <c r="Z14" s="710"/>
      <c r="AA14" s="710"/>
      <c r="AB14" s="710"/>
      <c r="AC14" s="710"/>
      <c r="AD14" s="710"/>
      <c r="AE14" s="216"/>
    </row>
    <row r="15" spans="2:41" ht="15.75" customHeight="1">
      <c r="B15" s="215"/>
      <c r="C15" s="215"/>
      <c r="D15" s="219"/>
      <c r="E15" s="220"/>
      <c r="F15" s="220"/>
      <c r="G15" s="220"/>
      <c r="H15" s="220"/>
      <c r="I15" s="220"/>
      <c r="J15" s="220"/>
      <c r="K15" s="220"/>
      <c r="L15" s="220"/>
      <c r="M15" s="220"/>
      <c r="N15" s="220"/>
      <c r="O15" s="220"/>
      <c r="P15" s="220"/>
      <c r="Q15" s="220"/>
      <c r="R15" s="220"/>
      <c r="S15" s="710"/>
      <c r="T15" s="710"/>
      <c r="U15" s="710"/>
      <c r="V15" s="710"/>
      <c r="W15" s="710"/>
      <c r="X15" s="710"/>
      <c r="Y15" s="710"/>
      <c r="Z15" s="710"/>
      <c r="AA15" s="710"/>
      <c r="AB15" s="710"/>
      <c r="AC15" s="710"/>
      <c r="AD15" s="710"/>
      <c r="AE15" s="216"/>
    </row>
    <row r="16" spans="2:41" ht="20.25" customHeight="1">
      <c r="B16" s="215"/>
      <c r="C16" s="215"/>
      <c r="D16" s="219"/>
      <c r="E16" s="220"/>
      <c r="F16" s="220"/>
      <c r="G16" s="220"/>
      <c r="H16" s="220"/>
      <c r="I16" s="220"/>
      <c r="J16" s="220"/>
      <c r="K16" s="220"/>
      <c r="L16" s="220"/>
      <c r="M16" s="220"/>
      <c r="N16" s="220"/>
      <c r="O16" s="220"/>
      <c r="P16" s="220"/>
      <c r="Q16" s="220"/>
      <c r="R16" s="220"/>
      <c r="S16" s="710"/>
      <c r="T16" s="710"/>
      <c r="U16" s="710"/>
      <c r="V16" s="710"/>
      <c r="W16" s="710"/>
      <c r="X16" s="710"/>
      <c r="Y16" s="710"/>
      <c r="Z16" s="710"/>
      <c r="AA16" s="710"/>
      <c r="AB16" s="710"/>
      <c r="AC16" s="710"/>
      <c r="AD16" s="710"/>
      <c r="AE16" s="216"/>
    </row>
    <row r="17" spans="2:41" ht="11.25" customHeight="1">
      <c r="B17" s="215"/>
      <c r="C17" s="215"/>
      <c r="D17" s="219"/>
      <c r="E17" s="220"/>
      <c r="F17" s="220"/>
      <c r="G17" s="220"/>
      <c r="H17" s="220"/>
      <c r="I17" s="220"/>
      <c r="J17" s="220"/>
      <c r="K17" s="220"/>
      <c r="L17" s="220"/>
      <c r="M17" s="220"/>
      <c r="N17" s="220"/>
      <c r="O17" s="220"/>
      <c r="P17" s="220"/>
      <c r="Q17" s="220"/>
      <c r="R17" s="220"/>
      <c r="S17" s="710"/>
      <c r="T17" s="710"/>
      <c r="U17" s="710"/>
      <c r="V17" s="710"/>
      <c r="W17" s="710"/>
      <c r="X17" s="710"/>
      <c r="Y17" s="710"/>
      <c r="Z17" s="710"/>
      <c r="AA17" s="710"/>
      <c r="AB17" s="710"/>
      <c r="AC17" s="710"/>
      <c r="AD17" s="710"/>
      <c r="AE17" s="216"/>
    </row>
    <row r="18" spans="2:41" ht="9.75" customHeight="1">
      <c r="B18" s="215"/>
      <c r="C18" s="215"/>
      <c r="D18" s="219"/>
      <c r="E18" s="220"/>
      <c r="F18" s="220"/>
      <c r="G18" s="220"/>
      <c r="H18" s="220"/>
      <c r="I18" s="220"/>
      <c r="J18" s="220"/>
      <c r="K18" s="220"/>
      <c r="L18" s="220"/>
      <c r="M18" s="220"/>
      <c r="N18" s="220"/>
      <c r="O18" s="220"/>
      <c r="P18" s="220"/>
      <c r="Q18" s="220"/>
      <c r="R18" s="220"/>
      <c r="S18" s="710"/>
      <c r="T18" s="710"/>
      <c r="U18" s="710"/>
      <c r="V18" s="710"/>
      <c r="W18" s="710"/>
      <c r="X18" s="710"/>
      <c r="Y18" s="710"/>
      <c r="Z18" s="710"/>
      <c r="AA18" s="710"/>
      <c r="AB18" s="710"/>
      <c r="AC18" s="710"/>
      <c r="AD18" s="710"/>
      <c r="AE18" s="216"/>
    </row>
    <row r="19" spans="2:41" ht="18" customHeight="1">
      <c r="B19" s="215"/>
      <c r="C19" s="215"/>
      <c r="D19" s="219"/>
      <c r="E19" s="220"/>
      <c r="F19" s="220"/>
      <c r="G19" s="220"/>
      <c r="H19" s="220"/>
      <c r="I19" s="220"/>
      <c r="J19" s="220"/>
      <c r="K19" s="220"/>
      <c r="L19" s="220"/>
      <c r="M19" s="220"/>
      <c r="N19" s="220"/>
      <c r="O19" s="220"/>
      <c r="P19" s="220"/>
      <c r="Q19" s="220"/>
      <c r="R19" s="220"/>
      <c r="S19" s="710"/>
      <c r="T19" s="710"/>
      <c r="U19" s="710"/>
      <c r="V19" s="710"/>
      <c r="W19" s="710"/>
      <c r="X19" s="710"/>
      <c r="Y19" s="710"/>
      <c r="Z19" s="710"/>
      <c r="AA19" s="710"/>
      <c r="AB19" s="710"/>
      <c r="AC19" s="710"/>
      <c r="AD19" s="710"/>
      <c r="AE19" s="216"/>
    </row>
    <row r="20" spans="2:41" ht="17.25" customHeight="1">
      <c r="B20" s="215"/>
      <c r="C20" s="215"/>
      <c r="D20" s="219"/>
      <c r="E20" s="220"/>
      <c r="F20" s="220"/>
      <c r="G20" s="220"/>
      <c r="H20" s="220"/>
      <c r="I20" s="220"/>
      <c r="J20" s="220"/>
      <c r="K20" s="220"/>
      <c r="L20" s="220"/>
      <c r="M20" s="220"/>
      <c r="N20" s="220"/>
      <c r="O20" s="220"/>
      <c r="P20" s="220"/>
      <c r="Q20" s="220"/>
      <c r="R20" s="220"/>
      <c r="S20" s="710"/>
      <c r="T20" s="710"/>
      <c r="U20" s="710"/>
      <c r="V20" s="710"/>
      <c r="W20" s="710"/>
      <c r="X20" s="710"/>
      <c r="Y20" s="710"/>
      <c r="Z20" s="710"/>
      <c r="AA20" s="710"/>
      <c r="AB20" s="710"/>
      <c r="AC20" s="710"/>
      <c r="AD20" s="710"/>
      <c r="AE20" s="216"/>
    </row>
    <row r="21" spans="2:41" ht="17.25" customHeight="1">
      <c r="B21" s="215"/>
      <c r="C21" s="215"/>
      <c r="D21" s="219"/>
      <c r="E21" s="220"/>
      <c r="F21" s="220"/>
      <c r="G21" s="220"/>
      <c r="H21" s="220"/>
      <c r="I21" s="220"/>
      <c r="J21" s="220"/>
      <c r="K21" s="220"/>
      <c r="L21" s="220"/>
      <c r="M21" s="220"/>
      <c r="N21" s="220"/>
      <c r="O21" s="220"/>
      <c r="P21" s="220"/>
      <c r="Q21" s="220"/>
      <c r="R21" s="220"/>
      <c r="S21" s="632" t="s">
        <v>457</v>
      </c>
      <c r="T21" s="632"/>
      <c r="U21" s="632"/>
      <c r="V21" s="632"/>
      <c r="W21" s="632"/>
      <c r="X21" s="632"/>
      <c r="Y21" s="632"/>
      <c r="Z21" s="632"/>
      <c r="AA21" s="632"/>
      <c r="AB21" s="632"/>
      <c r="AC21" s="632"/>
      <c r="AD21" s="632"/>
      <c r="AE21" s="216"/>
    </row>
    <row r="22" spans="2:41" ht="12.75" customHeight="1">
      <c r="B22" s="215"/>
      <c r="C22" s="215"/>
      <c r="D22" s="219"/>
      <c r="E22" s="220"/>
      <c r="F22" s="220"/>
      <c r="G22" s="220"/>
      <c r="H22" s="220"/>
      <c r="I22" s="220"/>
      <c r="J22" s="220"/>
      <c r="K22" s="220"/>
      <c r="L22" s="220"/>
      <c r="M22" s="220"/>
      <c r="N22" s="220"/>
      <c r="O22" s="220"/>
      <c r="P22" s="220"/>
      <c r="Q22" s="220"/>
      <c r="R22" s="220"/>
      <c r="S22" s="706" t="s">
        <v>592</v>
      </c>
      <c r="T22" s="706"/>
      <c r="U22" s="706"/>
      <c r="V22" s="706"/>
      <c r="W22" s="706"/>
      <c r="X22" s="706"/>
      <c r="Y22" s="706"/>
      <c r="Z22" s="706"/>
      <c r="AA22" s="706"/>
      <c r="AB22" s="706"/>
      <c r="AC22" s="706"/>
      <c r="AD22" s="706"/>
      <c r="AE22" s="216"/>
    </row>
    <row r="23" spans="2:41" ht="26.25" customHeight="1">
      <c r="B23" s="215"/>
      <c r="C23" s="215"/>
      <c r="D23" s="219"/>
      <c r="E23" s="220"/>
      <c r="F23" s="220"/>
      <c r="G23" s="220"/>
      <c r="H23" s="220"/>
      <c r="I23" s="220"/>
      <c r="J23" s="220"/>
      <c r="K23" s="220"/>
      <c r="L23" s="220"/>
      <c r="M23" s="220"/>
      <c r="N23" s="220"/>
      <c r="O23" s="220"/>
      <c r="P23" s="220"/>
      <c r="Q23" s="220"/>
      <c r="R23" s="220"/>
      <c r="S23" s="706"/>
      <c r="T23" s="706"/>
      <c r="U23" s="706"/>
      <c r="V23" s="706"/>
      <c r="W23" s="706"/>
      <c r="X23" s="706"/>
      <c r="Y23" s="706"/>
      <c r="Z23" s="706"/>
      <c r="AA23" s="706"/>
      <c r="AB23" s="706"/>
      <c r="AC23" s="706"/>
      <c r="AD23" s="706"/>
      <c r="AE23" s="216"/>
    </row>
    <row r="24" spans="2:41" ht="24.75" customHeight="1">
      <c r="B24" s="215"/>
      <c r="C24" s="215"/>
      <c r="D24" s="219"/>
      <c r="E24" s="220"/>
      <c r="F24" s="220"/>
      <c r="G24" s="220"/>
      <c r="H24" s="220"/>
      <c r="I24" s="220"/>
      <c r="J24" s="220"/>
      <c r="K24" s="220"/>
      <c r="L24" s="220"/>
      <c r="M24" s="220"/>
      <c r="N24" s="220"/>
      <c r="O24" s="220"/>
      <c r="P24" s="220"/>
      <c r="Q24" s="220"/>
      <c r="R24" s="220"/>
      <c r="S24" s="706"/>
      <c r="T24" s="706"/>
      <c r="U24" s="706"/>
      <c r="V24" s="706"/>
      <c r="W24" s="706"/>
      <c r="X24" s="706"/>
      <c r="Y24" s="706"/>
      <c r="Z24" s="706"/>
      <c r="AA24" s="706"/>
      <c r="AB24" s="706"/>
      <c r="AC24" s="706"/>
      <c r="AD24" s="706"/>
      <c r="AE24" s="216"/>
    </row>
    <row r="25" spans="2:41" ht="22.5" customHeight="1">
      <c r="B25" s="215"/>
      <c r="C25" s="215"/>
      <c r="D25" s="219"/>
      <c r="E25" s="220"/>
      <c r="F25" s="220"/>
      <c r="G25" s="220"/>
      <c r="H25" s="220"/>
      <c r="I25" s="220"/>
      <c r="J25" s="220"/>
      <c r="K25" s="220"/>
      <c r="L25" s="220"/>
      <c r="M25" s="220"/>
      <c r="N25" s="220"/>
      <c r="O25" s="220"/>
      <c r="P25" s="220"/>
      <c r="Q25" s="220"/>
      <c r="R25" s="220"/>
      <c r="S25" s="706"/>
      <c r="T25" s="706"/>
      <c r="U25" s="706"/>
      <c r="V25" s="706"/>
      <c r="W25" s="706"/>
      <c r="X25" s="706"/>
      <c r="Y25" s="706"/>
      <c r="Z25" s="706"/>
      <c r="AA25" s="706"/>
      <c r="AB25" s="706"/>
      <c r="AC25" s="706"/>
      <c r="AD25" s="706"/>
      <c r="AE25" s="216"/>
    </row>
    <row r="26" spans="2:41" ht="26.25" customHeight="1">
      <c r="B26" s="215"/>
      <c r="C26" s="215"/>
      <c r="D26" s="219"/>
      <c r="E26" s="220"/>
      <c r="F26" s="220"/>
      <c r="G26" s="220"/>
      <c r="H26" s="220"/>
      <c r="I26" s="220"/>
      <c r="J26" s="220"/>
      <c r="K26" s="220"/>
      <c r="L26" s="220"/>
      <c r="M26" s="220"/>
      <c r="N26" s="220"/>
      <c r="O26" s="220"/>
      <c r="P26" s="220"/>
      <c r="Q26" s="220"/>
      <c r="R26" s="220"/>
      <c r="S26" s="706"/>
      <c r="T26" s="706"/>
      <c r="U26" s="706"/>
      <c r="V26" s="706"/>
      <c r="W26" s="706"/>
      <c r="X26" s="706"/>
      <c r="Y26" s="706"/>
      <c r="Z26" s="706"/>
      <c r="AA26" s="706"/>
      <c r="AB26" s="706"/>
      <c r="AC26" s="706"/>
      <c r="AD26" s="706"/>
      <c r="AE26" s="216"/>
    </row>
    <row r="27" spans="2:41" ht="24.75" customHeight="1">
      <c r="B27" s="215"/>
      <c r="C27" s="215"/>
      <c r="D27" s="219"/>
      <c r="E27" s="220"/>
      <c r="F27" s="220"/>
      <c r="G27" s="220"/>
      <c r="H27" s="220"/>
      <c r="I27" s="220"/>
      <c r="J27" s="220"/>
      <c r="K27" s="220"/>
      <c r="L27" s="220"/>
      <c r="M27" s="220"/>
      <c r="N27" s="220"/>
      <c r="O27" s="220"/>
      <c r="P27" s="220"/>
      <c r="Q27" s="220"/>
      <c r="R27" s="220"/>
      <c r="S27" s="706"/>
      <c r="T27" s="706"/>
      <c r="U27" s="706"/>
      <c r="V27" s="706"/>
      <c r="W27" s="706"/>
      <c r="X27" s="706"/>
      <c r="Y27" s="706"/>
      <c r="Z27" s="706"/>
      <c r="AA27" s="706"/>
      <c r="AB27" s="706"/>
      <c r="AC27" s="706"/>
      <c r="AD27" s="706"/>
      <c r="AE27" s="216"/>
    </row>
    <row r="28" spans="2:41" ht="14.25" customHeight="1">
      <c r="B28" s="215"/>
      <c r="C28" s="215"/>
      <c r="D28" s="219"/>
      <c r="E28" s="220"/>
      <c r="F28" s="220"/>
      <c r="G28" s="220"/>
      <c r="H28" s="220"/>
      <c r="I28" s="220"/>
      <c r="J28" s="220"/>
      <c r="K28" s="220"/>
      <c r="L28" s="220"/>
      <c r="M28" s="220"/>
      <c r="N28" s="220"/>
      <c r="O28" s="220"/>
      <c r="P28" s="220"/>
      <c r="Q28" s="220"/>
      <c r="R28" s="220"/>
      <c r="S28" s="706"/>
      <c r="T28" s="706"/>
      <c r="U28" s="706"/>
      <c r="V28" s="706"/>
      <c r="W28" s="706"/>
      <c r="X28" s="706"/>
      <c r="Y28" s="706"/>
      <c r="Z28" s="706"/>
      <c r="AA28" s="706"/>
      <c r="AB28" s="706"/>
      <c r="AC28" s="706"/>
      <c r="AD28" s="706"/>
      <c r="AE28" s="216"/>
    </row>
    <row r="29" spans="2:41" ht="6" customHeight="1">
      <c r="B29" s="215"/>
      <c r="C29" s="215"/>
      <c r="D29" s="219"/>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c r="AD29" s="221"/>
      <c r="AE29" s="216"/>
      <c r="AH29" s="218"/>
      <c r="AI29" s="218"/>
      <c r="AJ29" s="218"/>
      <c r="AK29" s="218"/>
      <c r="AL29" s="218"/>
      <c r="AM29" s="218"/>
      <c r="AN29" s="218"/>
      <c r="AO29" s="218"/>
    </row>
    <row r="30" spans="2:41" ht="22.5" customHeight="1">
      <c r="B30" s="215"/>
      <c r="C30" s="215"/>
      <c r="D30" s="219"/>
      <c r="E30" s="222" t="s">
        <v>501</v>
      </c>
      <c r="F30" s="223"/>
      <c r="G30" s="224" t="s">
        <v>502</v>
      </c>
      <c r="H30" s="224" t="s">
        <v>503</v>
      </c>
      <c r="I30" s="224" t="s">
        <v>504</v>
      </c>
      <c r="J30" s="224" t="s">
        <v>505</v>
      </c>
      <c r="K30" s="224" t="s">
        <v>506</v>
      </c>
      <c r="L30" s="224" t="s">
        <v>507</v>
      </c>
      <c r="M30" s="224" t="s">
        <v>508</v>
      </c>
      <c r="N30" s="224" t="s">
        <v>509</v>
      </c>
      <c r="O30" s="224" t="s">
        <v>510</v>
      </c>
      <c r="P30" s="224" t="s">
        <v>511</v>
      </c>
      <c r="Q30" s="224" t="s">
        <v>512</v>
      </c>
      <c r="R30" s="224" t="s">
        <v>513</v>
      </c>
      <c r="S30" s="225" t="s">
        <v>514</v>
      </c>
      <c r="V30" s="220"/>
      <c r="W30" s="220"/>
      <c r="X30" s="220"/>
      <c r="Y30" s="220"/>
      <c r="Z30" s="220"/>
      <c r="AA30" s="220"/>
      <c r="AB30" s="220"/>
      <c r="AC30" s="220"/>
      <c r="AD30" s="221"/>
      <c r="AE30" s="216"/>
      <c r="AH30" s="218"/>
      <c r="AI30" s="218"/>
      <c r="AJ30" s="218"/>
      <c r="AK30" s="218"/>
      <c r="AL30" s="218"/>
      <c r="AM30" s="218"/>
      <c r="AN30" s="218"/>
      <c r="AO30" s="218"/>
    </row>
    <row r="31" spans="2:41" ht="22.5" customHeight="1">
      <c r="B31" s="215"/>
      <c r="C31" s="215"/>
      <c r="D31" s="219"/>
      <c r="E31" s="227" t="s">
        <v>27</v>
      </c>
      <c r="F31" s="228"/>
      <c r="G31" s="256">
        <f>INDICADORES!H17</f>
        <v>2876</v>
      </c>
      <c r="H31" s="256">
        <f>INDICADORES!K17</f>
        <v>2247</v>
      </c>
      <c r="I31" s="256">
        <f>INDICADORES!N17</f>
        <v>1329</v>
      </c>
      <c r="J31" s="256">
        <f>INDICADORES!T17</f>
        <v>1053</v>
      </c>
      <c r="K31" s="256">
        <f>INDICADORES!W17</f>
        <v>887</v>
      </c>
      <c r="L31" s="256">
        <f>INDICADORES!Z17</f>
        <v>691</v>
      </c>
      <c r="M31" s="256">
        <f>INDICADORES!AF17</f>
        <v>538</v>
      </c>
      <c r="N31" s="256">
        <f>INDICADORES!AI17</f>
        <v>520</v>
      </c>
      <c r="O31" s="256">
        <f>INDICADORES!AL17</f>
        <v>1070</v>
      </c>
      <c r="P31" s="256">
        <f>INDICADORES!AR17</f>
        <v>985</v>
      </c>
      <c r="Q31" s="256">
        <f>INDICADORES!AU17</f>
        <v>696</v>
      </c>
      <c r="R31" s="256">
        <f>INDICADORES!AX17</f>
        <v>650</v>
      </c>
      <c r="S31" s="257">
        <f>SUM(G31:R31)</f>
        <v>13542</v>
      </c>
      <c r="V31" s="295"/>
      <c r="W31" s="295"/>
      <c r="X31" s="220"/>
      <c r="Y31" s="220"/>
      <c r="Z31" s="220"/>
      <c r="AA31" s="220"/>
      <c r="AB31" s="220"/>
      <c r="AC31" s="220"/>
      <c r="AD31" s="221"/>
      <c r="AE31" s="216"/>
      <c r="AH31" s="218"/>
      <c r="AI31" s="218"/>
      <c r="AJ31" s="218"/>
      <c r="AK31" s="218"/>
      <c r="AL31" s="218"/>
      <c r="AM31" s="218"/>
      <c r="AN31" s="218"/>
      <c r="AO31" s="218"/>
    </row>
    <row r="32" spans="2:41" ht="22.5" customHeight="1">
      <c r="B32" s="215"/>
      <c r="C32" s="215"/>
      <c r="D32" s="219"/>
      <c r="E32" s="227" t="s">
        <v>28</v>
      </c>
      <c r="F32" s="228"/>
      <c r="G32" s="256">
        <f>INDICADORES!I17</f>
        <v>1145</v>
      </c>
      <c r="H32" s="256">
        <f>INDICADORES!L17</f>
        <v>793</v>
      </c>
      <c r="I32" s="256">
        <f>INDICADORES!O17</f>
        <v>617</v>
      </c>
      <c r="J32" s="256">
        <f>INDICADORES!U17</f>
        <v>530</v>
      </c>
      <c r="K32" s="256">
        <f>INDICADORES!X17</f>
        <v>590</v>
      </c>
      <c r="L32" s="256">
        <f>INDICADORES!AA17</f>
        <v>399</v>
      </c>
      <c r="M32" s="256">
        <f>INDICADORES!AG17</f>
        <v>284</v>
      </c>
      <c r="N32" s="256">
        <f>INDICADORES!AJ17</f>
        <v>195</v>
      </c>
      <c r="O32" s="256">
        <f>INDICADORES!AM17</f>
        <v>521</v>
      </c>
      <c r="P32" s="256">
        <f>INDICADORES!AS17</f>
        <v>433</v>
      </c>
      <c r="Q32" s="256">
        <f>INDICADORES!AV17</f>
        <v>309</v>
      </c>
      <c r="R32" s="256">
        <f>INDICADORES!AY17</f>
        <v>364</v>
      </c>
      <c r="S32" s="257">
        <f>SUM(G32:R32)</f>
        <v>6180</v>
      </c>
      <c r="V32" s="295"/>
      <c r="W32" s="295"/>
      <c r="X32" s="220"/>
      <c r="Y32" s="220"/>
      <c r="Z32" s="220"/>
      <c r="AA32" s="220"/>
      <c r="AB32" s="220"/>
      <c r="AC32" s="220"/>
      <c r="AD32" s="221"/>
      <c r="AE32" s="216"/>
      <c r="AH32" s="218"/>
      <c r="AI32" s="218"/>
      <c r="AJ32" s="218"/>
      <c r="AK32" s="218"/>
      <c r="AL32" s="218"/>
      <c r="AM32" s="218"/>
      <c r="AN32" s="218"/>
      <c r="AO32" s="218"/>
    </row>
    <row r="33" spans="2:41" ht="22.5" customHeight="1">
      <c r="B33" s="215"/>
      <c r="C33" s="215"/>
      <c r="D33" s="219"/>
      <c r="E33" s="231" t="s">
        <v>515</v>
      </c>
      <c r="F33" s="232"/>
      <c r="G33" s="296">
        <f t="shared" ref="G33:S33" si="0">G31/G32</f>
        <v>2.5117903930131003</v>
      </c>
      <c r="H33" s="311">
        <f t="shared" si="0"/>
        <v>2.8335435056746534</v>
      </c>
      <c r="I33" s="296">
        <f t="shared" si="0"/>
        <v>2.1539708265802271</v>
      </c>
      <c r="J33" s="296">
        <f t="shared" si="0"/>
        <v>1.9867924528301886</v>
      </c>
      <c r="K33" s="296">
        <f t="shared" si="0"/>
        <v>1.5033898305084745</v>
      </c>
      <c r="L33" s="296">
        <f t="shared" si="0"/>
        <v>1.7318295739348371</v>
      </c>
      <c r="M33" s="296">
        <f t="shared" si="0"/>
        <v>1.8943661971830985</v>
      </c>
      <c r="N33" s="296">
        <f t="shared" si="0"/>
        <v>2.6666666666666665</v>
      </c>
      <c r="O33" s="296">
        <f t="shared" si="0"/>
        <v>2.0537428023032631</v>
      </c>
      <c r="P33" s="296">
        <f t="shared" si="0"/>
        <v>2.274826789838337</v>
      </c>
      <c r="Q33" s="296">
        <f t="shared" si="0"/>
        <v>2.2524271844660193</v>
      </c>
      <c r="R33" s="296">
        <f t="shared" si="0"/>
        <v>1.7857142857142858</v>
      </c>
      <c r="S33" s="297">
        <f t="shared" si="0"/>
        <v>2.1912621359223299</v>
      </c>
      <c r="V33" s="295"/>
      <c r="W33" s="295"/>
      <c r="X33" s="220"/>
      <c r="Y33" s="220"/>
      <c r="Z33" s="220"/>
      <c r="AA33" s="220"/>
      <c r="AB33" s="220"/>
      <c r="AC33" s="220"/>
      <c r="AD33" s="221"/>
      <c r="AE33" s="216"/>
      <c r="AH33" s="218"/>
      <c r="AI33" s="218"/>
      <c r="AJ33" s="218"/>
      <c r="AK33" s="218"/>
      <c r="AL33" s="218"/>
      <c r="AM33" s="218"/>
      <c r="AN33" s="218"/>
      <c r="AO33" s="218"/>
    </row>
    <row r="34" spans="2:41" ht="22.5" customHeight="1">
      <c r="B34" s="215"/>
      <c r="C34" s="215"/>
      <c r="D34" s="219"/>
      <c r="E34" s="231" t="s">
        <v>516</v>
      </c>
      <c r="F34" s="232"/>
      <c r="G34" s="312">
        <v>12.03125</v>
      </c>
      <c r="H34" s="312">
        <v>16.009925558312698</v>
      </c>
      <c r="I34" s="312">
        <v>13.376528117359401</v>
      </c>
      <c r="J34" s="312">
        <v>14.409470752089099</v>
      </c>
      <c r="K34" s="312">
        <v>11.7994722955145</v>
      </c>
      <c r="L34" s="312">
        <v>17.6057866184448</v>
      </c>
      <c r="M34" s="312">
        <v>18.115384615384599</v>
      </c>
      <c r="N34" s="312">
        <v>11.5138282387191</v>
      </c>
      <c r="O34" s="312">
        <v>3.73590096286107</v>
      </c>
      <c r="P34" s="312">
        <v>0.93198529411764697</v>
      </c>
      <c r="Q34" s="312">
        <v>1.5837696335078499</v>
      </c>
      <c r="R34" s="312">
        <v>2.1</v>
      </c>
      <c r="S34" s="299">
        <v>10.199999999999999</v>
      </c>
      <c r="V34" s="295"/>
      <c r="W34" s="295"/>
      <c r="X34" s="220"/>
      <c r="Y34" s="220"/>
      <c r="Z34" s="220"/>
      <c r="AA34" s="220"/>
      <c r="AB34" s="220"/>
      <c r="AC34" s="220"/>
      <c r="AD34" s="221"/>
      <c r="AE34" s="216"/>
      <c r="AH34" s="218"/>
      <c r="AI34" s="218"/>
      <c r="AJ34" s="218"/>
      <c r="AK34" s="218"/>
      <c r="AL34" s="218"/>
      <c r="AM34" s="218"/>
      <c r="AN34" s="218"/>
      <c r="AO34" s="218"/>
    </row>
    <row r="35" spans="2:41" ht="17.25" customHeight="1">
      <c r="B35" s="215"/>
      <c r="C35" s="215"/>
      <c r="D35" s="219"/>
      <c r="E35" s="738" t="s">
        <v>26</v>
      </c>
      <c r="F35" s="738"/>
      <c r="G35" s="300">
        <v>3</v>
      </c>
      <c r="H35" s="300">
        <v>3</v>
      </c>
      <c r="I35" s="300">
        <v>3</v>
      </c>
      <c r="J35" s="300">
        <v>3</v>
      </c>
      <c r="K35" s="300">
        <v>3</v>
      </c>
      <c r="L35" s="300">
        <v>3</v>
      </c>
      <c r="M35" s="300">
        <v>3</v>
      </c>
      <c r="N35" s="300">
        <v>3</v>
      </c>
      <c r="O35" s="300">
        <v>3</v>
      </c>
      <c r="P35" s="300">
        <v>3</v>
      </c>
      <c r="Q35" s="300">
        <v>3</v>
      </c>
      <c r="R35" s="300">
        <v>3</v>
      </c>
      <c r="S35" s="299">
        <v>5</v>
      </c>
      <c r="V35" s="220"/>
      <c r="W35" s="220"/>
      <c r="X35" s="220"/>
      <c r="Y35" s="220"/>
      <c r="Z35" s="220"/>
      <c r="AA35" s="220"/>
      <c r="AB35" s="220"/>
      <c r="AC35" s="220"/>
      <c r="AD35" s="221"/>
      <c r="AE35" s="216"/>
      <c r="AH35" s="218"/>
      <c r="AI35" s="218"/>
      <c r="AJ35" s="218"/>
      <c r="AK35" s="218"/>
      <c r="AL35" s="218"/>
      <c r="AM35" s="218"/>
      <c r="AN35" s="218"/>
      <c r="AO35" s="218"/>
    </row>
    <row r="36" spans="2:41" ht="6.75" customHeight="1">
      <c r="B36" s="215"/>
      <c r="C36" s="215"/>
      <c r="D36" s="219"/>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0"/>
      <c r="AD36" s="221"/>
      <c r="AE36" s="216"/>
      <c r="AH36" s="218"/>
      <c r="AI36" s="218"/>
      <c r="AJ36" s="218"/>
      <c r="AK36" s="218"/>
      <c r="AL36" s="218"/>
      <c r="AM36" s="218"/>
      <c r="AN36" s="218"/>
      <c r="AO36" s="218"/>
    </row>
    <row r="37" spans="2:41" ht="12.75" customHeight="1">
      <c r="B37" s="215"/>
      <c r="C37" s="215"/>
      <c r="D37" s="676" t="s">
        <v>466</v>
      </c>
      <c r="E37" s="676"/>
      <c r="F37" s="676"/>
      <c r="G37" s="676"/>
      <c r="H37" s="676"/>
      <c r="I37" s="676"/>
      <c r="J37" s="676"/>
      <c r="K37" s="676"/>
      <c r="L37" s="676"/>
      <c r="M37" s="676"/>
      <c r="N37" s="676"/>
      <c r="O37" s="676"/>
      <c r="P37" s="659" t="s">
        <v>467</v>
      </c>
      <c r="Q37" s="659"/>
      <c r="R37" s="659"/>
      <c r="S37" s="659"/>
      <c r="T37" s="659"/>
      <c r="U37" s="659"/>
      <c r="V37" s="659"/>
      <c r="W37" s="659"/>
      <c r="X37" s="659"/>
      <c r="Y37" s="659"/>
      <c r="Z37" s="659"/>
      <c r="AA37" s="659"/>
      <c r="AB37" s="659"/>
      <c r="AC37" s="659"/>
      <c r="AD37" s="659"/>
      <c r="AE37" s="216"/>
      <c r="AG37" s="218"/>
      <c r="AH37" s="218"/>
      <c r="AI37" s="218"/>
    </row>
    <row r="38" spans="2:41" ht="36" customHeight="1">
      <c r="B38" s="215"/>
      <c r="C38" s="215"/>
      <c r="D38" s="677" t="s">
        <v>27</v>
      </c>
      <c r="E38" s="677"/>
      <c r="F38" s="677"/>
      <c r="G38" s="677"/>
      <c r="H38" s="656" t="s">
        <v>64</v>
      </c>
      <c r="I38" s="656"/>
      <c r="J38" s="656"/>
      <c r="K38" s="656"/>
      <c r="L38" s="656"/>
      <c r="M38" s="656"/>
      <c r="N38" s="656"/>
      <c r="O38" s="656"/>
      <c r="P38" s="690" t="s">
        <v>518</v>
      </c>
      <c r="Q38" s="690"/>
      <c r="R38" s="690"/>
      <c r="S38" s="690"/>
      <c r="T38" s="690"/>
      <c r="U38" s="705"/>
      <c r="V38" s="705"/>
      <c r="W38" s="705"/>
      <c r="X38" s="705"/>
      <c r="Y38" s="705"/>
      <c r="Z38" s="705"/>
      <c r="AA38" s="705"/>
      <c r="AB38" s="705"/>
      <c r="AC38" s="705"/>
      <c r="AD38" s="705"/>
      <c r="AE38" s="301"/>
      <c r="AG38" s="261"/>
      <c r="AH38" s="239"/>
      <c r="AI38" s="239"/>
    </row>
    <row r="39" spans="2:41" ht="20.25" customHeight="1">
      <c r="B39" s="215"/>
      <c r="C39" s="215"/>
      <c r="D39" s="661" t="s">
        <v>28</v>
      </c>
      <c r="E39" s="661"/>
      <c r="F39" s="661"/>
      <c r="G39" s="661"/>
      <c r="H39" s="656" t="s">
        <v>65</v>
      </c>
      <c r="I39" s="656"/>
      <c r="J39" s="656"/>
      <c r="K39" s="656"/>
      <c r="L39" s="656"/>
      <c r="M39" s="656"/>
      <c r="N39" s="656"/>
      <c r="O39" s="656"/>
      <c r="P39" s="661" t="s">
        <v>519</v>
      </c>
      <c r="Q39" s="661"/>
      <c r="R39" s="661"/>
      <c r="S39" s="661"/>
      <c r="T39" s="661"/>
      <c r="U39" s="705"/>
      <c r="V39" s="705"/>
      <c r="W39" s="705"/>
      <c r="X39" s="705"/>
      <c r="Y39" s="705"/>
      <c r="Z39" s="705"/>
      <c r="AA39" s="705"/>
      <c r="AB39" s="705"/>
      <c r="AC39" s="705"/>
      <c r="AD39" s="705"/>
      <c r="AE39" s="301"/>
      <c r="AG39" s="261"/>
      <c r="AH39" s="239"/>
      <c r="AI39" s="239"/>
    </row>
    <row r="40" spans="2:41" ht="30" customHeight="1">
      <c r="B40" s="215"/>
      <c r="C40" s="215"/>
      <c r="D40" s="661" t="s">
        <v>520</v>
      </c>
      <c r="E40" s="661"/>
      <c r="F40" s="661"/>
      <c r="G40" s="661"/>
      <c r="H40" s="656" t="s">
        <v>544</v>
      </c>
      <c r="I40" s="656"/>
      <c r="J40" s="656"/>
      <c r="K40" s="656"/>
      <c r="L40" s="656"/>
      <c r="M40" s="656"/>
      <c r="N40" s="656"/>
      <c r="O40" s="656"/>
      <c r="P40" s="648" t="s">
        <v>471</v>
      </c>
      <c r="Q40" s="648"/>
      <c r="R40" s="648"/>
      <c r="S40" s="648"/>
      <c r="T40" s="648"/>
      <c r="U40" s="703" t="s">
        <v>472</v>
      </c>
      <c r="V40" s="703"/>
      <c r="W40" s="703"/>
      <c r="X40" s="703"/>
      <c r="Y40" s="703"/>
      <c r="Z40" s="703"/>
      <c r="AA40" s="703"/>
      <c r="AB40" s="703"/>
      <c r="AC40" s="703"/>
      <c r="AD40" s="703"/>
      <c r="AE40" s="301"/>
      <c r="AG40" s="261"/>
      <c r="AH40" s="239"/>
      <c r="AI40" s="239"/>
    </row>
    <row r="41" spans="2:41" ht="18.75" customHeight="1">
      <c r="B41" s="215"/>
      <c r="C41" s="215"/>
      <c r="D41" s="661" t="s">
        <v>468</v>
      </c>
      <c r="E41" s="661"/>
      <c r="F41" s="661"/>
      <c r="G41" s="661"/>
      <c r="H41" s="656" t="s">
        <v>34</v>
      </c>
      <c r="I41" s="656"/>
      <c r="J41" s="656"/>
      <c r="K41" s="656"/>
      <c r="L41" s="656"/>
      <c r="M41" s="656"/>
      <c r="N41" s="656"/>
      <c r="O41" s="656"/>
      <c r="P41" s="648" t="s">
        <v>473</v>
      </c>
      <c r="Q41" s="648"/>
      <c r="R41" s="648"/>
      <c r="S41" s="648"/>
      <c r="T41" s="648"/>
      <c r="U41" s="703" t="s">
        <v>474</v>
      </c>
      <c r="V41" s="703"/>
      <c r="W41" s="703"/>
      <c r="X41" s="703"/>
      <c r="Y41" s="703"/>
      <c r="Z41" s="703"/>
      <c r="AA41" s="703"/>
      <c r="AB41" s="703"/>
      <c r="AC41" s="703"/>
      <c r="AD41" s="703"/>
      <c r="AE41" s="301"/>
      <c r="AG41" s="261"/>
      <c r="AH41" s="238"/>
      <c r="AI41" s="238"/>
    </row>
    <row r="42" spans="2:41" ht="35.25" customHeight="1">
      <c r="B42" s="215"/>
      <c r="C42" s="215"/>
      <c r="D42" s="668" t="s">
        <v>522</v>
      </c>
      <c r="E42" s="668"/>
      <c r="F42" s="668"/>
      <c r="G42" s="668"/>
      <c r="H42" s="737" t="s">
        <v>588</v>
      </c>
      <c r="I42" s="737"/>
      <c r="J42" s="737"/>
      <c r="K42" s="737"/>
      <c r="L42" s="737"/>
      <c r="M42" s="737"/>
      <c r="N42" s="737"/>
      <c r="O42" s="737"/>
      <c r="P42" s="661" t="s">
        <v>475</v>
      </c>
      <c r="Q42" s="661"/>
      <c r="R42" s="661"/>
      <c r="S42" s="661"/>
      <c r="T42" s="661"/>
      <c r="U42" s="703"/>
      <c r="V42" s="703"/>
      <c r="W42" s="703"/>
      <c r="X42" s="703"/>
      <c r="Y42" s="703"/>
      <c r="Z42" s="703"/>
      <c r="AA42" s="703"/>
      <c r="AB42" s="703"/>
      <c r="AC42" s="703"/>
      <c r="AD42" s="703"/>
      <c r="AE42" s="301"/>
      <c r="AG42" s="261"/>
      <c r="AH42" s="238"/>
      <c r="AI42" s="238"/>
    </row>
    <row r="43" spans="2:41" ht="18.75" customHeight="1">
      <c r="B43" s="215"/>
      <c r="C43" s="215"/>
      <c r="D43" s="668"/>
      <c r="E43" s="668"/>
      <c r="F43" s="668"/>
      <c r="G43" s="668"/>
      <c r="H43" s="737"/>
      <c r="I43" s="737"/>
      <c r="J43" s="737"/>
      <c r="K43" s="737"/>
      <c r="L43" s="737"/>
      <c r="M43" s="737"/>
      <c r="N43" s="737"/>
      <c r="O43" s="737"/>
      <c r="P43" s="668" t="s">
        <v>476</v>
      </c>
      <c r="Q43" s="668"/>
      <c r="R43" s="668"/>
      <c r="S43" s="668"/>
      <c r="T43" s="668"/>
      <c r="U43" s="704" t="s">
        <v>477</v>
      </c>
      <c r="V43" s="704"/>
      <c r="W43" s="704"/>
      <c r="X43" s="704"/>
      <c r="Y43" s="704"/>
      <c r="Z43" s="704"/>
      <c r="AA43" s="704"/>
      <c r="AB43" s="704"/>
      <c r="AC43" s="704"/>
      <c r="AD43" s="704"/>
      <c r="AE43" s="301"/>
      <c r="AG43" s="261"/>
      <c r="AH43" s="238"/>
      <c r="AI43" s="238"/>
    </row>
    <row r="44" spans="2:41" ht="15" customHeight="1">
      <c r="B44" s="215"/>
      <c r="C44" s="215"/>
      <c r="D44" s="676" t="s">
        <v>478</v>
      </c>
      <c r="E44" s="676"/>
      <c r="F44" s="676"/>
      <c r="G44" s="676"/>
      <c r="H44" s="676"/>
      <c r="I44" s="676"/>
      <c r="J44" s="676"/>
      <c r="K44" s="676"/>
      <c r="L44" s="676"/>
      <c r="M44" s="676"/>
      <c r="N44" s="676"/>
      <c r="O44" s="676"/>
      <c r="P44" s="660" t="s">
        <v>479</v>
      </c>
      <c r="Q44" s="660"/>
      <c r="R44" s="660"/>
      <c r="S44" s="660"/>
      <c r="T44" s="660"/>
      <c r="U44" s="660"/>
      <c r="V44" s="660"/>
      <c r="W44" s="660"/>
      <c r="X44" s="660"/>
      <c r="Y44" s="660"/>
      <c r="Z44" s="660"/>
      <c r="AA44" s="660"/>
      <c r="AB44" s="660"/>
      <c r="AC44" s="660"/>
      <c r="AD44" s="660"/>
      <c r="AE44" s="301"/>
      <c r="AG44" s="261"/>
      <c r="AH44" s="238"/>
      <c r="AI44" s="238"/>
    </row>
    <row r="45" spans="2:41" ht="27.75" customHeight="1">
      <c r="B45" s="215"/>
      <c r="C45" s="215"/>
      <c r="D45" s="677" t="s">
        <v>480</v>
      </c>
      <c r="E45" s="677"/>
      <c r="F45" s="677"/>
      <c r="G45" s="677"/>
      <c r="H45" s="662" t="s">
        <v>481</v>
      </c>
      <c r="I45" s="662"/>
      <c r="J45" s="240" t="s">
        <v>482</v>
      </c>
      <c r="K45" s="241" t="s">
        <v>483</v>
      </c>
      <c r="L45" s="240"/>
      <c r="M45" s="241" t="s">
        <v>484</v>
      </c>
      <c r="N45" s="242"/>
      <c r="O45" s="242"/>
      <c r="P45" s="663" t="s">
        <v>485</v>
      </c>
      <c r="Q45" s="663"/>
      <c r="R45" s="663"/>
      <c r="S45" s="663"/>
      <c r="T45" s="720" t="s">
        <v>486</v>
      </c>
      <c r="U45" s="720"/>
      <c r="V45" s="720"/>
      <c r="W45" s="720"/>
      <c r="X45" s="720"/>
      <c r="Y45" s="720"/>
      <c r="Z45" s="720"/>
      <c r="AA45" s="720"/>
      <c r="AB45" s="720"/>
      <c r="AC45" s="720"/>
      <c r="AD45" s="720"/>
      <c r="AE45" s="301"/>
      <c r="AG45" s="261"/>
      <c r="AH45" s="238"/>
      <c r="AI45" s="238"/>
    </row>
    <row r="46" spans="2:41" ht="21.75" customHeight="1">
      <c r="B46" s="215"/>
      <c r="C46" s="215"/>
      <c r="D46" s="677"/>
      <c r="E46" s="677"/>
      <c r="F46" s="677"/>
      <c r="G46" s="677"/>
      <c r="H46" s="665"/>
      <c r="I46" s="665"/>
      <c r="J46" s="665"/>
      <c r="K46" s="665"/>
      <c r="L46" s="665"/>
      <c r="M46" s="665"/>
      <c r="N46" s="665"/>
      <c r="O46" s="243"/>
      <c r="P46" s="650" t="s">
        <v>487</v>
      </c>
      <c r="Q46" s="650"/>
      <c r="R46" s="650"/>
      <c r="S46" s="650"/>
      <c r="T46" s="656" t="s">
        <v>488</v>
      </c>
      <c r="U46" s="656"/>
      <c r="V46" s="656"/>
      <c r="W46" s="245" t="s">
        <v>482</v>
      </c>
      <c r="X46" s="721" t="s">
        <v>489</v>
      </c>
      <c r="Y46" s="721"/>
      <c r="Z46" s="721"/>
      <c r="AA46" s="302"/>
      <c r="AB46" s="302"/>
      <c r="AC46" s="667"/>
      <c r="AD46" s="667"/>
      <c r="AE46" s="301"/>
      <c r="AG46" s="261"/>
      <c r="AH46" s="238"/>
      <c r="AI46" s="238"/>
    </row>
    <row r="47" spans="2:41" ht="27" customHeight="1">
      <c r="B47" s="215"/>
      <c r="C47" s="215"/>
      <c r="D47" s="648" t="s">
        <v>490</v>
      </c>
      <c r="E47" s="648"/>
      <c r="F47" s="648"/>
      <c r="G47" s="648"/>
      <c r="H47" s="652"/>
      <c r="I47" s="652"/>
      <c r="J47" s="652"/>
      <c r="K47" s="652"/>
      <c r="L47" s="652"/>
      <c r="M47" s="652"/>
      <c r="N47" s="652"/>
      <c r="O47" s="652"/>
      <c r="P47" s="650"/>
      <c r="Q47" s="650"/>
      <c r="R47" s="650"/>
      <c r="S47" s="650"/>
      <c r="T47" s="721" t="s">
        <v>476</v>
      </c>
      <c r="U47" s="721"/>
      <c r="V47" s="721"/>
      <c r="W47" s="655" t="s">
        <v>482</v>
      </c>
      <c r="X47" s="721" t="s">
        <v>523</v>
      </c>
      <c r="Y47" s="721"/>
      <c r="Z47" s="721"/>
      <c r="AA47" s="313"/>
      <c r="AB47" s="313"/>
      <c r="AC47" s="712"/>
      <c r="AD47" s="712"/>
      <c r="AE47" s="301"/>
      <c r="AG47" s="261"/>
      <c r="AH47" s="238"/>
      <c r="AI47" s="238"/>
    </row>
    <row r="48" spans="2:41" ht="20.25" customHeight="1">
      <c r="B48" s="215"/>
      <c r="C48" s="215"/>
      <c r="D48" s="648" t="s">
        <v>524</v>
      </c>
      <c r="E48" s="648"/>
      <c r="F48" s="648"/>
      <c r="G48" s="648"/>
      <c r="H48" s="736" t="s">
        <v>545</v>
      </c>
      <c r="I48" s="736"/>
      <c r="J48" s="736"/>
      <c r="K48" s="736"/>
      <c r="L48" s="736"/>
      <c r="M48" s="736"/>
      <c r="N48" s="736"/>
      <c r="O48" s="736"/>
      <c r="P48" s="650"/>
      <c r="Q48" s="650"/>
      <c r="R48" s="650"/>
      <c r="S48" s="650"/>
      <c r="T48" s="721"/>
      <c r="U48" s="721"/>
      <c r="V48" s="721"/>
      <c r="W48" s="655"/>
      <c r="X48" s="721"/>
      <c r="Y48" s="721"/>
      <c r="Z48" s="721"/>
      <c r="AA48" s="314"/>
      <c r="AB48" s="314"/>
      <c r="AC48" s="712"/>
      <c r="AD48" s="712"/>
      <c r="AE48" s="301"/>
      <c r="AG48" s="261"/>
      <c r="AH48" s="238"/>
      <c r="AI48" s="238"/>
    </row>
    <row r="49" spans="1:41" ht="13.5" customHeight="1">
      <c r="B49" s="215"/>
      <c r="C49" s="215"/>
      <c r="D49" s="648" t="s">
        <v>526</v>
      </c>
      <c r="E49" s="648"/>
      <c r="F49" s="648"/>
      <c r="G49" s="648"/>
      <c r="H49" s="649" t="s">
        <v>589</v>
      </c>
      <c r="I49" s="649"/>
      <c r="J49" s="649"/>
      <c r="K49" s="649"/>
      <c r="L49" s="649"/>
      <c r="M49" s="649"/>
      <c r="N49" s="649"/>
      <c r="O49" s="649"/>
      <c r="P49" s="650"/>
      <c r="Q49" s="650"/>
      <c r="R49" s="650"/>
      <c r="S49" s="650"/>
      <c r="T49" s="715" t="s">
        <v>493</v>
      </c>
      <c r="U49" s="715"/>
      <c r="V49" s="715"/>
      <c r="W49" s="654" t="s">
        <v>482</v>
      </c>
      <c r="X49" s="607" t="s">
        <v>494</v>
      </c>
      <c r="Y49" s="607"/>
      <c r="Z49" s="607"/>
      <c r="AA49" s="205"/>
      <c r="AB49" s="205"/>
      <c r="AC49" s="608" t="s">
        <v>482</v>
      </c>
      <c r="AD49" s="608"/>
      <c r="AE49" s="301"/>
      <c r="AG49" s="261"/>
      <c r="AH49" s="238"/>
      <c r="AI49" s="238"/>
    </row>
    <row r="50" spans="1:41" ht="12.75" customHeight="1">
      <c r="B50" s="215"/>
      <c r="C50" s="215"/>
      <c r="D50" s="648" t="s">
        <v>495</v>
      </c>
      <c r="E50" s="648"/>
      <c r="F50" s="648"/>
      <c r="G50" s="648"/>
      <c r="H50" s="649"/>
      <c r="I50" s="649"/>
      <c r="J50" s="649"/>
      <c r="K50" s="649"/>
      <c r="L50" s="649"/>
      <c r="M50" s="649"/>
      <c r="N50" s="649"/>
      <c r="O50" s="649"/>
      <c r="P50" s="650"/>
      <c r="Q50" s="650"/>
      <c r="R50" s="650"/>
      <c r="S50" s="650"/>
      <c r="T50" s="715"/>
      <c r="U50" s="715"/>
      <c r="V50" s="715"/>
      <c r="W50" s="654"/>
      <c r="X50" s="607"/>
      <c r="Y50" s="607"/>
      <c r="Z50" s="607"/>
      <c r="AA50" s="205"/>
      <c r="AB50" s="205"/>
      <c r="AC50" s="608"/>
      <c r="AD50" s="608"/>
      <c r="AE50" s="301"/>
      <c r="AG50" s="261"/>
      <c r="AH50" s="238"/>
      <c r="AI50" s="238"/>
    </row>
    <row r="51" spans="1:41" ht="12.75" customHeight="1">
      <c r="B51" s="215"/>
      <c r="C51" s="215"/>
      <c r="D51" s="650" t="s">
        <v>496</v>
      </c>
      <c r="E51" s="650"/>
      <c r="F51" s="650"/>
      <c r="G51" s="650"/>
      <c r="H51" s="610" t="s">
        <v>547</v>
      </c>
      <c r="I51" s="610"/>
      <c r="J51" s="610"/>
      <c r="K51" s="610"/>
      <c r="L51" s="610"/>
      <c r="M51" s="610"/>
      <c r="N51" s="610"/>
      <c r="O51" s="610"/>
      <c r="P51" s="650"/>
      <c r="Q51" s="650"/>
      <c r="R51" s="650"/>
      <c r="S51" s="650"/>
      <c r="T51" s="715"/>
      <c r="U51" s="715"/>
      <c r="V51" s="715"/>
      <c r="W51" s="654"/>
      <c r="X51" s="607"/>
      <c r="Y51" s="607"/>
      <c r="Z51" s="607"/>
      <c r="AA51" s="206"/>
      <c r="AB51" s="206"/>
      <c r="AC51" s="608"/>
      <c r="AD51" s="608"/>
      <c r="AE51" s="301"/>
      <c r="AG51" s="261"/>
      <c r="AH51" s="238"/>
      <c r="AI51" s="238"/>
    </row>
    <row r="52" spans="1:41" ht="4.5" customHeight="1">
      <c r="B52" s="247"/>
      <c r="C52" s="304"/>
      <c r="D52" s="248"/>
      <c r="E52" s="249"/>
      <c r="F52" s="249"/>
      <c r="G52" s="249"/>
      <c r="H52" s="249"/>
      <c r="I52" s="249"/>
      <c r="J52" s="249"/>
      <c r="K52" s="249"/>
      <c r="L52" s="249"/>
      <c r="M52" s="249"/>
      <c r="N52" s="249"/>
      <c r="O52" s="249"/>
      <c r="P52" s="250"/>
      <c r="Q52" s="248"/>
      <c r="R52" s="251"/>
      <c r="S52" s="251"/>
      <c r="T52" s="251"/>
      <c r="U52" s="251"/>
      <c r="V52" s="251"/>
      <c r="W52" s="251"/>
      <c r="X52" s="251"/>
      <c r="Y52" s="251"/>
      <c r="Z52" s="251"/>
      <c r="AA52" s="251"/>
      <c r="AB52" s="251"/>
      <c r="AC52" s="251"/>
      <c r="AD52" s="304"/>
      <c r="AE52" s="305"/>
      <c r="AG52" s="261"/>
      <c r="AH52" s="239"/>
      <c r="AI52" s="239"/>
    </row>
    <row r="53" spans="1:41" ht="17.25" customHeight="1">
      <c r="C53" s="220"/>
      <c r="D53" s="253"/>
      <c r="E53" s="238"/>
      <c r="F53" s="238"/>
      <c r="G53" s="238"/>
      <c r="H53" s="238"/>
      <c r="I53" s="238"/>
      <c r="J53" s="238"/>
      <c r="K53" s="238"/>
      <c r="L53" s="238"/>
      <c r="M53" s="238"/>
      <c r="N53" s="238"/>
      <c r="O53" s="238"/>
      <c r="P53" s="306"/>
      <c r="Q53" s="253"/>
      <c r="R53" s="254"/>
      <c r="S53" s="254"/>
      <c r="T53" s="254"/>
      <c r="U53" s="254"/>
      <c r="V53" s="254"/>
      <c r="W53" s="254"/>
      <c r="X53" s="254"/>
      <c r="Y53" s="254"/>
      <c r="Z53" s="254"/>
      <c r="AA53" s="254"/>
      <c r="AB53" s="254"/>
      <c r="AC53" s="254"/>
      <c r="AE53" s="238"/>
      <c r="AG53" s="261"/>
      <c r="AH53" s="239"/>
      <c r="AI53" s="239"/>
    </row>
    <row r="54" spans="1:41" ht="22.5" customHeight="1">
      <c r="D54" s="253"/>
      <c r="E54" s="238"/>
      <c r="F54" s="238"/>
      <c r="G54" s="238"/>
      <c r="H54" s="238"/>
      <c r="I54" s="238"/>
      <c r="J54" s="238"/>
      <c r="K54" s="238"/>
      <c r="L54" s="238"/>
      <c r="M54" s="238"/>
      <c r="N54" s="238"/>
      <c r="O54" s="238"/>
      <c r="AD54" s="254"/>
      <c r="AF54" s="238"/>
      <c r="AH54" s="261"/>
      <c r="AI54" s="646"/>
      <c r="AJ54" s="646"/>
      <c r="AK54" s="646"/>
      <c r="AL54" s="646"/>
      <c r="AM54" s="646"/>
      <c r="AN54" s="646"/>
      <c r="AO54" s="646"/>
    </row>
    <row r="55" spans="1:41" ht="22.5" customHeight="1">
      <c r="D55" s="253"/>
      <c r="E55" s="238"/>
      <c r="F55" s="238"/>
      <c r="G55" s="238"/>
      <c r="H55" s="238"/>
      <c r="I55" s="238"/>
      <c r="J55" s="238"/>
      <c r="K55" s="238"/>
      <c r="L55" s="238"/>
      <c r="M55" s="238"/>
      <c r="N55" s="238"/>
      <c r="O55" s="238"/>
      <c r="AD55" s="254"/>
      <c r="AF55" s="238"/>
      <c r="AH55" s="261"/>
      <c r="AI55" s="646"/>
      <c r="AJ55" s="646"/>
      <c r="AK55" s="646"/>
      <c r="AL55" s="646"/>
      <c r="AM55" s="646"/>
      <c r="AN55" s="646"/>
      <c r="AO55" s="646"/>
    </row>
    <row r="56" spans="1:41" ht="22.5" customHeight="1">
      <c r="A56" s="220"/>
      <c r="D56" s="253"/>
      <c r="E56" s="238"/>
      <c r="F56" s="238"/>
      <c r="G56" s="238"/>
      <c r="H56" s="238"/>
      <c r="I56" s="238"/>
      <c r="J56" s="238"/>
      <c r="K56" s="238"/>
      <c r="L56" s="238"/>
      <c r="M56" s="238"/>
      <c r="N56" s="238"/>
      <c r="O56" s="238"/>
      <c r="AD56" s="254"/>
      <c r="AF56" s="238"/>
      <c r="AH56" s="261"/>
      <c r="AI56" s="239"/>
      <c r="AJ56" s="239"/>
      <c r="AK56" s="239"/>
      <c r="AL56" s="239"/>
      <c r="AM56" s="239"/>
      <c r="AN56" s="239"/>
      <c r="AO56" s="239"/>
    </row>
    <row r="57" spans="1:41" ht="22.5" customHeight="1">
      <c r="D57" s="253"/>
      <c r="E57" s="238"/>
      <c r="F57" s="238"/>
      <c r="G57" s="238"/>
      <c r="H57" s="238"/>
      <c r="I57" s="238"/>
      <c r="J57" s="238"/>
      <c r="K57" s="238"/>
      <c r="L57" s="238"/>
      <c r="M57" s="238"/>
      <c r="N57" s="238"/>
      <c r="O57" s="238"/>
      <c r="AD57" s="254"/>
      <c r="AF57" s="238"/>
      <c r="AH57" s="261"/>
      <c r="AI57" s="646"/>
      <c r="AJ57" s="646"/>
      <c r="AK57" s="646"/>
      <c r="AL57" s="646"/>
      <c r="AM57" s="646"/>
      <c r="AN57" s="646"/>
      <c r="AO57" s="646"/>
    </row>
    <row r="58" spans="1:41" ht="22.5" customHeight="1">
      <c r="D58" s="253"/>
      <c r="E58" s="238"/>
      <c r="F58" s="238"/>
      <c r="G58" s="238"/>
      <c r="H58" s="238"/>
      <c r="I58" s="238"/>
      <c r="J58" s="238"/>
      <c r="K58" s="238"/>
      <c r="L58" s="238"/>
      <c r="M58" s="238"/>
      <c r="N58" s="238"/>
      <c r="O58" s="238"/>
      <c r="Q58" s="253"/>
      <c r="R58" s="254"/>
      <c r="S58" s="254"/>
      <c r="T58" s="254"/>
      <c r="U58" s="254"/>
      <c r="V58" s="254"/>
      <c r="W58" s="254"/>
      <c r="X58" s="254"/>
      <c r="Y58" s="254"/>
      <c r="Z58" s="254"/>
      <c r="AA58" s="254"/>
      <c r="AB58" s="254"/>
      <c r="AC58" s="254"/>
      <c r="AD58" s="254"/>
    </row>
    <row r="59" spans="1:41" ht="22.5" customHeight="1">
      <c r="D59" s="253"/>
      <c r="E59" s="238"/>
      <c r="F59" s="238"/>
      <c r="G59" s="238"/>
      <c r="H59" s="238"/>
      <c r="I59" s="238"/>
      <c r="J59" s="238"/>
      <c r="K59" s="238"/>
      <c r="L59" s="238"/>
      <c r="M59" s="238"/>
      <c r="N59" s="238"/>
      <c r="O59" s="238"/>
      <c r="Q59" s="253"/>
      <c r="R59" s="254"/>
      <c r="S59" s="254"/>
      <c r="T59" s="254"/>
      <c r="U59" s="254"/>
      <c r="V59" s="254"/>
      <c r="W59" s="254"/>
      <c r="X59" s="254"/>
      <c r="Y59" s="254"/>
      <c r="Z59" s="254"/>
      <c r="AA59" s="254"/>
      <c r="AB59" s="254"/>
      <c r="AC59" s="254"/>
      <c r="AD59" s="254"/>
    </row>
    <row r="60" spans="1:41" ht="22.5" customHeight="1">
      <c r="D60" s="253"/>
      <c r="E60" s="238"/>
      <c r="F60" s="238"/>
      <c r="G60" s="238"/>
      <c r="H60" s="238"/>
      <c r="I60" s="238"/>
      <c r="J60" s="238"/>
      <c r="K60" s="238"/>
      <c r="L60" s="238"/>
      <c r="M60" s="238"/>
      <c r="N60" s="238"/>
      <c r="O60" s="238"/>
      <c r="Q60" s="253"/>
      <c r="R60" s="254"/>
      <c r="S60" s="254"/>
      <c r="T60" s="254"/>
      <c r="U60" s="254"/>
      <c r="V60" s="254"/>
      <c r="W60" s="254"/>
      <c r="X60" s="254"/>
      <c r="Y60" s="254"/>
      <c r="Z60" s="254"/>
      <c r="AA60" s="254"/>
      <c r="AB60" s="254"/>
      <c r="AC60" s="254"/>
      <c r="AD60" s="254"/>
    </row>
    <row r="61" spans="1:41" ht="22.5" customHeight="1">
      <c r="D61" s="253"/>
      <c r="E61" s="238"/>
      <c r="F61" s="238"/>
      <c r="G61" s="238"/>
      <c r="H61" s="238"/>
      <c r="I61" s="238"/>
      <c r="J61" s="238"/>
      <c r="K61" s="238"/>
      <c r="L61" s="238"/>
      <c r="M61" s="238"/>
      <c r="N61" s="238"/>
      <c r="O61" s="238"/>
      <c r="Q61" s="253"/>
      <c r="R61" s="254"/>
      <c r="S61" s="254"/>
      <c r="T61" s="254"/>
      <c r="U61" s="254"/>
      <c r="V61" s="254"/>
      <c r="W61" s="254"/>
      <c r="X61" s="254"/>
      <c r="Y61" s="254"/>
      <c r="Z61" s="254"/>
      <c r="AA61" s="254"/>
      <c r="AB61" s="254"/>
      <c r="AC61" s="254"/>
      <c r="AD61" s="254"/>
    </row>
    <row r="62" spans="1:41" ht="22.5" customHeight="1">
      <c r="D62" s="253"/>
      <c r="E62" s="238"/>
      <c r="F62" s="238"/>
      <c r="G62" s="238"/>
      <c r="H62" s="238"/>
      <c r="I62" s="238"/>
      <c r="J62" s="238"/>
      <c r="K62" s="238"/>
      <c r="L62" s="238"/>
      <c r="M62" s="238"/>
      <c r="N62" s="238"/>
      <c r="O62" s="238"/>
      <c r="Q62" s="253"/>
      <c r="R62" s="254"/>
      <c r="S62" s="254"/>
      <c r="T62" s="254"/>
      <c r="U62" s="254"/>
      <c r="V62" s="254"/>
      <c r="W62" s="254"/>
      <c r="X62" s="254"/>
      <c r="Y62" s="254"/>
      <c r="Z62" s="254"/>
      <c r="AA62" s="254"/>
      <c r="AB62" s="254"/>
      <c r="AC62" s="254"/>
      <c r="AD62" s="254"/>
    </row>
    <row r="63" spans="1:41" ht="22.5" customHeight="1">
      <c r="D63" s="253"/>
      <c r="E63" s="238"/>
      <c r="F63" s="238"/>
      <c r="G63" s="238"/>
      <c r="H63" s="238"/>
      <c r="I63" s="238"/>
      <c r="J63" s="238"/>
      <c r="K63" s="238"/>
      <c r="L63" s="238"/>
      <c r="M63" s="238"/>
      <c r="N63" s="238"/>
      <c r="O63" s="238"/>
      <c r="Q63" s="253"/>
      <c r="R63" s="254"/>
      <c r="S63" s="254"/>
      <c r="T63" s="254"/>
      <c r="U63" s="254"/>
      <c r="V63" s="254"/>
      <c r="W63" s="254"/>
      <c r="X63" s="254"/>
      <c r="Y63" s="254"/>
      <c r="Z63" s="254"/>
      <c r="AA63" s="254"/>
      <c r="AB63" s="254"/>
      <c r="AC63" s="254"/>
      <c r="AD63" s="254"/>
    </row>
    <row r="64" spans="1:41" ht="22.5" customHeight="1">
      <c r="D64" s="253"/>
      <c r="E64" s="238"/>
      <c r="F64" s="238"/>
      <c r="G64" s="238"/>
      <c r="H64" s="238"/>
      <c r="I64" s="238"/>
      <c r="J64" s="238"/>
      <c r="K64" s="238"/>
      <c r="L64" s="238"/>
      <c r="M64" s="238"/>
      <c r="N64" s="238"/>
      <c r="O64" s="238"/>
      <c r="Q64" s="253"/>
      <c r="R64" s="254"/>
      <c r="S64" s="254"/>
      <c r="T64" s="254"/>
      <c r="U64" s="254"/>
      <c r="V64" s="254"/>
      <c r="W64" s="254"/>
      <c r="X64" s="254"/>
      <c r="Y64" s="254"/>
      <c r="Z64" s="254"/>
      <c r="AA64" s="254"/>
      <c r="AB64" s="254"/>
      <c r="AC64" s="254"/>
      <c r="AD64" s="254"/>
    </row>
    <row r="65" spans="4:30" ht="22.5" customHeight="1">
      <c r="D65" s="253"/>
      <c r="E65" s="238"/>
      <c r="F65" s="238"/>
      <c r="G65" s="238"/>
      <c r="H65" s="238"/>
      <c r="I65" s="238"/>
      <c r="J65" s="238"/>
      <c r="K65" s="238"/>
      <c r="L65" s="238"/>
      <c r="M65" s="238"/>
      <c r="N65" s="238"/>
      <c r="O65" s="238"/>
      <c r="Q65" s="253"/>
      <c r="R65" s="254"/>
      <c r="S65" s="254"/>
      <c r="T65" s="254"/>
      <c r="U65" s="254"/>
      <c r="V65" s="254"/>
      <c r="W65" s="254"/>
      <c r="X65" s="254"/>
      <c r="Y65" s="254"/>
      <c r="Z65" s="254"/>
      <c r="AA65" s="254"/>
      <c r="AB65" s="254"/>
      <c r="AC65" s="254"/>
      <c r="AD65" s="254"/>
    </row>
    <row r="66" spans="4:30" ht="22.5" customHeight="1">
      <c r="D66" s="253"/>
      <c r="E66" s="238"/>
      <c r="F66" s="238"/>
      <c r="G66" s="238"/>
      <c r="H66" s="238"/>
      <c r="I66" s="238"/>
      <c r="J66" s="238"/>
      <c r="K66" s="238"/>
      <c r="L66" s="238"/>
      <c r="M66" s="238"/>
      <c r="N66" s="238"/>
      <c r="O66" s="238"/>
      <c r="Q66" s="253"/>
      <c r="R66" s="254"/>
      <c r="S66" s="254"/>
      <c r="T66" s="254"/>
      <c r="U66" s="254"/>
      <c r="V66" s="254"/>
      <c r="W66" s="254"/>
      <c r="X66" s="254"/>
      <c r="Y66" s="254"/>
      <c r="Z66" s="254"/>
      <c r="AA66" s="254"/>
      <c r="AB66" s="254"/>
      <c r="AC66" s="254"/>
      <c r="AD66" s="254"/>
    </row>
    <row r="67" spans="4:30" ht="22.5" customHeight="1">
      <c r="D67" s="253"/>
      <c r="E67" s="238"/>
      <c r="F67" s="238"/>
      <c r="G67" s="238"/>
      <c r="H67" s="238"/>
      <c r="I67" s="238"/>
      <c r="J67" s="238"/>
      <c r="K67" s="238"/>
      <c r="L67" s="238"/>
      <c r="M67" s="238"/>
      <c r="N67" s="238"/>
      <c r="O67" s="238"/>
      <c r="Q67" s="253"/>
      <c r="R67" s="254"/>
      <c r="S67" s="254"/>
      <c r="T67" s="254"/>
      <c r="U67" s="254"/>
      <c r="V67" s="254"/>
      <c r="W67" s="254"/>
      <c r="X67" s="254"/>
      <c r="Y67" s="254"/>
      <c r="Z67" s="254"/>
      <c r="AA67" s="254"/>
      <c r="AB67" s="254"/>
      <c r="AC67" s="254"/>
      <c r="AD67" s="254"/>
    </row>
    <row r="68" spans="4:30" ht="22.5" customHeight="1">
      <c r="D68" s="253"/>
      <c r="E68" s="238"/>
      <c r="F68" s="238"/>
      <c r="G68" s="238"/>
      <c r="H68" s="238"/>
      <c r="I68" s="238"/>
      <c r="J68" s="238"/>
      <c r="K68" s="238"/>
      <c r="L68" s="238"/>
      <c r="M68" s="238"/>
      <c r="N68" s="238"/>
      <c r="O68" s="238"/>
      <c r="Q68" s="253"/>
      <c r="R68" s="254"/>
      <c r="S68" s="254"/>
      <c r="T68" s="254"/>
      <c r="U68" s="254"/>
      <c r="V68" s="254"/>
      <c r="W68" s="254"/>
      <c r="X68" s="254"/>
      <c r="Y68" s="254"/>
      <c r="Z68" s="254"/>
      <c r="AA68" s="254"/>
      <c r="AB68" s="254"/>
      <c r="AC68" s="254"/>
      <c r="AD68" s="254"/>
    </row>
    <row r="69" spans="4:30" ht="22.5" customHeight="1">
      <c r="D69" s="253"/>
      <c r="E69" s="238"/>
      <c r="F69" s="238"/>
      <c r="G69" s="238"/>
      <c r="H69" s="238"/>
      <c r="I69" s="238"/>
      <c r="J69" s="238"/>
      <c r="K69" s="238"/>
      <c r="L69" s="238"/>
      <c r="M69" s="238"/>
      <c r="N69" s="238"/>
      <c r="O69" s="238"/>
      <c r="Q69" s="253"/>
      <c r="R69" s="254"/>
      <c r="S69" s="254"/>
      <c r="T69" s="254"/>
      <c r="U69" s="254"/>
      <c r="V69" s="254"/>
      <c r="W69" s="254"/>
      <c r="X69" s="254"/>
      <c r="Y69" s="254"/>
      <c r="Z69" s="254"/>
      <c r="AA69" s="254"/>
      <c r="AB69" s="254"/>
      <c r="AC69" s="254"/>
      <c r="AD69" s="254"/>
    </row>
    <row r="70" spans="4:30" ht="22.5" customHeight="1">
      <c r="D70" s="253"/>
      <c r="E70" s="238"/>
      <c r="F70" s="238"/>
      <c r="G70" s="238"/>
      <c r="H70" s="238"/>
      <c r="I70" s="238"/>
      <c r="J70" s="238"/>
      <c r="K70" s="238"/>
      <c r="L70" s="238"/>
      <c r="M70" s="238"/>
      <c r="N70" s="238"/>
      <c r="O70" s="238"/>
      <c r="Q70" s="253"/>
      <c r="R70" s="254"/>
      <c r="S70" s="254"/>
      <c r="T70" s="254"/>
      <c r="U70" s="254"/>
      <c r="V70" s="254"/>
      <c r="W70" s="254"/>
      <c r="X70" s="254"/>
      <c r="Y70" s="254"/>
      <c r="Z70" s="254"/>
      <c r="AA70" s="254"/>
      <c r="AB70" s="254"/>
      <c r="AC70" s="254"/>
      <c r="AD70" s="254"/>
    </row>
    <row r="71" spans="4:30" ht="22.5" customHeight="1">
      <c r="D71" s="253"/>
      <c r="E71" s="238"/>
      <c r="F71" s="238"/>
      <c r="G71" s="238"/>
      <c r="H71" s="238"/>
      <c r="I71" s="238"/>
      <c r="J71" s="238"/>
      <c r="K71" s="238"/>
      <c r="L71" s="238"/>
      <c r="M71" s="238"/>
      <c r="N71" s="238"/>
      <c r="O71" s="238"/>
      <c r="Q71" s="253"/>
      <c r="R71" s="254"/>
      <c r="S71" s="254"/>
      <c r="T71" s="254"/>
      <c r="U71" s="254"/>
      <c r="V71" s="254"/>
      <c r="W71" s="254"/>
      <c r="X71" s="254"/>
      <c r="Y71" s="254"/>
      <c r="Z71" s="254"/>
      <c r="AA71" s="254"/>
      <c r="AB71" s="254"/>
      <c r="AC71" s="254"/>
      <c r="AD71" s="254"/>
    </row>
    <row r="72" spans="4:30" ht="22.5" customHeight="1">
      <c r="D72" s="253"/>
      <c r="E72" s="238"/>
      <c r="F72" s="238"/>
      <c r="G72" s="238"/>
      <c r="H72" s="238"/>
      <c r="I72" s="238"/>
      <c r="J72" s="238"/>
      <c r="K72" s="238"/>
      <c r="L72" s="238"/>
      <c r="M72" s="238"/>
      <c r="N72" s="238"/>
      <c r="O72" s="238"/>
      <c r="Q72" s="253"/>
      <c r="R72" s="254"/>
      <c r="S72" s="254"/>
      <c r="T72" s="254"/>
      <c r="U72" s="254"/>
      <c r="V72" s="254"/>
      <c r="W72" s="254"/>
      <c r="X72" s="254"/>
      <c r="Y72" s="254"/>
      <c r="Z72" s="254"/>
      <c r="AA72" s="254"/>
      <c r="AB72" s="254"/>
      <c r="AC72" s="254"/>
      <c r="AD72" s="254"/>
    </row>
    <row r="73" spans="4:30" ht="22.5" customHeight="1">
      <c r="D73" s="253"/>
      <c r="E73" s="238"/>
      <c r="F73" s="238"/>
      <c r="G73" s="238"/>
      <c r="H73" s="238"/>
      <c r="I73" s="238"/>
      <c r="J73" s="238"/>
      <c r="K73" s="238"/>
      <c r="L73" s="238"/>
      <c r="M73" s="238"/>
      <c r="N73" s="238"/>
      <c r="O73" s="238"/>
      <c r="Q73" s="253"/>
      <c r="R73" s="254"/>
      <c r="S73" s="254"/>
      <c r="T73" s="254"/>
      <c r="U73" s="254"/>
      <c r="V73" s="254"/>
      <c r="W73" s="254"/>
      <c r="X73" s="254"/>
      <c r="Y73" s="254"/>
      <c r="Z73" s="254"/>
      <c r="AA73" s="254"/>
      <c r="AB73" s="254"/>
      <c r="AC73" s="254"/>
      <c r="AD73" s="254"/>
    </row>
    <row r="74" spans="4:30" ht="22.5" customHeight="1">
      <c r="D74" s="253"/>
      <c r="E74" s="238"/>
      <c r="F74" s="238"/>
      <c r="G74" s="238"/>
      <c r="H74" s="238"/>
      <c r="I74" s="238"/>
      <c r="J74" s="238"/>
      <c r="K74" s="238"/>
      <c r="L74" s="238"/>
      <c r="M74" s="238"/>
      <c r="N74" s="238"/>
      <c r="O74" s="238"/>
      <c r="Q74" s="253"/>
      <c r="R74" s="254"/>
      <c r="S74" s="254"/>
      <c r="T74" s="254"/>
      <c r="U74" s="254"/>
      <c r="V74" s="254"/>
      <c r="W74" s="254"/>
      <c r="X74" s="254"/>
      <c r="Y74" s="254"/>
      <c r="Z74" s="254"/>
      <c r="AA74" s="254"/>
      <c r="AB74" s="254"/>
      <c r="AC74" s="254"/>
      <c r="AD74" s="254"/>
    </row>
    <row r="75" spans="4:30" ht="22.5" customHeight="1">
      <c r="D75" s="253"/>
      <c r="E75" s="238"/>
      <c r="F75" s="238"/>
      <c r="G75" s="238"/>
      <c r="H75" s="238"/>
      <c r="I75" s="238"/>
      <c r="J75" s="238"/>
      <c r="K75" s="238"/>
      <c r="L75" s="238"/>
      <c r="M75" s="238"/>
      <c r="N75" s="238"/>
      <c r="O75" s="238"/>
      <c r="Q75" s="253"/>
      <c r="R75" s="254"/>
      <c r="S75" s="254"/>
      <c r="T75" s="254"/>
      <c r="U75" s="254"/>
      <c r="V75" s="254"/>
      <c r="W75" s="254"/>
      <c r="X75" s="254"/>
      <c r="Y75" s="254"/>
      <c r="Z75" s="254"/>
      <c r="AA75" s="254"/>
      <c r="AB75" s="254"/>
      <c r="AC75" s="254"/>
      <c r="AD75" s="254"/>
    </row>
    <row r="76" spans="4:30" ht="22.5" customHeight="1">
      <c r="D76" s="253"/>
      <c r="E76" s="238"/>
      <c r="F76" s="238"/>
      <c r="G76" s="238"/>
      <c r="H76" s="238"/>
      <c r="I76" s="238"/>
      <c r="J76" s="238"/>
      <c r="K76" s="238"/>
      <c r="L76" s="238"/>
      <c r="M76" s="238"/>
      <c r="N76" s="238"/>
      <c r="O76" s="238"/>
      <c r="Q76" s="253"/>
      <c r="R76" s="254"/>
      <c r="S76" s="254"/>
      <c r="T76" s="254"/>
      <c r="U76" s="254"/>
      <c r="V76" s="254"/>
      <c r="W76" s="254"/>
      <c r="X76" s="254"/>
      <c r="Y76" s="254"/>
      <c r="Z76" s="254"/>
      <c r="AA76" s="254"/>
      <c r="AB76" s="254"/>
      <c r="AC76" s="254"/>
      <c r="AD76" s="254"/>
    </row>
    <row r="77" spans="4:30">
      <c r="D77" s="253"/>
      <c r="E77" s="238"/>
      <c r="F77" s="238"/>
      <c r="G77" s="238"/>
      <c r="H77" s="238"/>
      <c r="I77" s="238"/>
      <c r="J77" s="238"/>
      <c r="K77" s="238"/>
      <c r="L77" s="238"/>
      <c r="M77" s="238"/>
      <c r="N77" s="238"/>
      <c r="O77" s="238"/>
      <c r="Q77" s="253"/>
      <c r="R77" s="254"/>
      <c r="S77" s="254"/>
      <c r="T77" s="254"/>
      <c r="U77" s="254"/>
      <c r="V77" s="254"/>
      <c r="W77" s="254"/>
      <c r="X77" s="254"/>
      <c r="Y77" s="254"/>
      <c r="Z77" s="254"/>
      <c r="AA77" s="254"/>
      <c r="AB77" s="254"/>
      <c r="AC77" s="254"/>
      <c r="AD77" s="254"/>
    </row>
    <row r="78" spans="4:30">
      <c r="D78" s="253"/>
      <c r="E78" s="238"/>
      <c r="F78" s="238"/>
      <c r="G78" s="238"/>
      <c r="H78" s="238"/>
      <c r="I78" s="238"/>
      <c r="J78" s="238"/>
      <c r="K78" s="238"/>
      <c r="L78" s="238"/>
      <c r="M78" s="238"/>
      <c r="N78" s="238"/>
      <c r="O78" s="238"/>
      <c r="P78" s="255"/>
      <c r="Q78" s="253"/>
      <c r="R78" s="254"/>
      <c r="S78" s="254"/>
      <c r="T78" s="254"/>
      <c r="U78" s="254"/>
      <c r="V78" s="254"/>
      <c r="W78" s="254"/>
      <c r="X78" s="254"/>
      <c r="Y78" s="254"/>
      <c r="Z78" s="254"/>
      <c r="AA78" s="254"/>
      <c r="AB78" s="254"/>
      <c r="AC78" s="254"/>
      <c r="AD78" s="254"/>
    </row>
    <row r="79" spans="4:30">
      <c r="D79" s="253"/>
      <c r="E79" s="238"/>
      <c r="F79" s="238"/>
      <c r="G79" s="238"/>
      <c r="H79" s="238"/>
      <c r="I79" s="238"/>
      <c r="J79" s="238"/>
      <c r="K79" s="238"/>
      <c r="L79" s="238"/>
      <c r="M79" s="238"/>
      <c r="N79" s="238"/>
      <c r="O79" s="238"/>
      <c r="Q79" s="253"/>
      <c r="R79" s="254"/>
      <c r="S79" s="254"/>
      <c r="T79" s="254"/>
      <c r="U79" s="254"/>
      <c r="V79" s="254"/>
      <c r="W79" s="254"/>
      <c r="X79" s="254"/>
      <c r="Y79" s="254"/>
      <c r="Z79" s="254"/>
      <c r="AA79" s="254"/>
      <c r="AB79" s="254"/>
      <c r="AC79" s="254"/>
      <c r="AD79" s="254"/>
    </row>
    <row r="80" spans="4:30">
      <c r="D80" s="253"/>
      <c r="E80" s="238"/>
      <c r="F80" s="238"/>
      <c r="G80" s="238"/>
      <c r="H80" s="238"/>
      <c r="I80" s="238"/>
      <c r="J80" s="238"/>
      <c r="K80" s="238"/>
      <c r="L80" s="238"/>
      <c r="M80" s="238"/>
      <c r="N80" s="238"/>
      <c r="O80" s="238"/>
      <c r="Q80" s="253"/>
      <c r="R80" s="254"/>
      <c r="S80" s="254"/>
      <c r="T80" s="254"/>
      <c r="U80" s="254"/>
      <c r="V80" s="254"/>
      <c r="W80" s="254"/>
      <c r="X80" s="254"/>
      <c r="Y80" s="254"/>
      <c r="Z80" s="254"/>
      <c r="AA80" s="254"/>
      <c r="AB80" s="254"/>
      <c r="AC80" s="254"/>
      <c r="AD80" s="254"/>
    </row>
    <row r="81" spans="4:30">
      <c r="D81" s="253"/>
      <c r="E81" s="238"/>
      <c r="F81" s="238"/>
      <c r="G81" s="238"/>
      <c r="H81" s="238"/>
      <c r="I81" s="238"/>
      <c r="J81" s="238"/>
      <c r="K81" s="238"/>
      <c r="L81" s="238"/>
      <c r="M81" s="238"/>
      <c r="N81" s="238"/>
      <c r="O81" s="238"/>
      <c r="Q81" s="253"/>
      <c r="R81" s="254"/>
      <c r="S81" s="254"/>
      <c r="T81" s="254"/>
      <c r="U81" s="254"/>
      <c r="V81" s="254"/>
      <c r="W81" s="254"/>
      <c r="X81" s="254"/>
      <c r="Y81" s="254"/>
      <c r="Z81" s="254"/>
      <c r="AA81" s="254"/>
      <c r="AB81" s="254"/>
      <c r="AC81" s="254"/>
      <c r="AD81" s="254"/>
    </row>
    <row r="82" spans="4:30">
      <c r="D82" s="253"/>
      <c r="E82" s="238"/>
      <c r="F82" s="238"/>
      <c r="G82" s="238"/>
      <c r="H82" s="238"/>
      <c r="I82" s="238"/>
      <c r="J82" s="238"/>
      <c r="K82" s="238"/>
      <c r="L82" s="238"/>
      <c r="M82" s="238"/>
      <c r="N82" s="238"/>
      <c r="O82" s="238"/>
      <c r="Q82" s="253"/>
      <c r="R82" s="254"/>
      <c r="S82" s="254"/>
      <c r="T82" s="254"/>
      <c r="U82" s="254"/>
      <c r="V82" s="254"/>
      <c r="W82" s="254"/>
      <c r="X82" s="254"/>
      <c r="Y82" s="254"/>
      <c r="Z82" s="254"/>
      <c r="AA82" s="254"/>
      <c r="AB82" s="254"/>
      <c r="AC82" s="254"/>
      <c r="AD82" s="254"/>
    </row>
    <row r="83" spans="4:30">
      <c r="D83" s="253"/>
      <c r="E83" s="238"/>
      <c r="F83" s="238"/>
      <c r="G83" s="238"/>
      <c r="H83" s="238"/>
      <c r="I83" s="238"/>
      <c r="J83" s="238"/>
      <c r="K83" s="238"/>
      <c r="L83" s="238"/>
      <c r="M83" s="238"/>
      <c r="N83" s="238"/>
      <c r="O83" s="238"/>
      <c r="P83" s="255"/>
      <c r="Q83" s="253"/>
      <c r="R83" s="254"/>
      <c r="S83" s="254"/>
      <c r="T83" s="254"/>
      <c r="U83" s="254"/>
      <c r="V83" s="254"/>
      <c r="W83" s="254"/>
      <c r="X83" s="254"/>
      <c r="Y83" s="254"/>
      <c r="Z83" s="254"/>
      <c r="AA83" s="254"/>
      <c r="AB83" s="254"/>
      <c r="AC83" s="254"/>
      <c r="AD83" s="254"/>
    </row>
    <row r="84" spans="4:30">
      <c r="D84" s="253"/>
      <c r="E84" s="238"/>
      <c r="F84" s="238"/>
      <c r="G84" s="238"/>
      <c r="H84" s="238"/>
      <c r="I84" s="238"/>
      <c r="J84" s="238"/>
      <c r="K84" s="238"/>
      <c r="L84" s="238"/>
      <c r="M84" s="238"/>
      <c r="N84" s="238"/>
      <c r="O84" s="238"/>
      <c r="Q84" s="253"/>
      <c r="R84" s="254"/>
      <c r="S84" s="254"/>
      <c r="T84" s="254"/>
      <c r="U84" s="254"/>
      <c r="V84" s="254"/>
      <c r="W84" s="254"/>
      <c r="X84" s="254"/>
      <c r="Y84" s="254"/>
      <c r="Z84" s="254"/>
      <c r="AA84" s="254"/>
      <c r="AB84" s="254"/>
      <c r="AC84" s="254"/>
      <c r="AD84" s="254"/>
    </row>
  </sheetData>
  <sheetProtection algorithmName="SHA-512" hashValue="A3qFDRw9GHjpdC0Xpb/WwcW2F6mjR+5D3fGqsXKzu+jLkABYkZwYD8HPNIoaFwewFciIi5pr1C2MvTH4lukTZA==" saltValue="gs+nLSEn7RqCGeUbFwsyjg==" spinCount="100000" sheet="1" objects="1" scenarios="1"/>
  <mergeCells count="73">
    <mergeCell ref="H3:Q3"/>
    <mergeCell ref="H4:Q4"/>
    <mergeCell ref="H5:Q5"/>
    <mergeCell ref="D7:AD7"/>
    <mergeCell ref="D8:F8"/>
    <mergeCell ref="G8:Q8"/>
    <mergeCell ref="R8:S8"/>
    <mergeCell ref="T8:U8"/>
    <mergeCell ref="V8:W8"/>
    <mergeCell ref="X8:AD8"/>
    <mergeCell ref="D9:F10"/>
    <mergeCell ref="G9:AD10"/>
    <mergeCell ref="S12:AD12"/>
    <mergeCell ref="S13:AD20"/>
    <mergeCell ref="S21:AD21"/>
    <mergeCell ref="S22:AD28"/>
    <mergeCell ref="E35:F35"/>
    <mergeCell ref="D37:O37"/>
    <mergeCell ref="P37:AD37"/>
    <mergeCell ref="D38:G38"/>
    <mergeCell ref="H38:O38"/>
    <mergeCell ref="P38:T38"/>
    <mergeCell ref="U38:AD38"/>
    <mergeCell ref="D39:G39"/>
    <mergeCell ref="H39:O39"/>
    <mergeCell ref="P39:T39"/>
    <mergeCell ref="U39:AD39"/>
    <mergeCell ref="D40:G40"/>
    <mergeCell ref="H40:O40"/>
    <mergeCell ref="P40:T40"/>
    <mergeCell ref="U40:AD40"/>
    <mergeCell ref="D41:G41"/>
    <mergeCell ref="H41:O41"/>
    <mergeCell ref="P41:T41"/>
    <mergeCell ref="U41:AD41"/>
    <mergeCell ref="D42:G43"/>
    <mergeCell ref="H42:O43"/>
    <mergeCell ref="P42:T42"/>
    <mergeCell ref="U42:AD42"/>
    <mergeCell ref="P43:T43"/>
    <mergeCell ref="U43:AD43"/>
    <mergeCell ref="D44:O44"/>
    <mergeCell ref="P44:AD44"/>
    <mergeCell ref="D45:G46"/>
    <mergeCell ref="H45:I45"/>
    <mergeCell ref="P45:S45"/>
    <mergeCell ref="T45:AD45"/>
    <mergeCell ref="H46:N46"/>
    <mergeCell ref="P46:S51"/>
    <mergeCell ref="T46:V46"/>
    <mergeCell ref="X46:Z46"/>
    <mergeCell ref="AC46:AD46"/>
    <mergeCell ref="D47:G47"/>
    <mergeCell ref="H47:O47"/>
    <mergeCell ref="T47:V48"/>
    <mergeCell ref="W47:W48"/>
    <mergeCell ref="X47:Z48"/>
    <mergeCell ref="AI54:AO54"/>
    <mergeCell ref="AI55:AO55"/>
    <mergeCell ref="AI57:AO57"/>
    <mergeCell ref="AC47:AD48"/>
    <mergeCell ref="D48:G48"/>
    <mergeCell ref="H48:O48"/>
    <mergeCell ref="D49:G49"/>
    <mergeCell ref="H49:O49"/>
    <mergeCell ref="T49:V51"/>
    <mergeCell ref="W49:W51"/>
    <mergeCell ref="X49:Z51"/>
    <mergeCell ref="AC49:AD51"/>
    <mergeCell ref="D50:G50"/>
    <mergeCell ref="H50:O50"/>
    <mergeCell ref="D51:G51"/>
    <mergeCell ref="H51:O51"/>
  </mergeCells>
  <pageMargins left="0.5" right="0.3" top="1.0402777777777801" bottom="0.390277777777778" header="0.511811023622047" footer="0.511811023622047"/>
  <pageSetup paperSize="9" scale="8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N84"/>
  <sheetViews>
    <sheetView showGridLines="0" topLeftCell="A19" zoomScaleNormal="100" workbookViewId="0">
      <selection activeCell="R13" sqref="R13:AC20"/>
    </sheetView>
  </sheetViews>
  <sheetFormatPr baseColWidth="10" defaultColWidth="11.42578125" defaultRowHeight="12.75"/>
  <cols>
    <col min="1" max="2" width="1.140625" customWidth="1"/>
    <col min="3" max="3" width="4.28515625" customWidth="1"/>
    <col min="4" max="4" width="4.7109375" customWidth="1"/>
    <col min="5" max="5" width="7.28515625" customWidth="1"/>
    <col min="6" max="17" width="6.7109375" customWidth="1"/>
    <col min="18" max="29" width="8.7109375" customWidth="1"/>
    <col min="30" max="31" width="1.140625" customWidth="1"/>
    <col min="34" max="34" width="62.85546875" customWidth="1"/>
  </cols>
  <sheetData>
    <row r="1" spans="2:40" ht="6" customHeight="1"/>
    <row r="2" spans="2:40"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4"/>
    </row>
    <row r="3" spans="2:40">
      <c r="B3" s="215"/>
      <c r="G3" s="688" t="str">
        <f>+'OP MEDICINA GRAL'!G3:P3</f>
        <v>HOSPITAL REGIONAL DE MONIQUIRÁ E.S.E.</v>
      </c>
      <c r="H3" s="688"/>
      <c r="I3" s="688"/>
      <c r="J3" s="688"/>
      <c r="K3" s="688"/>
      <c r="L3" s="688"/>
      <c r="M3" s="688"/>
      <c r="N3" s="688"/>
      <c r="O3" s="688"/>
      <c r="P3" s="688"/>
      <c r="AD3" s="216"/>
    </row>
    <row r="4" spans="2:40">
      <c r="B4" s="215"/>
      <c r="G4" s="688" t="s">
        <v>430</v>
      </c>
      <c r="H4" s="688"/>
      <c r="I4" s="688"/>
      <c r="J4" s="688"/>
      <c r="K4" s="688"/>
      <c r="L4" s="688"/>
      <c r="M4" s="688"/>
      <c r="N4" s="688"/>
      <c r="O4" s="688"/>
      <c r="P4" s="688"/>
      <c r="AD4" s="216"/>
    </row>
    <row r="5" spans="2:40">
      <c r="B5" s="215"/>
      <c r="G5" s="688" t="s">
        <v>537</v>
      </c>
      <c r="H5" s="688"/>
      <c r="I5" s="688"/>
      <c r="J5" s="688"/>
      <c r="K5" s="688"/>
      <c r="L5" s="688"/>
      <c r="M5" s="688"/>
      <c r="N5" s="688"/>
      <c r="O5" s="688"/>
      <c r="P5" s="688"/>
      <c r="AD5" s="216"/>
    </row>
    <row r="6" spans="2:40" ht="4.5" customHeight="1">
      <c r="B6" s="215"/>
      <c r="AD6" s="216"/>
    </row>
    <row r="7" spans="2:40"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216"/>
    </row>
    <row r="8" spans="2:40" ht="17.25" customHeight="1">
      <c r="B8" s="215"/>
      <c r="C8" s="661" t="s">
        <v>433</v>
      </c>
      <c r="D8" s="661"/>
      <c r="E8" s="661"/>
      <c r="F8" s="691" t="s">
        <v>593</v>
      </c>
      <c r="G8" s="691"/>
      <c r="H8" s="691"/>
      <c r="I8" s="691"/>
      <c r="J8" s="691"/>
      <c r="K8" s="691"/>
      <c r="L8" s="691"/>
      <c r="M8" s="691"/>
      <c r="N8" s="691"/>
      <c r="O8" s="691"/>
      <c r="P8" s="691"/>
      <c r="Q8" s="727" t="s">
        <v>435</v>
      </c>
      <c r="R8" s="727"/>
      <c r="S8" s="728"/>
      <c r="T8" s="728"/>
      <c r="U8" s="727" t="s">
        <v>436</v>
      </c>
      <c r="V8" s="727"/>
      <c r="W8" s="727"/>
      <c r="X8" s="727"/>
      <c r="Y8" s="674" t="s">
        <v>437</v>
      </c>
      <c r="Z8" s="674"/>
      <c r="AA8" s="674"/>
      <c r="AB8" s="674"/>
      <c r="AC8" s="674"/>
      <c r="AD8" s="216"/>
      <c r="AG8" s="218"/>
      <c r="AH8" s="218"/>
      <c r="AI8" s="218"/>
    </row>
    <row r="9" spans="2:40" ht="22.5" customHeight="1">
      <c r="B9" s="215"/>
      <c r="C9" s="724" t="s">
        <v>438</v>
      </c>
      <c r="D9" s="724"/>
      <c r="E9" s="724"/>
      <c r="F9" s="725" t="s">
        <v>562</v>
      </c>
      <c r="G9" s="725"/>
      <c r="H9" s="725"/>
      <c r="I9" s="725"/>
      <c r="J9" s="725"/>
      <c r="K9" s="725"/>
      <c r="L9" s="725"/>
      <c r="M9" s="725"/>
      <c r="N9" s="725"/>
      <c r="O9" s="725"/>
      <c r="P9" s="725"/>
      <c r="Q9" s="725"/>
      <c r="R9" s="725"/>
      <c r="S9" s="725"/>
      <c r="T9" s="725"/>
      <c r="U9" s="725"/>
      <c r="V9" s="725"/>
      <c r="W9" s="725"/>
      <c r="X9" s="725"/>
      <c r="Y9" s="725"/>
      <c r="Z9" s="725"/>
      <c r="AA9" s="725"/>
      <c r="AB9" s="725"/>
      <c r="AC9" s="725"/>
      <c r="AD9" s="216"/>
      <c r="AG9" s="218"/>
      <c r="AH9" s="218"/>
      <c r="AI9" s="218"/>
    </row>
    <row r="10" spans="2:40" ht="18" customHeight="1">
      <c r="B10" s="215"/>
      <c r="C10" s="724"/>
      <c r="D10" s="724"/>
      <c r="E10" s="724"/>
      <c r="F10" s="725"/>
      <c r="G10" s="725"/>
      <c r="H10" s="725"/>
      <c r="I10" s="725"/>
      <c r="J10" s="725"/>
      <c r="K10" s="725"/>
      <c r="L10" s="725"/>
      <c r="M10" s="725"/>
      <c r="N10" s="725"/>
      <c r="O10" s="725"/>
      <c r="P10" s="725"/>
      <c r="Q10" s="725"/>
      <c r="R10" s="725"/>
      <c r="S10" s="725"/>
      <c r="T10" s="725"/>
      <c r="U10" s="725"/>
      <c r="V10" s="725"/>
      <c r="W10" s="725"/>
      <c r="X10" s="725"/>
      <c r="Y10" s="725"/>
      <c r="Z10" s="725"/>
      <c r="AA10" s="725"/>
      <c r="AB10" s="725"/>
      <c r="AC10" s="725"/>
      <c r="AD10" s="216"/>
      <c r="AG10" s="218"/>
      <c r="AH10" s="218"/>
      <c r="AI10" s="218"/>
    </row>
    <row r="11" spans="2:40" ht="3" customHeight="1">
      <c r="B11" s="215"/>
      <c r="C11" s="315"/>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c r="AB11" s="316"/>
      <c r="AC11" s="317"/>
      <c r="AD11" s="216"/>
      <c r="AG11" s="218"/>
      <c r="AH11" s="218"/>
      <c r="AI11" s="218"/>
      <c r="AJ11" s="218"/>
      <c r="AK11" s="218"/>
      <c r="AL11" s="218"/>
      <c r="AM11" s="218"/>
      <c r="AN11" s="218"/>
    </row>
    <row r="12" spans="2:40" ht="17.25" customHeight="1">
      <c r="B12" s="215"/>
      <c r="C12" s="219"/>
      <c r="D12" s="220"/>
      <c r="E12" s="220"/>
      <c r="F12" s="220"/>
      <c r="G12" s="220"/>
      <c r="H12" s="220"/>
      <c r="I12" s="220"/>
      <c r="J12" s="220"/>
      <c r="K12" s="220"/>
      <c r="L12" s="220"/>
      <c r="M12" s="220"/>
      <c r="N12" s="220"/>
      <c r="O12" s="220"/>
      <c r="P12" s="220"/>
      <c r="Q12" s="220"/>
      <c r="R12" s="697" t="s">
        <v>594</v>
      </c>
      <c r="S12" s="697"/>
      <c r="T12" s="697"/>
      <c r="U12" s="697"/>
      <c r="V12" s="697"/>
      <c r="W12" s="697"/>
      <c r="X12" s="697"/>
      <c r="Y12" s="697"/>
      <c r="Z12" s="697"/>
      <c r="AA12" s="697"/>
      <c r="AB12" s="697"/>
      <c r="AC12" s="697"/>
      <c r="AD12" s="216"/>
    </row>
    <row r="13" spans="2:40" ht="23.25" customHeight="1">
      <c r="B13" s="215"/>
      <c r="C13" s="219"/>
      <c r="D13" s="220"/>
      <c r="E13" s="220"/>
      <c r="F13" s="220"/>
      <c r="G13" s="220"/>
      <c r="H13" s="220"/>
      <c r="I13" s="220"/>
      <c r="J13" s="220"/>
      <c r="K13" s="220"/>
      <c r="L13" s="220"/>
      <c r="M13" s="220"/>
      <c r="N13" s="220"/>
      <c r="O13" s="220"/>
      <c r="P13" s="220"/>
      <c r="Q13" s="220"/>
      <c r="R13" s="710" t="s">
        <v>595</v>
      </c>
      <c r="S13" s="710"/>
      <c r="T13" s="710"/>
      <c r="U13" s="710"/>
      <c r="V13" s="710"/>
      <c r="W13" s="710"/>
      <c r="X13" s="710"/>
      <c r="Y13" s="710"/>
      <c r="Z13" s="710"/>
      <c r="AA13" s="710"/>
      <c r="AB13" s="710"/>
      <c r="AC13" s="710"/>
      <c r="AD13" s="216"/>
    </row>
    <row r="14" spans="2:40" ht="17.25" customHeight="1">
      <c r="B14" s="215"/>
      <c r="C14" s="219"/>
      <c r="D14" s="220"/>
      <c r="E14" s="220"/>
      <c r="F14" s="220"/>
      <c r="G14" s="220"/>
      <c r="H14" s="220"/>
      <c r="I14" s="220"/>
      <c r="J14" s="220"/>
      <c r="K14" s="220"/>
      <c r="L14" s="220"/>
      <c r="M14" s="220"/>
      <c r="N14" s="220"/>
      <c r="O14" s="220"/>
      <c r="P14" s="220"/>
      <c r="Q14" s="220"/>
      <c r="R14" s="710"/>
      <c r="S14" s="710"/>
      <c r="T14" s="710"/>
      <c r="U14" s="710"/>
      <c r="V14" s="710"/>
      <c r="W14" s="710"/>
      <c r="X14" s="710"/>
      <c r="Y14" s="710"/>
      <c r="Z14" s="710"/>
      <c r="AA14" s="710"/>
      <c r="AB14" s="710"/>
      <c r="AC14" s="710"/>
      <c r="AD14" s="216"/>
    </row>
    <row r="15" spans="2:40" ht="17.25" customHeight="1">
      <c r="B15" s="215"/>
      <c r="C15" s="219"/>
      <c r="D15" s="220"/>
      <c r="E15" s="220"/>
      <c r="F15" s="220"/>
      <c r="G15" s="220"/>
      <c r="H15" s="220"/>
      <c r="I15" s="220"/>
      <c r="J15" s="220"/>
      <c r="K15" s="220"/>
      <c r="L15" s="220"/>
      <c r="M15" s="220"/>
      <c r="N15" s="220"/>
      <c r="O15" s="220"/>
      <c r="P15" s="220"/>
      <c r="Q15" s="220"/>
      <c r="R15" s="710"/>
      <c r="S15" s="710"/>
      <c r="T15" s="710"/>
      <c r="U15" s="710"/>
      <c r="V15" s="710"/>
      <c r="W15" s="710"/>
      <c r="X15" s="710"/>
      <c r="Y15" s="710"/>
      <c r="Z15" s="710"/>
      <c r="AA15" s="710"/>
      <c r="AB15" s="710"/>
      <c r="AC15" s="710"/>
      <c r="AD15" s="216"/>
    </row>
    <row r="16" spans="2:40" ht="33" customHeight="1">
      <c r="B16" s="215"/>
      <c r="C16" s="219"/>
      <c r="D16" s="220"/>
      <c r="E16" s="220"/>
      <c r="F16" s="220"/>
      <c r="G16" s="220"/>
      <c r="H16" s="220"/>
      <c r="I16" s="220"/>
      <c r="J16" s="220"/>
      <c r="K16" s="220"/>
      <c r="L16" s="220"/>
      <c r="M16" s="220"/>
      <c r="N16" s="220"/>
      <c r="O16" s="220"/>
      <c r="P16" s="220"/>
      <c r="Q16" s="220"/>
      <c r="R16" s="710"/>
      <c r="S16" s="710"/>
      <c r="T16" s="710"/>
      <c r="U16" s="710"/>
      <c r="V16" s="710"/>
      <c r="W16" s="710"/>
      <c r="X16" s="710"/>
      <c r="Y16" s="710"/>
      <c r="Z16" s="710"/>
      <c r="AA16" s="710"/>
      <c r="AB16" s="710"/>
      <c r="AC16" s="710"/>
      <c r="AD16" s="216"/>
    </row>
    <row r="17" spans="2:40" ht="23.25" customHeight="1">
      <c r="B17" s="215"/>
      <c r="C17" s="219"/>
      <c r="D17" s="220"/>
      <c r="E17" s="220"/>
      <c r="F17" s="220"/>
      <c r="G17" s="220"/>
      <c r="H17" s="220"/>
      <c r="I17" s="220"/>
      <c r="J17" s="220"/>
      <c r="K17" s="220"/>
      <c r="L17" s="220"/>
      <c r="M17" s="220"/>
      <c r="N17" s="220"/>
      <c r="O17" s="220"/>
      <c r="P17" s="220"/>
      <c r="Q17" s="220"/>
      <c r="R17" s="710"/>
      <c r="S17" s="710"/>
      <c r="T17" s="710"/>
      <c r="U17" s="710"/>
      <c r="V17" s="710"/>
      <c r="W17" s="710"/>
      <c r="X17" s="710"/>
      <c r="Y17" s="710"/>
      <c r="Z17" s="710"/>
      <c r="AA17" s="710"/>
      <c r="AB17" s="710"/>
      <c r="AC17" s="710"/>
      <c r="AD17" s="216"/>
    </row>
    <row r="18" spans="2:40" ht="21.75" customHeight="1">
      <c r="B18" s="215"/>
      <c r="C18" s="219"/>
      <c r="D18" s="220"/>
      <c r="E18" s="220"/>
      <c r="F18" s="220"/>
      <c r="G18" s="220"/>
      <c r="H18" s="220"/>
      <c r="I18" s="220"/>
      <c r="J18" s="220"/>
      <c r="K18" s="220"/>
      <c r="L18" s="220"/>
      <c r="M18" s="220"/>
      <c r="N18" s="220"/>
      <c r="O18" s="220"/>
      <c r="P18" s="220"/>
      <c r="Q18" s="220"/>
      <c r="R18" s="710"/>
      <c r="S18" s="710"/>
      <c r="T18" s="710"/>
      <c r="U18" s="710"/>
      <c r="V18" s="710"/>
      <c r="W18" s="710"/>
      <c r="X18" s="710"/>
      <c r="Y18" s="710"/>
      <c r="Z18" s="710"/>
      <c r="AA18" s="710"/>
      <c r="AB18" s="710"/>
      <c r="AC18" s="710"/>
      <c r="AD18" s="216"/>
    </row>
    <row r="19" spans="2:40" ht="22.5" customHeight="1">
      <c r="B19" s="215"/>
      <c r="C19" s="219"/>
      <c r="D19" s="220"/>
      <c r="E19" s="220"/>
      <c r="F19" s="220"/>
      <c r="G19" s="220"/>
      <c r="H19" s="220"/>
      <c r="I19" s="220"/>
      <c r="J19" s="220"/>
      <c r="K19" s="220"/>
      <c r="L19" s="220"/>
      <c r="M19" s="220"/>
      <c r="N19" s="220"/>
      <c r="O19" s="220"/>
      <c r="P19" s="220"/>
      <c r="Q19" s="220"/>
      <c r="R19" s="710"/>
      <c r="S19" s="710"/>
      <c r="T19" s="710"/>
      <c r="U19" s="710"/>
      <c r="V19" s="710"/>
      <c r="W19" s="710"/>
      <c r="X19" s="710"/>
      <c r="Y19" s="710"/>
      <c r="Z19" s="710"/>
      <c r="AA19" s="710"/>
      <c r="AB19" s="710"/>
      <c r="AC19" s="710"/>
      <c r="AD19" s="216"/>
    </row>
    <row r="20" spans="2:40" ht="17.25" customHeight="1">
      <c r="B20" s="215"/>
      <c r="C20" s="219"/>
      <c r="D20" s="220"/>
      <c r="E20" s="220"/>
      <c r="F20" s="220"/>
      <c r="G20" s="220"/>
      <c r="H20" s="220"/>
      <c r="I20" s="220"/>
      <c r="J20" s="220"/>
      <c r="K20" s="220"/>
      <c r="L20" s="220"/>
      <c r="M20" s="220"/>
      <c r="N20" s="220"/>
      <c r="O20" s="220"/>
      <c r="P20" s="220"/>
      <c r="Q20" s="220"/>
      <c r="R20" s="710"/>
      <c r="S20" s="710"/>
      <c r="T20" s="710"/>
      <c r="U20" s="710"/>
      <c r="V20" s="710"/>
      <c r="W20" s="710"/>
      <c r="X20" s="710"/>
      <c r="Y20" s="710"/>
      <c r="Z20" s="710"/>
      <c r="AA20" s="710"/>
      <c r="AB20" s="710"/>
      <c r="AC20" s="710"/>
      <c r="AD20" s="216"/>
    </row>
    <row r="21" spans="2:40" ht="17.25" customHeight="1">
      <c r="B21" s="215"/>
      <c r="C21" s="219"/>
      <c r="D21" s="220"/>
      <c r="E21" s="220"/>
      <c r="F21" s="220"/>
      <c r="G21" s="220"/>
      <c r="H21" s="220"/>
      <c r="I21" s="220"/>
      <c r="J21" s="220"/>
      <c r="K21" s="220"/>
      <c r="L21" s="220"/>
      <c r="M21" s="220"/>
      <c r="N21" s="220"/>
      <c r="O21" s="220"/>
      <c r="P21" s="220"/>
      <c r="Q21" s="220"/>
      <c r="R21" s="632" t="s">
        <v>457</v>
      </c>
      <c r="S21" s="632"/>
      <c r="T21" s="632"/>
      <c r="U21" s="632"/>
      <c r="V21" s="632"/>
      <c r="W21" s="632"/>
      <c r="X21" s="632"/>
      <c r="Y21" s="632"/>
      <c r="Z21" s="632"/>
      <c r="AA21" s="632"/>
      <c r="AB21" s="632"/>
      <c r="AC21" s="632"/>
      <c r="AD21" s="216"/>
    </row>
    <row r="22" spans="2:40" ht="17.25" customHeight="1">
      <c r="B22" s="215"/>
      <c r="C22" s="219"/>
      <c r="D22" s="220"/>
      <c r="E22" s="220"/>
      <c r="F22" s="220"/>
      <c r="G22" s="220"/>
      <c r="H22" s="220"/>
      <c r="I22" s="220"/>
      <c r="J22" s="220"/>
      <c r="K22" s="220"/>
      <c r="L22" s="220"/>
      <c r="M22" s="220"/>
      <c r="N22" s="220"/>
      <c r="O22" s="220"/>
      <c r="P22" s="220"/>
      <c r="Q22" s="220"/>
      <c r="R22" s="706" t="s">
        <v>596</v>
      </c>
      <c r="S22" s="706"/>
      <c r="T22" s="706"/>
      <c r="U22" s="706"/>
      <c r="V22" s="706"/>
      <c r="W22" s="706"/>
      <c r="X22" s="706"/>
      <c r="Y22" s="706"/>
      <c r="Z22" s="706"/>
      <c r="AA22" s="706"/>
      <c r="AB22" s="706"/>
      <c r="AC22" s="706"/>
      <c r="AD22" s="216"/>
    </row>
    <row r="23" spans="2:40" ht="17.25" customHeight="1">
      <c r="B23" s="215"/>
      <c r="C23" s="219"/>
      <c r="D23" s="220"/>
      <c r="E23" s="220"/>
      <c r="F23" s="220"/>
      <c r="G23" s="220"/>
      <c r="H23" s="220"/>
      <c r="I23" s="220"/>
      <c r="J23" s="220"/>
      <c r="K23" s="220"/>
      <c r="L23" s="220"/>
      <c r="M23" s="220"/>
      <c r="N23" s="220"/>
      <c r="O23" s="220"/>
      <c r="P23" s="220"/>
      <c r="Q23" s="220"/>
      <c r="R23" s="706"/>
      <c r="S23" s="706"/>
      <c r="T23" s="706"/>
      <c r="U23" s="706"/>
      <c r="V23" s="706"/>
      <c r="W23" s="706"/>
      <c r="X23" s="706"/>
      <c r="Y23" s="706"/>
      <c r="Z23" s="706"/>
      <c r="AA23" s="706"/>
      <c r="AB23" s="706"/>
      <c r="AC23" s="706"/>
      <c r="AD23" s="216"/>
    </row>
    <row r="24" spans="2:40" ht="17.25" customHeight="1">
      <c r="B24" s="215"/>
      <c r="C24" s="219"/>
      <c r="D24" s="220"/>
      <c r="E24" s="220"/>
      <c r="F24" s="220"/>
      <c r="G24" s="220"/>
      <c r="H24" s="220"/>
      <c r="I24" s="220"/>
      <c r="J24" s="220"/>
      <c r="K24" s="220"/>
      <c r="L24" s="220"/>
      <c r="M24" s="220"/>
      <c r="N24" s="220"/>
      <c r="O24" s="220"/>
      <c r="P24" s="220"/>
      <c r="Q24" s="220"/>
      <c r="R24" s="706"/>
      <c r="S24" s="706"/>
      <c r="T24" s="706"/>
      <c r="U24" s="706"/>
      <c r="V24" s="706"/>
      <c r="W24" s="706"/>
      <c r="X24" s="706"/>
      <c r="Y24" s="706"/>
      <c r="Z24" s="706"/>
      <c r="AA24" s="706"/>
      <c r="AB24" s="706"/>
      <c r="AC24" s="706"/>
      <c r="AD24" s="216"/>
    </row>
    <row r="25" spans="2:40" ht="17.25" customHeight="1">
      <c r="B25" s="215"/>
      <c r="C25" s="219"/>
      <c r="D25" s="220"/>
      <c r="E25" s="220"/>
      <c r="F25" s="220"/>
      <c r="G25" s="220"/>
      <c r="H25" s="220"/>
      <c r="I25" s="220"/>
      <c r="J25" s="220"/>
      <c r="K25" s="220"/>
      <c r="L25" s="220"/>
      <c r="M25" s="220"/>
      <c r="N25" s="220"/>
      <c r="O25" s="220"/>
      <c r="P25" s="220"/>
      <c r="Q25" s="220"/>
      <c r="R25" s="706"/>
      <c r="S25" s="706"/>
      <c r="T25" s="706"/>
      <c r="U25" s="706"/>
      <c r="V25" s="706"/>
      <c r="W25" s="706"/>
      <c r="X25" s="706"/>
      <c r="Y25" s="706"/>
      <c r="Z25" s="706"/>
      <c r="AA25" s="706"/>
      <c r="AB25" s="706"/>
      <c r="AC25" s="706"/>
      <c r="AD25" s="216"/>
    </row>
    <row r="26" spans="2:40" ht="17.25" customHeight="1">
      <c r="B26" s="215"/>
      <c r="C26" s="219"/>
      <c r="D26" s="220"/>
      <c r="E26" s="220"/>
      <c r="F26" s="220"/>
      <c r="G26" s="220"/>
      <c r="H26" s="220"/>
      <c r="I26" s="220"/>
      <c r="J26" s="220"/>
      <c r="K26" s="220"/>
      <c r="L26" s="220"/>
      <c r="M26" s="220"/>
      <c r="N26" s="220"/>
      <c r="O26" s="220"/>
      <c r="P26" s="220"/>
      <c r="Q26" s="220"/>
      <c r="R26" s="706"/>
      <c r="S26" s="706"/>
      <c r="T26" s="706"/>
      <c r="U26" s="706"/>
      <c r="V26" s="706"/>
      <c r="W26" s="706"/>
      <c r="X26" s="706"/>
      <c r="Y26" s="706"/>
      <c r="Z26" s="706"/>
      <c r="AA26" s="706"/>
      <c r="AB26" s="706"/>
      <c r="AC26" s="706"/>
      <c r="AD26" s="216"/>
    </row>
    <row r="27" spans="2:40" ht="17.25" customHeight="1">
      <c r="B27" s="215"/>
      <c r="C27" s="219"/>
      <c r="D27" s="220"/>
      <c r="E27" s="220"/>
      <c r="F27" s="220"/>
      <c r="G27" s="220"/>
      <c r="H27" s="220"/>
      <c r="I27" s="220"/>
      <c r="J27" s="220"/>
      <c r="K27" s="220"/>
      <c r="L27" s="220"/>
      <c r="M27" s="220"/>
      <c r="N27" s="220"/>
      <c r="O27" s="220"/>
      <c r="P27" s="220"/>
      <c r="Q27" s="220"/>
      <c r="R27" s="706"/>
      <c r="S27" s="706"/>
      <c r="T27" s="706"/>
      <c r="U27" s="706"/>
      <c r="V27" s="706"/>
      <c r="W27" s="706"/>
      <c r="X27" s="706"/>
      <c r="Y27" s="706"/>
      <c r="Z27" s="706"/>
      <c r="AA27" s="706"/>
      <c r="AB27" s="706"/>
      <c r="AC27" s="706"/>
      <c r="AD27" s="216"/>
    </row>
    <row r="28" spans="2:40" ht="17.25" customHeight="1">
      <c r="B28" s="215"/>
      <c r="C28" s="219"/>
      <c r="D28" s="220"/>
      <c r="E28" s="220"/>
      <c r="F28" s="220"/>
      <c r="G28" s="220"/>
      <c r="H28" s="220"/>
      <c r="I28" s="220"/>
      <c r="J28" s="220"/>
      <c r="K28" s="220"/>
      <c r="L28" s="220"/>
      <c r="M28" s="220"/>
      <c r="N28" s="220"/>
      <c r="O28" s="220"/>
      <c r="P28" s="220"/>
      <c r="Q28" s="220"/>
      <c r="R28" s="706"/>
      <c r="S28" s="706"/>
      <c r="T28" s="706"/>
      <c r="U28" s="706"/>
      <c r="V28" s="706"/>
      <c r="W28" s="706"/>
      <c r="X28" s="706"/>
      <c r="Y28" s="706"/>
      <c r="Z28" s="706"/>
      <c r="AA28" s="706"/>
      <c r="AB28" s="706"/>
      <c r="AC28" s="706"/>
      <c r="AD28" s="216"/>
    </row>
    <row r="29" spans="2:40" ht="5.2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1"/>
      <c r="AD29" s="216"/>
      <c r="AG29" s="218"/>
      <c r="AH29" s="218"/>
      <c r="AI29" s="218"/>
      <c r="AJ29" s="218"/>
      <c r="AK29" s="218"/>
      <c r="AL29" s="218"/>
      <c r="AM29" s="218"/>
      <c r="AN29" s="218"/>
    </row>
    <row r="30" spans="2:40"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0"/>
      <c r="AB30" s="220"/>
      <c r="AC30" s="221"/>
      <c r="AD30" s="216"/>
      <c r="AG30" s="218"/>
      <c r="AH30" s="218"/>
      <c r="AI30" s="218"/>
      <c r="AJ30" s="218"/>
      <c r="AK30" s="218"/>
      <c r="AL30" s="218"/>
      <c r="AM30" s="218"/>
      <c r="AN30" s="218"/>
    </row>
    <row r="31" spans="2:40" ht="22.5" customHeight="1">
      <c r="B31" s="215"/>
      <c r="C31" s="219"/>
      <c r="D31" s="227" t="s">
        <v>27</v>
      </c>
      <c r="E31" s="228"/>
      <c r="F31" s="256">
        <f>INDICADORES!H18</f>
        <v>1108</v>
      </c>
      <c r="G31" s="256">
        <f>INDICADORES!K18</f>
        <v>1585</v>
      </c>
      <c r="H31" s="256">
        <f>INDICADORES!N18</f>
        <v>3361</v>
      </c>
      <c r="I31" s="256">
        <f>INDICADORES!T18</f>
        <v>4616</v>
      </c>
      <c r="J31" s="256">
        <f>INDICADORES!W18</f>
        <v>3408</v>
      </c>
      <c r="K31" s="256">
        <f>INDICADORES!Z18</f>
        <v>2216</v>
      </c>
      <c r="L31" s="256">
        <f>INDICADORES!AF18</f>
        <v>2282</v>
      </c>
      <c r="M31" s="256">
        <f>INDICADORES!AI18</f>
        <v>3634</v>
      </c>
      <c r="N31" s="256">
        <f>INDICADORES!AL18</f>
        <v>3979</v>
      </c>
      <c r="O31" s="256">
        <f>INDICADORES!AR18</f>
        <v>7565</v>
      </c>
      <c r="P31" s="256">
        <f>INDICADORES!AU18</f>
        <v>7772</v>
      </c>
      <c r="Q31" s="256">
        <f>INDICADORES!AX18</f>
        <v>9800</v>
      </c>
      <c r="R31" s="257">
        <f>SUM(F31:Q31)</f>
        <v>51326</v>
      </c>
      <c r="U31" s="295"/>
      <c r="V31" s="295"/>
      <c r="W31" s="295"/>
      <c r="X31" s="220"/>
      <c r="Y31" s="220"/>
      <c r="Z31" s="220"/>
      <c r="AA31" s="220"/>
      <c r="AB31" s="220"/>
      <c r="AC31" s="221"/>
      <c r="AD31" s="216"/>
      <c r="AG31" s="218"/>
      <c r="AH31" s="218"/>
      <c r="AI31" s="218"/>
      <c r="AJ31" s="218"/>
      <c r="AK31" s="218"/>
      <c r="AL31" s="218"/>
      <c r="AM31" s="218"/>
      <c r="AN31" s="218"/>
    </row>
    <row r="32" spans="2:40" ht="22.5" customHeight="1">
      <c r="B32" s="215"/>
      <c r="C32" s="219"/>
      <c r="D32" s="227" t="s">
        <v>28</v>
      </c>
      <c r="E32" s="228"/>
      <c r="F32" s="256">
        <f>INDICADORES!I18</f>
        <v>509</v>
      </c>
      <c r="G32" s="256">
        <f>INDICADORES!L18</f>
        <v>547</v>
      </c>
      <c r="H32" s="256">
        <f>INDICADORES!O18</f>
        <v>697</v>
      </c>
      <c r="I32" s="256">
        <f>INDICADORES!U18</f>
        <v>569</v>
      </c>
      <c r="J32" s="256">
        <f>INDICADORES!X18</f>
        <v>628</v>
      </c>
      <c r="K32" s="256">
        <f>INDICADORES!AA18</f>
        <v>524</v>
      </c>
      <c r="L32" s="256">
        <f>INDICADORES!AG18</f>
        <v>524</v>
      </c>
      <c r="M32" s="256">
        <f>INDICADORES!AJ18</f>
        <v>488</v>
      </c>
      <c r="N32" s="256">
        <f>INDICADORES!AM18</f>
        <v>548</v>
      </c>
      <c r="O32" s="256">
        <f>INDICADORES!AS18</f>
        <v>658</v>
      </c>
      <c r="P32" s="256">
        <f>INDICADORES!AV18</f>
        <v>599</v>
      </c>
      <c r="Q32" s="256">
        <f>INDICADORES!AY18</f>
        <v>560</v>
      </c>
      <c r="R32" s="257">
        <f>SUM(F32:Q32)</f>
        <v>6851</v>
      </c>
      <c r="U32" s="295"/>
      <c r="V32" s="295"/>
      <c r="W32" s="295"/>
      <c r="X32" s="220"/>
      <c r="Y32" s="220"/>
      <c r="Z32" s="220"/>
      <c r="AA32" s="220"/>
      <c r="AB32" s="220"/>
      <c r="AC32" s="221"/>
      <c r="AD32" s="216"/>
      <c r="AG32" s="218"/>
      <c r="AH32" s="218"/>
      <c r="AI32" s="218"/>
      <c r="AJ32" s="218"/>
      <c r="AK32" s="218"/>
      <c r="AL32" s="218"/>
      <c r="AM32" s="218"/>
      <c r="AN32" s="218"/>
    </row>
    <row r="33" spans="2:40" ht="22.5" customHeight="1">
      <c r="B33" s="215"/>
      <c r="C33" s="219"/>
      <c r="D33" s="231" t="s">
        <v>515</v>
      </c>
      <c r="E33" s="232"/>
      <c r="F33" s="296">
        <f t="shared" ref="F33:R33" si="0">F31/F32</f>
        <v>2.1768172888015718</v>
      </c>
      <c r="G33" s="296">
        <f t="shared" si="0"/>
        <v>2.8976234003656307</v>
      </c>
      <c r="H33" s="296">
        <f t="shared" si="0"/>
        <v>4.8220946915351508</v>
      </c>
      <c r="I33" s="296">
        <f t="shared" si="0"/>
        <v>8.1124780316344456</v>
      </c>
      <c r="J33" s="296">
        <f t="shared" si="0"/>
        <v>5.4267515923566876</v>
      </c>
      <c r="K33" s="296">
        <f t="shared" si="0"/>
        <v>4.229007633587786</v>
      </c>
      <c r="L33" s="296">
        <f t="shared" si="0"/>
        <v>4.3549618320610683</v>
      </c>
      <c r="M33" s="296">
        <f t="shared" si="0"/>
        <v>7.4467213114754101</v>
      </c>
      <c r="N33" s="296">
        <f t="shared" si="0"/>
        <v>7.2609489051094886</v>
      </c>
      <c r="O33" s="296">
        <f t="shared" si="0"/>
        <v>11.496960486322189</v>
      </c>
      <c r="P33" s="296">
        <f t="shared" si="0"/>
        <v>12.974958263772955</v>
      </c>
      <c r="Q33" s="296">
        <f t="shared" si="0"/>
        <v>17.5</v>
      </c>
      <c r="R33" s="297">
        <f t="shared" si="0"/>
        <v>7.4917530287549265</v>
      </c>
      <c r="U33" s="295"/>
      <c r="V33" s="295"/>
      <c r="W33" s="295"/>
      <c r="X33" s="220"/>
      <c r="Y33" s="220"/>
      <c r="Z33" s="220"/>
      <c r="AA33" s="220"/>
      <c r="AB33" s="220"/>
      <c r="AC33" s="221"/>
      <c r="AD33" s="216"/>
      <c r="AG33" s="218"/>
      <c r="AH33" s="218"/>
      <c r="AI33" s="218"/>
      <c r="AJ33" s="218"/>
      <c r="AK33" s="218"/>
      <c r="AL33" s="218"/>
      <c r="AM33" s="218"/>
      <c r="AN33" s="218"/>
    </row>
    <row r="34" spans="2:40" ht="18" customHeight="1">
      <c r="B34" s="215"/>
      <c r="C34" s="219"/>
      <c r="D34" s="231" t="s">
        <v>516</v>
      </c>
      <c r="E34" s="232"/>
      <c r="F34" s="312">
        <v>4.7116104868913897</v>
      </c>
      <c r="G34" s="312">
        <v>4.7045454545454497</v>
      </c>
      <c r="H34" s="312">
        <v>9.3343373493975896</v>
      </c>
      <c r="I34" s="312">
        <v>6.9168975069252099</v>
      </c>
      <c r="J34" s="312">
        <v>8.0177383592017701</v>
      </c>
      <c r="K34" s="312">
        <v>9.0796703296703303</v>
      </c>
      <c r="L34" s="312">
        <v>4.3141025641025603</v>
      </c>
      <c r="M34" s="312">
        <v>4.1675824175824197</v>
      </c>
      <c r="N34" s="312">
        <v>3.5045871559632999</v>
      </c>
      <c r="O34" s="312">
        <v>4.0295857988165702</v>
      </c>
      <c r="P34" s="312">
        <v>4.2691358024691404</v>
      </c>
      <c r="Q34" s="312">
        <v>3.8</v>
      </c>
      <c r="R34" s="299">
        <v>5.6</v>
      </c>
      <c r="U34" s="295"/>
      <c r="V34" s="295"/>
      <c r="W34" s="295"/>
      <c r="X34" s="220"/>
      <c r="Y34" s="220"/>
      <c r="Z34" s="220"/>
      <c r="AA34" s="220"/>
      <c r="AB34" s="220"/>
      <c r="AC34" s="221"/>
      <c r="AD34" s="216"/>
      <c r="AG34" s="218"/>
      <c r="AH34" s="218"/>
      <c r="AI34" s="218"/>
      <c r="AJ34" s="218"/>
      <c r="AK34" s="218"/>
      <c r="AL34" s="218"/>
      <c r="AM34" s="218"/>
      <c r="AN34" s="218"/>
    </row>
    <row r="35" spans="2:40" ht="15.75" customHeight="1">
      <c r="B35" s="215"/>
      <c r="C35" s="219"/>
      <c r="D35" s="739" t="s">
        <v>26</v>
      </c>
      <c r="E35" s="739"/>
      <c r="F35" s="300">
        <v>5</v>
      </c>
      <c r="G35" s="300">
        <v>5</v>
      </c>
      <c r="H35" s="300">
        <v>5</v>
      </c>
      <c r="I35" s="300">
        <v>5</v>
      </c>
      <c r="J35" s="300">
        <v>5</v>
      </c>
      <c r="K35" s="300">
        <v>5</v>
      </c>
      <c r="L35" s="300">
        <v>5</v>
      </c>
      <c r="M35" s="300">
        <v>5</v>
      </c>
      <c r="N35" s="300">
        <v>5</v>
      </c>
      <c r="O35" s="300">
        <v>5</v>
      </c>
      <c r="P35" s="300">
        <v>5</v>
      </c>
      <c r="Q35" s="300">
        <v>5</v>
      </c>
      <c r="R35" s="299">
        <f>+AVERAGE(F35:Q35)</f>
        <v>5</v>
      </c>
      <c r="U35" s="220"/>
      <c r="V35" s="220"/>
      <c r="W35" s="220"/>
      <c r="X35" s="220"/>
      <c r="Y35" s="220"/>
      <c r="AC35" s="216"/>
      <c r="AD35" s="216"/>
      <c r="AE35" s="218"/>
      <c r="AF35" s="218"/>
      <c r="AG35" s="218"/>
      <c r="AH35" s="218"/>
      <c r="AI35" s="218"/>
      <c r="AJ35" s="218"/>
      <c r="AK35" s="218"/>
      <c r="AL35" s="218"/>
    </row>
    <row r="36" spans="2:40" ht="6" customHeight="1">
      <c r="B36" s="215"/>
      <c r="C36" s="318"/>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20"/>
      <c r="AD36" s="321"/>
      <c r="AG36" s="218"/>
      <c r="AH36" s="218"/>
      <c r="AI36" s="218"/>
      <c r="AJ36" s="218"/>
      <c r="AK36" s="218"/>
      <c r="AL36" s="218"/>
      <c r="AM36" s="218"/>
      <c r="AN36" s="218"/>
    </row>
    <row r="37" spans="2:40"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659"/>
      <c r="AC37" s="659"/>
      <c r="AD37" s="216"/>
      <c r="AF37" s="218"/>
      <c r="AG37" s="218"/>
      <c r="AH37" s="218"/>
    </row>
    <row r="38" spans="2:40" ht="29.25" customHeight="1">
      <c r="B38" s="215"/>
      <c r="C38" s="677" t="s">
        <v>27</v>
      </c>
      <c r="D38" s="677"/>
      <c r="E38" s="677"/>
      <c r="F38" s="677"/>
      <c r="G38" s="656" t="s">
        <v>67</v>
      </c>
      <c r="H38" s="656"/>
      <c r="I38" s="656"/>
      <c r="J38" s="656"/>
      <c r="K38" s="656"/>
      <c r="L38" s="656"/>
      <c r="M38" s="656"/>
      <c r="N38" s="656"/>
      <c r="O38" s="690" t="s">
        <v>518</v>
      </c>
      <c r="P38" s="690"/>
      <c r="Q38" s="690"/>
      <c r="R38" s="690"/>
      <c r="S38" s="690"/>
      <c r="T38" s="705"/>
      <c r="U38" s="705"/>
      <c r="V38" s="705"/>
      <c r="W38" s="705"/>
      <c r="X38" s="705"/>
      <c r="Y38" s="705"/>
      <c r="Z38" s="705"/>
      <c r="AA38" s="705"/>
      <c r="AB38" s="705"/>
      <c r="AC38" s="705"/>
      <c r="AD38" s="301"/>
      <c r="AF38" s="261"/>
      <c r="AG38" s="239"/>
      <c r="AH38" s="239"/>
    </row>
    <row r="39" spans="2:40" ht="20.25" customHeight="1">
      <c r="B39" s="215"/>
      <c r="C39" s="661" t="s">
        <v>28</v>
      </c>
      <c r="D39" s="661"/>
      <c r="E39" s="661"/>
      <c r="F39" s="661"/>
      <c r="G39" s="656" t="s">
        <v>68</v>
      </c>
      <c r="H39" s="656"/>
      <c r="I39" s="656"/>
      <c r="J39" s="656"/>
      <c r="K39" s="656"/>
      <c r="L39" s="656"/>
      <c r="M39" s="656"/>
      <c r="N39" s="656"/>
      <c r="O39" s="661" t="s">
        <v>519</v>
      </c>
      <c r="P39" s="661"/>
      <c r="Q39" s="661"/>
      <c r="R39" s="661"/>
      <c r="S39" s="661"/>
      <c r="T39" s="705"/>
      <c r="U39" s="705"/>
      <c r="V39" s="705"/>
      <c r="W39" s="705"/>
      <c r="X39" s="705"/>
      <c r="Y39" s="705"/>
      <c r="Z39" s="705"/>
      <c r="AA39" s="705"/>
      <c r="AB39" s="705"/>
      <c r="AC39" s="705"/>
      <c r="AD39" s="301"/>
      <c r="AF39" s="261"/>
      <c r="AG39" s="239"/>
      <c r="AH39" s="239"/>
    </row>
    <row r="40" spans="2:40" ht="30" customHeight="1">
      <c r="B40" s="215"/>
      <c r="C40" s="661" t="s">
        <v>520</v>
      </c>
      <c r="D40" s="661"/>
      <c r="E40" s="661"/>
      <c r="F40" s="661"/>
      <c r="G40" s="656" t="s">
        <v>544</v>
      </c>
      <c r="H40" s="656"/>
      <c r="I40" s="656"/>
      <c r="J40" s="656"/>
      <c r="K40" s="656"/>
      <c r="L40" s="656"/>
      <c r="M40" s="656"/>
      <c r="N40" s="656"/>
      <c r="O40" s="648" t="s">
        <v>471</v>
      </c>
      <c r="P40" s="648"/>
      <c r="Q40" s="648"/>
      <c r="R40" s="648"/>
      <c r="S40" s="648"/>
      <c r="T40" s="703" t="s">
        <v>472</v>
      </c>
      <c r="U40" s="703"/>
      <c r="V40" s="703"/>
      <c r="W40" s="703"/>
      <c r="X40" s="703"/>
      <c r="Y40" s="703"/>
      <c r="Z40" s="703"/>
      <c r="AA40" s="703"/>
      <c r="AB40" s="703"/>
      <c r="AC40" s="703"/>
      <c r="AD40" s="301"/>
      <c r="AF40" s="261"/>
      <c r="AG40" s="239"/>
      <c r="AH40" s="239"/>
    </row>
    <row r="41" spans="2:40" ht="18.75" customHeight="1">
      <c r="B41" s="215"/>
      <c r="C41" s="661" t="s">
        <v>468</v>
      </c>
      <c r="D41" s="661"/>
      <c r="E41" s="661"/>
      <c r="F41" s="661"/>
      <c r="G41" s="656" t="s">
        <v>34</v>
      </c>
      <c r="H41" s="656"/>
      <c r="I41" s="656"/>
      <c r="J41" s="656"/>
      <c r="K41" s="656"/>
      <c r="L41" s="656"/>
      <c r="M41" s="656"/>
      <c r="N41" s="656"/>
      <c r="O41" s="648" t="s">
        <v>473</v>
      </c>
      <c r="P41" s="648"/>
      <c r="Q41" s="648"/>
      <c r="R41" s="648"/>
      <c r="S41" s="648"/>
      <c r="T41" s="703" t="s">
        <v>474</v>
      </c>
      <c r="U41" s="703"/>
      <c r="V41" s="703"/>
      <c r="W41" s="703"/>
      <c r="X41" s="703"/>
      <c r="Y41" s="703"/>
      <c r="Z41" s="703"/>
      <c r="AA41" s="703"/>
      <c r="AB41" s="703"/>
      <c r="AC41" s="703"/>
      <c r="AD41" s="301"/>
      <c r="AF41" s="261"/>
      <c r="AG41" s="238"/>
      <c r="AH41" s="238"/>
    </row>
    <row r="42" spans="2:40" ht="19.5" customHeight="1">
      <c r="B42" s="215"/>
      <c r="C42" s="668" t="s">
        <v>522</v>
      </c>
      <c r="D42" s="668"/>
      <c r="E42" s="668"/>
      <c r="F42" s="668"/>
      <c r="G42" s="737">
        <v>100</v>
      </c>
      <c r="H42" s="737"/>
      <c r="I42" s="737"/>
      <c r="J42" s="737"/>
      <c r="K42" s="737"/>
      <c r="L42" s="737"/>
      <c r="M42" s="737"/>
      <c r="N42" s="737"/>
      <c r="O42" s="661" t="s">
        <v>475</v>
      </c>
      <c r="P42" s="661"/>
      <c r="Q42" s="661"/>
      <c r="R42" s="661"/>
      <c r="S42" s="661"/>
      <c r="T42" s="703"/>
      <c r="U42" s="703"/>
      <c r="V42" s="703"/>
      <c r="W42" s="703"/>
      <c r="X42" s="703"/>
      <c r="Y42" s="703"/>
      <c r="Z42" s="703"/>
      <c r="AA42" s="703"/>
      <c r="AB42" s="703"/>
      <c r="AC42" s="703"/>
      <c r="AD42" s="301"/>
      <c r="AF42" s="261"/>
      <c r="AG42" s="238"/>
      <c r="AH42" s="238"/>
    </row>
    <row r="43" spans="2:40" ht="18.75" customHeight="1">
      <c r="B43" s="215"/>
      <c r="C43" s="668"/>
      <c r="D43" s="668"/>
      <c r="E43" s="668"/>
      <c r="F43" s="668"/>
      <c r="G43" s="737"/>
      <c r="H43" s="737"/>
      <c r="I43" s="737"/>
      <c r="J43" s="737"/>
      <c r="K43" s="737"/>
      <c r="L43" s="737"/>
      <c r="M43" s="737"/>
      <c r="N43" s="737"/>
      <c r="O43" s="668" t="s">
        <v>476</v>
      </c>
      <c r="P43" s="668"/>
      <c r="Q43" s="668"/>
      <c r="R43" s="668"/>
      <c r="S43" s="668"/>
      <c r="T43" s="704" t="s">
        <v>477</v>
      </c>
      <c r="U43" s="704"/>
      <c r="V43" s="704"/>
      <c r="W43" s="704"/>
      <c r="X43" s="704"/>
      <c r="Y43" s="704"/>
      <c r="Z43" s="704"/>
      <c r="AA43" s="704"/>
      <c r="AB43" s="704"/>
      <c r="AC43" s="704"/>
      <c r="AD43" s="301"/>
      <c r="AF43" s="261"/>
      <c r="AG43" s="238"/>
      <c r="AH43" s="238"/>
    </row>
    <row r="44" spans="2:40" ht="15" customHeight="1">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660"/>
      <c r="AC44" s="660"/>
      <c r="AD44" s="301"/>
      <c r="AF44" s="261"/>
      <c r="AG44" s="238"/>
      <c r="AH44" s="238"/>
    </row>
    <row r="45" spans="2:40" ht="27.75" customHeight="1">
      <c r="B45" s="215"/>
      <c r="C45" s="677" t="s">
        <v>480</v>
      </c>
      <c r="D45" s="677"/>
      <c r="E45" s="677"/>
      <c r="F45" s="677"/>
      <c r="G45" s="662" t="s">
        <v>481</v>
      </c>
      <c r="H45" s="662"/>
      <c r="I45" s="322" t="s">
        <v>482</v>
      </c>
      <c r="J45" s="241" t="s">
        <v>483</v>
      </c>
      <c r="K45" s="240"/>
      <c r="L45" s="241" t="s">
        <v>484</v>
      </c>
      <c r="M45" s="242"/>
      <c r="N45" s="243"/>
      <c r="O45" s="663" t="s">
        <v>485</v>
      </c>
      <c r="P45" s="663"/>
      <c r="Q45" s="663"/>
      <c r="R45" s="663"/>
      <c r="S45" s="720" t="s">
        <v>486</v>
      </c>
      <c r="T45" s="720"/>
      <c r="U45" s="720"/>
      <c r="V45" s="720"/>
      <c r="W45" s="720"/>
      <c r="X45" s="720"/>
      <c r="Y45" s="720"/>
      <c r="Z45" s="720"/>
      <c r="AA45" s="720"/>
      <c r="AB45" s="720"/>
      <c r="AC45" s="720"/>
      <c r="AD45" s="301"/>
      <c r="AF45" s="261"/>
      <c r="AG45" s="238"/>
      <c r="AH45" s="238"/>
    </row>
    <row r="46" spans="2:40" ht="21.7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4"/>
      <c r="W46" s="244"/>
      <c r="X46" s="245" t="s">
        <v>482</v>
      </c>
      <c r="Y46" s="721" t="s">
        <v>489</v>
      </c>
      <c r="Z46" s="721"/>
      <c r="AA46" s="721"/>
      <c r="AB46" s="667"/>
      <c r="AC46" s="667"/>
      <c r="AD46" s="301"/>
      <c r="AF46" s="261"/>
      <c r="AG46" s="238"/>
      <c r="AH46" s="238"/>
    </row>
    <row r="47" spans="2:40" ht="28.5" customHeight="1">
      <c r="B47" s="215"/>
      <c r="C47" s="648" t="s">
        <v>490</v>
      </c>
      <c r="D47" s="648"/>
      <c r="E47" s="648"/>
      <c r="F47" s="648"/>
      <c r="G47" s="652"/>
      <c r="H47" s="652"/>
      <c r="I47" s="652"/>
      <c r="J47" s="652"/>
      <c r="K47" s="652"/>
      <c r="L47" s="652"/>
      <c r="M47" s="652"/>
      <c r="N47" s="652"/>
      <c r="O47" s="650"/>
      <c r="P47" s="650"/>
      <c r="Q47" s="650"/>
      <c r="R47" s="650"/>
      <c r="S47" s="721" t="s">
        <v>476</v>
      </c>
      <c r="T47" s="721"/>
      <c r="U47" s="721"/>
      <c r="V47" s="302"/>
      <c r="W47" s="302"/>
      <c r="X47" s="655" t="s">
        <v>482</v>
      </c>
      <c r="Y47" s="721" t="s">
        <v>523</v>
      </c>
      <c r="Z47" s="721"/>
      <c r="AA47" s="721"/>
      <c r="AB47" s="712"/>
      <c r="AC47" s="712"/>
      <c r="AD47" s="301"/>
      <c r="AF47" s="261"/>
      <c r="AG47" s="238"/>
      <c r="AH47" s="238"/>
    </row>
    <row r="48" spans="2:40" ht="20.25" customHeight="1">
      <c r="B48" s="215"/>
      <c r="C48" s="648" t="s">
        <v>524</v>
      </c>
      <c r="D48" s="648"/>
      <c r="E48" s="648"/>
      <c r="F48" s="648"/>
      <c r="G48" s="736" t="s">
        <v>545</v>
      </c>
      <c r="H48" s="736"/>
      <c r="I48" s="736"/>
      <c r="J48" s="736"/>
      <c r="K48" s="736"/>
      <c r="L48" s="736"/>
      <c r="M48" s="736"/>
      <c r="N48" s="736"/>
      <c r="O48" s="650"/>
      <c r="P48" s="650"/>
      <c r="Q48" s="650"/>
      <c r="R48" s="650"/>
      <c r="S48" s="721"/>
      <c r="T48" s="721"/>
      <c r="U48" s="721"/>
      <c r="V48" s="302"/>
      <c r="W48" s="302"/>
      <c r="X48" s="655"/>
      <c r="Y48" s="721"/>
      <c r="Z48" s="721"/>
      <c r="AA48" s="721"/>
      <c r="AB48" s="712"/>
      <c r="AC48" s="712"/>
      <c r="AD48" s="301"/>
      <c r="AF48" s="261"/>
      <c r="AG48" s="238"/>
      <c r="AH48" s="238"/>
    </row>
    <row r="49" spans="1:40" ht="13.5" customHeight="1">
      <c r="B49" s="215"/>
      <c r="C49" s="648" t="s">
        <v>526</v>
      </c>
      <c r="D49" s="648"/>
      <c r="E49" s="648"/>
      <c r="F49" s="648"/>
      <c r="G49" s="649" t="s">
        <v>597</v>
      </c>
      <c r="H49" s="649"/>
      <c r="I49" s="649"/>
      <c r="J49" s="649"/>
      <c r="K49" s="649"/>
      <c r="L49" s="649"/>
      <c r="M49" s="649"/>
      <c r="N49" s="649"/>
      <c r="O49" s="650"/>
      <c r="P49" s="650"/>
      <c r="Q49" s="650"/>
      <c r="R49" s="650"/>
      <c r="S49" s="715" t="s">
        <v>493</v>
      </c>
      <c r="T49" s="715"/>
      <c r="U49" s="715"/>
      <c r="V49" s="302"/>
      <c r="W49" s="302"/>
      <c r="X49" s="654" t="s">
        <v>482</v>
      </c>
      <c r="Y49" s="607" t="s">
        <v>494</v>
      </c>
      <c r="Z49" s="607"/>
      <c r="AA49" s="607"/>
      <c r="AB49" s="608" t="s">
        <v>482</v>
      </c>
      <c r="AC49" s="608"/>
      <c r="AD49" s="301"/>
      <c r="AF49" s="261"/>
      <c r="AG49" s="238"/>
      <c r="AH49" s="238"/>
    </row>
    <row r="50" spans="1:40" ht="12.75" customHeight="1">
      <c r="B50" s="215"/>
      <c r="C50" s="648" t="s">
        <v>495</v>
      </c>
      <c r="D50" s="648"/>
      <c r="E50" s="648"/>
      <c r="F50" s="648"/>
      <c r="G50" s="649"/>
      <c r="H50" s="649"/>
      <c r="I50" s="649"/>
      <c r="J50" s="649"/>
      <c r="K50" s="649"/>
      <c r="L50" s="649"/>
      <c r="M50" s="649"/>
      <c r="N50" s="649"/>
      <c r="O50" s="650"/>
      <c r="P50" s="650"/>
      <c r="Q50" s="650"/>
      <c r="R50" s="650"/>
      <c r="S50" s="715"/>
      <c r="T50" s="715"/>
      <c r="U50" s="715"/>
      <c r="V50" s="302"/>
      <c r="W50" s="302"/>
      <c r="X50" s="654"/>
      <c r="Y50" s="607"/>
      <c r="Z50" s="607"/>
      <c r="AA50" s="607"/>
      <c r="AB50" s="608"/>
      <c r="AC50" s="608"/>
      <c r="AD50" s="301"/>
      <c r="AF50" s="261"/>
      <c r="AG50" s="238"/>
      <c r="AH50" s="238"/>
    </row>
    <row r="51" spans="1:40" ht="12.7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303"/>
      <c r="W51" s="303"/>
      <c r="X51" s="654"/>
      <c r="Y51" s="607"/>
      <c r="Z51" s="607"/>
      <c r="AA51" s="607"/>
      <c r="AB51" s="608"/>
      <c r="AC51" s="608"/>
      <c r="AD51" s="301"/>
      <c r="AF51" s="261"/>
      <c r="AG51" s="238"/>
      <c r="AH51" s="238"/>
    </row>
    <row r="52" spans="1:40"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304"/>
      <c r="AD52" s="305"/>
      <c r="AF52" s="261"/>
      <c r="AG52" s="239"/>
      <c r="AH52" s="239"/>
    </row>
    <row r="53" spans="1:40" ht="4.5" customHeight="1">
      <c r="A53" s="220"/>
      <c r="C53" s="253"/>
      <c r="D53" s="238"/>
      <c r="E53" s="238"/>
      <c r="F53" s="238"/>
      <c r="G53" s="238"/>
      <c r="H53" s="238"/>
      <c r="I53" s="238"/>
      <c r="J53" s="238"/>
      <c r="K53" s="238"/>
      <c r="L53" s="238"/>
      <c r="M53" s="238"/>
      <c r="N53" s="238"/>
      <c r="O53" s="306"/>
      <c r="P53" s="253"/>
      <c r="Q53" s="254"/>
      <c r="R53" s="254"/>
      <c r="S53" s="254"/>
      <c r="T53" s="254"/>
      <c r="U53" s="254"/>
      <c r="V53" s="254"/>
      <c r="W53" s="254"/>
      <c r="X53" s="254"/>
      <c r="Y53" s="254"/>
      <c r="Z53" s="254"/>
      <c r="AA53" s="254"/>
      <c r="AB53" s="254"/>
      <c r="AD53" s="238"/>
      <c r="AF53" s="261"/>
      <c r="AG53" s="239"/>
      <c r="AH53" s="239"/>
      <c r="AN53">
        <f>SUBTOTAL(9,AN38:AN52)</f>
        <v>0</v>
      </c>
    </row>
    <row r="54" spans="1:40" ht="22.5" customHeight="1">
      <c r="C54" s="253"/>
      <c r="D54" s="238"/>
      <c r="E54" s="238"/>
      <c r="F54" s="238"/>
      <c r="G54" s="238"/>
      <c r="H54" s="238"/>
      <c r="I54" s="238"/>
      <c r="J54" s="238"/>
      <c r="K54" s="238"/>
      <c r="L54" s="238"/>
      <c r="M54" s="238"/>
      <c r="N54" s="238"/>
      <c r="AC54" s="254"/>
      <c r="AE54" s="238"/>
      <c r="AG54" s="261"/>
      <c r="AH54" s="646"/>
      <c r="AI54" s="646"/>
      <c r="AJ54" s="646"/>
      <c r="AK54" s="646"/>
      <c r="AL54" s="646"/>
      <c r="AM54" s="646"/>
      <c r="AN54" s="646"/>
    </row>
    <row r="55" spans="1:40" ht="22.5" customHeight="1">
      <c r="C55" s="253"/>
      <c r="D55" s="238"/>
      <c r="E55" s="238"/>
      <c r="F55" s="238"/>
      <c r="G55" s="238"/>
      <c r="H55" s="238"/>
      <c r="I55" s="238"/>
      <c r="J55" s="238"/>
      <c r="K55" s="238"/>
      <c r="L55" s="238"/>
      <c r="M55" s="238"/>
      <c r="N55" s="238"/>
      <c r="AC55" s="254"/>
      <c r="AE55" s="238"/>
      <c r="AG55" s="261"/>
      <c r="AH55" s="646"/>
      <c r="AI55" s="646"/>
      <c r="AJ55" s="646"/>
      <c r="AK55" s="646"/>
      <c r="AL55" s="646"/>
      <c r="AM55" s="646"/>
      <c r="AN55" s="646"/>
    </row>
    <row r="56" spans="1:40" ht="22.5" customHeight="1">
      <c r="C56" s="253"/>
      <c r="D56" s="238"/>
      <c r="E56" s="238"/>
      <c r="F56" s="238"/>
      <c r="G56" s="238"/>
      <c r="H56" s="238"/>
      <c r="I56" s="238"/>
      <c r="J56" s="238"/>
      <c r="K56" s="238"/>
      <c r="L56" s="238"/>
      <c r="M56" s="238"/>
      <c r="N56" s="238"/>
      <c r="AC56" s="254"/>
      <c r="AE56" s="238"/>
      <c r="AG56" s="261"/>
      <c r="AH56" s="646"/>
      <c r="AI56" s="646"/>
      <c r="AJ56" s="646"/>
      <c r="AK56" s="646"/>
      <c r="AL56" s="646"/>
      <c r="AM56" s="646"/>
      <c r="AN56" s="646"/>
    </row>
    <row r="57" spans="1:40" ht="22.5" customHeight="1">
      <c r="C57" s="253"/>
      <c r="D57" s="238"/>
      <c r="E57" s="238"/>
      <c r="F57" s="238"/>
      <c r="G57" s="238"/>
      <c r="H57" s="238"/>
      <c r="I57" s="238"/>
      <c r="J57" s="238"/>
      <c r="K57" s="238"/>
      <c r="L57" s="238"/>
      <c r="M57" s="238"/>
      <c r="N57" s="238"/>
      <c r="AC57" s="254"/>
      <c r="AE57" s="238"/>
      <c r="AG57" s="261"/>
      <c r="AH57" s="646"/>
      <c r="AI57" s="646"/>
      <c r="AJ57" s="646"/>
      <c r="AK57" s="646"/>
      <c r="AL57" s="646"/>
      <c r="AM57" s="646"/>
      <c r="AN57" s="646"/>
    </row>
    <row r="58" spans="1:40"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c r="AB58" s="254"/>
      <c r="AC58" s="254"/>
    </row>
    <row r="59" spans="1:40"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c r="AB59" s="254"/>
      <c r="AC59" s="254"/>
    </row>
    <row r="60" spans="1:40"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c r="AB60" s="254"/>
      <c r="AC60" s="254"/>
    </row>
    <row r="61" spans="1:40"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row>
    <row r="62" spans="1:40"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row>
    <row r="63" spans="1:40"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row>
    <row r="64" spans="1:40"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row>
    <row r="65" spans="3:29"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row>
    <row r="66" spans="3:29"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row>
    <row r="67" spans="3:29"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row>
    <row r="68" spans="3:29"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row>
    <row r="69" spans="3:29"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row>
    <row r="70" spans="3:29"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row>
    <row r="71" spans="3:29"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row>
    <row r="72" spans="3:29"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row>
    <row r="73" spans="3:29"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row>
    <row r="74" spans="3:29"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row>
    <row r="75" spans="3:29"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row>
    <row r="76" spans="3:29">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row>
    <row r="77" spans="3:29">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row>
    <row r="78" spans="3:29">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c r="AC78" s="254"/>
    </row>
    <row r="79" spans="3:29">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row>
    <row r="80" spans="3:29">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row>
    <row r="81" spans="3:29">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row>
    <row r="82" spans="3:29">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row>
    <row r="83" spans="3:29">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c r="AC83" s="254"/>
    </row>
    <row r="84" spans="3:29">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c r="AC84" s="254"/>
    </row>
  </sheetData>
  <sheetProtection algorithmName="SHA-512" hashValue="dGfOMn25ekF5jBP40W2MIPWd4VNZP5Ep7GkhtGfztmC7yspZjFm6LIIGLdDLiqdWj33YEhIm0QgkM/JxiAvUvA==" saltValue="jJrRx0WZxAIV+EeQCyrd1Q==" spinCount="100000" sheet="1" objects="1" scenarios="1"/>
  <mergeCells count="74">
    <mergeCell ref="G3:P3"/>
    <mergeCell ref="G4:P4"/>
    <mergeCell ref="G5:P5"/>
    <mergeCell ref="C7:AC7"/>
    <mergeCell ref="C8:E8"/>
    <mergeCell ref="F8:P8"/>
    <mergeCell ref="Q8:R8"/>
    <mergeCell ref="S8:T8"/>
    <mergeCell ref="U8:X8"/>
    <mergeCell ref="Y8:AC8"/>
    <mergeCell ref="C9:E10"/>
    <mergeCell ref="F9:AC10"/>
    <mergeCell ref="R12:AC12"/>
    <mergeCell ref="R13:AC20"/>
    <mergeCell ref="R21:AC21"/>
    <mergeCell ref="R22:AC28"/>
    <mergeCell ref="D35:E35"/>
    <mergeCell ref="C37:N37"/>
    <mergeCell ref="O37:AC37"/>
    <mergeCell ref="C38:F38"/>
    <mergeCell ref="G38:N38"/>
    <mergeCell ref="O38:S38"/>
    <mergeCell ref="T38:AC38"/>
    <mergeCell ref="C39:F39"/>
    <mergeCell ref="G39:N39"/>
    <mergeCell ref="O39:S39"/>
    <mergeCell ref="T39:AC39"/>
    <mergeCell ref="C40:F40"/>
    <mergeCell ref="G40:N40"/>
    <mergeCell ref="O40:S40"/>
    <mergeCell ref="T40:AC40"/>
    <mergeCell ref="C41:F41"/>
    <mergeCell ref="G41:N41"/>
    <mergeCell ref="O41:S41"/>
    <mergeCell ref="T41:AC41"/>
    <mergeCell ref="C42:F43"/>
    <mergeCell ref="G42:N43"/>
    <mergeCell ref="O42:S42"/>
    <mergeCell ref="T42:AC42"/>
    <mergeCell ref="O43:S43"/>
    <mergeCell ref="T43:AC43"/>
    <mergeCell ref="C44:N44"/>
    <mergeCell ref="O44:AC44"/>
    <mergeCell ref="C45:F46"/>
    <mergeCell ref="G45:H45"/>
    <mergeCell ref="O45:R45"/>
    <mergeCell ref="S45:AC45"/>
    <mergeCell ref="G46:M46"/>
    <mergeCell ref="O46:R51"/>
    <mergeCell ref="S46:U46"/>
    <mergeCell ref="Y46:AA46"/>
    <mergeCell ref="AB46:AC46"/>
    <mergeCell ref="C47:F47"/>
    <mergeCell ref="G47:N47"/>
    <mergeCell ref="S47:U48"/>
    <mergeCell ref="X47:X48"/>
    <mergeCell ref="Y47:AA48"/>
    <mergeCell ref="X49:X51"/>
    <mergeCell ref="Y49:AA51"/>
    <mergeCell ref="AB49:AC51"/>
    <mergeCell ref="C50:F50"/>
    <mergeCell ref="G50:N50"/>
    <mergeCell ref="C51:F51"/>
    <mergeCell ref="G51:N51"/>
    <mergeCell ref="C48:F48"/>
    <mergeCell ref="G48:N48"/>
    <mergeCell ref="C49:F49"/>
    <mergeCell ref="G49:N49"/>
    <mergeCell ref="S49:U51"/>
    <mergeCell ref="AH54:AN54"/>
    <mergeCell ref="AH55:AN55"/>
    <mergeCell ref="AH56:AN56"/>
    <mergeCell ref="AH57:AN57"/>
    <mergeCell ref="AB47:AC48"/>
  </mergeCells>
  <pageMargins left="0.40972222222222199" right="0.37986111111111098" top="0.94027777777777799" bottom="0.45" header="0.511811023622047" footer="0.511811023622047"/>
  <pageSetup paperSize="9" scale="81"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L84"/>
  <sheetViews>
    <sheetView showGridLines="0" topLeftCell="A17" zoomScale="91" zoomScaleNormal="91" workbookViewId="0">
      <selection activeCell="R22" sqref="R22:AA28"/>
    </sheetView>
  </sheetViews>
  <sheetFormatPr baseColWidth="10" defaultColWidth="11.42578125" defaultRowHeight="12.75"/>
  <cols>
    <col min="1" max="2" width="1.140625" customWidth="1"/>
    <col min="3" max="3" width="4.28515625" customWidth="1"/>
    <col min="4" max="4" width="6.28515625" customWidth="1"/>
    <col min="5" max="5" width="6.7109375" customWidth="1"/>
    <col min="6" max="18" width="7.140625" customWidth="1"/>
    <col min="19"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GRAL'!G3:P3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17.25" customHeight="1">
      <c r="B8" s="215"/>
      <c r="C8" s="661" t="s">
        <v>433</v>
      </c>
      <c r="D8" s="661"/>
      <c r="E8" s="661"/>
      <c r="F8" s="691" t="s">
        <v>598</v>
      </c>
      <c r="G8" s="691"/>
      <c r="H8" s="691"/>
      <c r="I8" s="691"/>
      <c r="J8" s="691"/>
      <c r="K8" s="691"/>
      <c r="L8" s="691"/>
      <c r="M8" s="691"/>
      <c r="N8" s="691"/>
      <c r="O8" s="691"/>
      <c r="P8" s="691"/>
      <c r="Q8" s="727" t="s">
        <v>435</v>
      </c>
      <c r="R8" s="727"/>
      <c r="S8" s="728"/>
      <c r="T8" s="728"/>
      <c r="U8" s="727" t="s">
        <v>436</v>
      </c>
      <c r="V8" s="727"/>
      <c r="W8" s="674" t="s">
        <v>437</v>
      </c>
      <c r="X8" s="674"/>
      <c r="Y8" s="674"/>
      <c r="Z8" s="674"/>
      <c r="AA8" s="674"/>
      <c r="AB8" s="216"/>
      <c r="AE8" s="218"/>
      <c r="AF8" s="218"/>
      <c r="AG8" s="218"/>
    </row>
    <row r="9" spans="2:38" ht="22.5" customHeight="1">
      <c r="B9" s="215"/>
      <c r="C9" s="724" t="s">
        <v>438</v>
      </c>
      <c r="D9" s="724"/>
      <c r="E9" s="724"/>
      <c r="F9" s="725" t="s">
        <v>562</v>
      </c>
      <c r="G9" s="725"/>
      <c r="H9" s="725"/>
      <c r="I9" s="725"/>
      <c r="J9" s="725"/>
      <c r="K9" s="725"/>
      <c r="L9" s="725"/>
      <c r="M9" s="725"/>
      <c r="N9" s="725"/>
      <c r="O9" s="725"/>
      <c r="P9" s="725"/>
      <c r="Q9" s="725"/>
      <c r="R9" s="725"/>
      <c r="S9" s="725"/>
      <c r="T9" s="725"/>
      <c r="U9" s="725"/>
      <c r="V9" s="725"/>
      <c r="W9" s="725"/>
      <c r="X9" s="725"/>
      <c r="Y9" s="725"/>
      <c r="Z9" s="725"/>
      <c r="AA9" s="725"/>
      <c r="AB9" s="216"/>
      <c r="AE9" s="218"/>
      <c r="AF9" s="218"/>
      <c r="AG9" s="218"/>
    </row>
    <row r="10" spans="2:38" ht="18" customHeight="1">
      <c r="B10" s="215"/>
      <c r="C10" s="724"/>
      <c r="D10" s="724"/>
      <c r="E10" s="724"/>
      <c r="F10" s="725"/>
      <c r="G10" s="725"/>
      <c r="H10" s="725"/>
      <c r="I10" s="725"/>
      <c r="J10" s="725"/>
      <c r="K10" s="725"/>
      <c r="L10" s="725"/>
      <c r="M10" s="725"/>
      <c r="N10" s="725"/>
      <c r="O10" s="725"/>
      <c r="P10" s="725"/>
      <c r="Q10" s="725"/>
      <c r="R10" s="725"/>
      <c r="S10" s="725"/>
      <c r="T10" s="725"/>
      <c r="U10" s="725"/>
      <c r="V10" s="725"/>
      <c r="W10" s="725"/>
      <c r="X10" s="725"/>
      <c r="Y10" s="725"/>
      <c r="Z10" s="725"/>
      <c r="AA10" s="725"/>
      <c r="AB10" s="216"/>
      <c r="AE10" s="218"/>
      <c r="AF10" s="218"/>
      <c r="AG10" s="218"/>
    </row>
    <row r="11" spans="2:38" ht="3" customHeight="1">
      <c r="B11" s="215"/>
      <c r="C11" s="315"/>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7"/>
      <c r="AB11" s="216"/>
      <c r="AE11" s="218"/>
      <c r="AF11" s="218"/>
      <c r="AG11" s="218"/>
      <c r="AH11" s="218"/>
      <c r="AI11" s="218"/>
      <c r="AJ11" s="218"/>
      <c r="AK11" s="218"/>
      <c r="AL11" s="218"/>
    </row>
    <row r="12" spans="2:38" ht="17.25" customHeight="1">
      <c r="B12" s="215"/>
      <c r="C12" s="219"/>
      <c r="D12" s="220"/>
      <c r="E12" s="220"/>
      <c r="F12" s="220"/>
      <c r="G12" s="220"/>
      <c r="H12" s="220"/>
      <c r="I12" s="220"/>
      <c r="J12" s="220"/>
      <c r="K12" s="220"/>
      <c r="L12" s="220"/>
      <c r="M12" s="220"/>
      <c r="N12" s="220"/>
      <c r="O12" s="220"/>
      <c r="P12" s="220"/>
      <c r="Q12" s="220"/>
      <c r="R12" s="697" t="s">
        <v>594</v>
      </c>
      <c r="S12" s="697"/>
      <c r="T12" s="697"/>
      <c r="U12" s="697"/>
      <c r="V12" s="697"/>
      <c r="W12" s="697"/>
      <c r="X12" s="697"/>
      <c r="Y12" s="697"/>
      <c r="Z12" s="697"/>
      <c r="AA12" s="697"/>
      <c r="AB12" s="216"/>
    </row>
    <row r="13" spans="2:38" ht="23.25" customHeight="1">
      <c r="B13" s="215"/>
      <c r="C13" s="219"/>
      <c r="D13" s="220"/>
      <c r="E13" s="220"/>
      <c r="F13" s="220"/>
      <c r="G13" s="220"/>
      <c r="H13" s="220"/>
      <c r="I13" s="220"/>
      <c r="J13" s="220"/>
      <c r="K13" s="220"/>
      <c r="L13" s="220"/>
      <c r="M13" s="220"/>
      <c r="N13" s="220"/>
      <c r="O13" s="220"/>
      <c r="P13" s="220"/>
      <c r="Q13" s="220"/>
      <c r="R13" s="710" t="s">
        <v>595</v>
      </c>
      <c r="S13" s="710"/>
      <c r="T13" s="710"/>
      <c r="U13" s="710"/>
      <c r="V13" s="710"/>
      <c r="W13" s="710"/>
      <c r="X13" s="710"/>
      <c r="Y13" s="710"/>
      <c r="Z13" s="710"/>
      <c r="AA13" s="710"/>
      <c r="AB13" s="216"/>
    </row>
    <row r="14" spans="2:38" ht="17.25" customHeight="1">
      <c r="B14" s="215"/>
      <c r="C14" s="219"/>
      <c r="D14" s="220"/>
      <c r="E14" s="220"/>
      <c r="F14" s="220"/>
      <c r="G14" s="220"/>
      <c r="H14" s="220"/>
      <c r="I14" s="220"/>
      <c r="J14" s="220"/>
      <c r="K14" s="220"/>
      <c r="L14" s="220"/>
      <c r="M14" s="220"/>
      <c r="N14" s="220"/>
      <c r="O14" s="220"/>
      <c r="P14" s="220"/>
      <c r="Q14" s="220"/>
      <c r="R14" s="710"/>
      <c r="S14" s="710"/>
      <c r="T14" s="710"/>
      <c r="U14" s="710"/>
      <c r="V14" s="710"/>
      <c r="W14" s="710"/>
      <c r="X14" s="710"/>
      <c r="Y14" s="710"/>
      <c r="Z14" s="710"/>
      <c r="AA14" s="710"/>
      <c r="AB14" s="216"/>
    </row>
    <row r="15" spans="2:38" ht="17.25" customHeight="1">
      <c r="B15" s="215"/>
      <c r="C15" s="219"/>
      <c r="D15" s="220"/>
      <c r="E15" s="220"/>
      <c r="F15" s="220"/>
      <c r="G15" s="220"/>
      <c r="H15" s="220"/>
      <c r="I15" s="220"/>
      <c r="J15" s="220"/>
      <c r="K15" s="220"/>
      <c r="L15" s="220"/>
      <c r="M15" s="220"/>
      <c r="N15" s="220"/>
      <c r="O15" s="220"/>
      <c r="P15" s="220"/>
      <c r="Q15" s="220"/>
      <c r="R15" s="710"/>
      <c r="S15" s="710"/>
      <c r="T15" s="710"/>
      <c r="U15" s="710"/>
      <c r="V15" s="710"/>
      <c r="W15" s="710"/>
      <c r="X15" s="710"/>
      <c r="Y15" s="710"/>
      <c r="Z15" s="710"/>
      <c r="AA15" s="710"/>
      <c r="AB15" s="216"/>
    </row>
    <row r="16" spans="2:38" ht="33" customHeight="1">
      <c r="B16" s="215"/>
      <c r="C16" s="219"/>
      <c r="D16" s="220"/>
      <c r="E16" s="220"/>
      <c r="F16" s="220"/>
      <c r="G16" s="220"/>
      <c r="H16" s="220"/>
      <c r="I16" s="220"/>
      <c r="J16" s="220"/>
      <c r="K16" s="220"/>
      <c r="L16" s="220"/>
      <c r="M16" s="220"/>
      <c r="N16" s="220"/>
      <c r="O16" s="220"/>
      <c r="P16" s="220"/>
      <c r="Q16" s="220"/>
      <c r="R16" s="710"/>
      <c r="S16" s="710"/>
      <c r="T16" s="710"/>
      <c r="U16" s="710"/>
      <c r="V16" s="710"/>
      <c r="W16" s="710"/>
      <c r="X16" s="710"/>
      <c r="Y16" s="710"/>
      <c r="Z16" s="710"/>
      <c r="AA16" s="710"/>
      <c r="AB16" s="216"/>
    </row>
    <row r="17" spans="2:38" ht="23.25" customHeight="1">
      <c r="B17" s="215"/>
      <c r="C17" s="219"/>
      <c r="D17" s="220"/>
      <c r="E17" s="220"/>
      <c r="F17" s="220"/>
      <c r="G17" s="220"/>
      <c r="H17" s="220"/>
      <c r="I17" s="220"/>
      <c r="J17" s="220"/>
      <c r="K17" s="220"/>
      <c r="L17" s="220"/>
      <c r="M17" s="220"/>
      <c r="N17" s="220"/>
      <c r="O17" s="220"/>
      <c r="P17" s="220"/>
      <c r="Q17" s="220"/>
      <c r="R17" s="710"/>
      <c r="S17" s="710"/>
      <c r="T17" s="710"/>
      <c r="U17" s="710"/>
      <c r="V17" s="710"/>
      <c r="W17" s="710"/>
      <c r="X17" s="710"/>
      <c r="Y17" s="710"/>
      <c r="Z17" s="710"/>
      <c r="AA17" s="710"/>
      <c r="AB17" s="216"/>
    </row>
    <row r="18" spans="2:38" ht="21.75" customHeight="1">
      <c r="B18" s="215"/>
      <c r="C18" s="219"/>
      <c r="D18" s="220"/>
      <c r="E18" s="220"/>
      <c r="F18" s="220"/>
      <c r="G18" s="220"/>
      <c r="H18" s="220"/>
      <c r="I18" s="220"/>
      <c r="J18" s="220"/>
      <c r="K18" s="220"/>
      <c r="L18" s="220"/>
      <c r="M18" s="220"/>
      <c r="N18" s="220"/>
      <c r="O18" s="220"/>
      <c r="P18" s="220"/>
      <c r="Q18" s="220"/>
      <c r="R18" s="710"/>
      <c r="S18" s="710"/>
      <c r="T18" s="710"/>
      <c r="U18" s="710"/>
      <c r="V18" s="710"/>
      <c r="W18" s="710"/>
      <c r="X18" s="710"/>
      <c r="Y18" s="710"/>
      <c r="Z18" s="710"/>
      <c r="AA18" s="710"/>
      <c r="AB18" s="216"/>
    </row>
    <row r="19" spans="2:38" ht="22.5" customHeight="1">
      <c r="B19" s="215"/>
      <c r="C19" s="219"/>
      <c r="D19" s="220"/>
      <c r="E19" s="220"/>
      <c r="F19" s="220"/>
      <c r="G19" s="220"/>
      <c r="H19" s="220"/>
      <c r="I19" s="220"/>
      <c r="J19" s="220"/>
      <c r="K19" s="220"/>
      <c r="L19" s="220"/>
      <c r="M19" s="220"/>
      <c r="N19" s="220"/>
      <c r="O19" s="220"/>
      <c r="P19" s="220"/>
      <c r="Q19" s="220"/>
      <c r="R19" s="710"/>
      <c r="S19" s="710"/>
      <c r="T19" s="710"/>
      <c r="U19" s="710"/>
      <c r="V19" s="710"/>
      <c r="W19" s="710"/>
      <c r="X19" s="710"/>
      <c r="Y19" s="710"/>
      <c r="Z19" s="710"/>
      <c r="AA19" s="710"/>
      <c r="AB19" s="216"/>
    </row>
    <row r="20" spans="2:38" ht="17.25" customHeight="1">
      <c r="B20" s="215"/>
      <c r="C20" s="219"/>
      <c r="D20" s="220"/>
      <c r="E20" s="220"/>
      <c r="F20" s="220"/>
      <c r="G20" s="220"/>
      <c r="H20" s="220"/>
      <c r="I20" s="220"/>
      <c r="J20" s="220"/>
      <c r="K20" s="220"/>
      <c r="L20" s="220"/>
      <c r="M20" s="220"/>
      <c r="N20" s="220"/>
      <c r="O20" s="220"/>
      <c r="P20" s="220"/>
      <c r="Q20" s="220"/>
      <c r="R20" s="710"/>
      <c r="S20" s="710"/>
      <c r="T20" s="710"/>
      <c r="U20" s="710"/>
      <c r="V20" s="710"/>
      <c r="W20" s="710"/>
      <c r="X20" s="710"/>
      <c r="Y20" s="710"/>
      <c r="Z20" s="710"/>
      <c r="AA20" s="710"/>
      <c r="AB20" s="216"/>
    </row>
    <row r="21" spans="2:38" ht="17.25" customHeight="1">
      <c r="B21" s="215"/>
      <c r="C21" s="219"/>
      <c r="D21" s="220"/>
      <c r="E21" s="220"/>
      <c r="F21" s="220"/>
      <c r="G21" s="220"/>
      <c r="H21" s="220"/>
      <c r="I21" s="220"/>
      <c r="J21" s="220"/>
      <c r="K21" s="220"/>
      <c r="L21" s="220"/>
      <c r="M21" s="220"/>
      <c r="N21" s="220"/>
      <c r="O21" s="220"/>
      <c r="P21" s="220"/>
      <c r="Q21" s="220"/>
      <c r="R21" s="632" t="s">
        <v>457</v>
      </c>
      <c r="S21" s="632"/>
      <c r="T21" s="632"/>
      <c r="U21" s="632"/>
      <c r="V21" s="632"/>
      <c r="W21" s="632"/>
      <c r="X21" s="632"/>
      <c r="Y21" s="632"/>
      <c r="Z21" s="632"/>
      <c r="AA21" s="632"/>
      <c r="AB21" s="216"/>
    </row>
    <row r="22" spans="2:38" ht="17.25" customHeight="1">
      <c r="B22" s="215"/>
      <c r="C22" s="219"/>
      <c r="D22" s="220"/>
      <c r="E22" s="220"/>
      <c r="F22" s="220"/>
      <c r="G22" s="220"/>
      <c r="H22" s="220"/>
      <c r="I22" s="220"/>
      <c r="J22" s="220"/>
      <c r="K22" s="220"/>
      <c r="L22" s="220"/>
      <c r="M22" s="220"/>
      <c r="N22" s="220"/>
      <c r="O22" s="220"/>
      <c r="P22" s="220"/>
      <c r="Q22" s="220"/>
      <c r="R22" s="706" t="s">
        <v>1315</v>
      </c>
      <c r="S22" s="706"/>
      <c r="T22" s="706"/>
      <c r="U22" s="706"/>
      <c r="V22" s="706"/>
      <c r="W22" s="706"/>
      <c r="X22" s="706"/>
      <c r="Y22" s="706"/>
      <c r="Z22" s="706"/>
      <c r="AA22" s="706"/>
      <c r="AB22" s="216"/>
    </row>
    <row r="23" spans="2:38" ht="17.25" customHeight="1">
      <c r="B23" s="215"/>
      <c r="C23" s="219"/>
      <c r="D23" s="220"/>
      <c r="E23" s="220"/>
      <c r="F23" s="220"/>
      <c r="G23" s="220"/>
      <c r="H23" s="220"/>
      <c r="I23" s="220"/>
      <c r="J23" s="220"/>
      <c r="K23" s="220"/>
      <c r="L23" s="220"/>
      <c r="M23" s="220"/>
      <c r="N23" s="220"/>
      <c r="O23" s="220"/>
      <c r="P23" s="220"/>
      <c r="Q23" s="220"/>
      <c r="R23" s="706"/>
      <c r="S23" s="706"/>
      <c r="T23" s="706"/>
      <c r="U23" s="706"/>
      <c r="V23" s="706"/>
      <c r="W23" s="706"/>
      <c r="X23" s="706"/>
      <c r="Y23" s="706"/>
      <c r="Z23" s="706"/>
      <c r="AA23" s="706"/>
      <c r="AB23" s="216"/>
    </row>
    <row r="24" spans="2:38" ht="17.25" customHeight="1">
      <c r="B24" s="215"/>
      <c r="C24" s="219"/>
      <c r="D24" s="220"/>
      <c r="E24" s="220"/>
      <c r="F24" s="220"/>
      <c r="G24" s="220"/>
      <c r="H24" s="220"/>
      <c r="I24" s="220"/>
      <c r="J24" s="220"/>
      <c r="K24" s="220"/>
      <c r="L24" s="220"/>
      <c r="M24" s="220"/>
      <c r="N24" s="220"/>
      <c r="O24" s="220"/>
      <c r="P24" s="220"/>
      <c r="Q24" s="220"/>
      <c r="R24" s="706"/>
      <c r="S24" s="706"/>
      <c r="T24" s="706"/>
      <c r="U24" s="706"/>
      <c r="V24" s="706"/>
      <c r="W24" s="706"/>
      <c r="X24" s="706"/>
      <c r="Y24" s="706"/>
      <c r="Z24" s="706"/>
      <c r="AA24" s="706"/>
      <c r="AB24" s="216"/>
    </row>
    <row r="25" spans="2:38" ht="17.25" customHeight="1">
      <c r="B25" s="215"/>
      <c r="C25" s="219"/>
      <c r="D25" s="220"/>
      <c r="E25" s="220"/>
      <c r="F25" s="220"/>
      <c r="G25" s="220"/>
      <c r="H25" s="220"/>
      <c r="I25" s="220"/>
      <c r="J25" s="220"/>
      <c r="K25" s="220"/>
      <c r="L25" s="220"/>
      <c r="M25" s="220"/>
      <c r="N25" s="220"/>
      <c r="O25" s="220"/>
      <c r="P25" s="220"/>
      <c r="Q25" s="220"/>
      <c r="R25" s="706"/>
      <c r="S25" s="706"/>
      <c r="T25" s="706"/>
      <c r="U25" s="706"/>
      <c r="V25" s="706"/>
      <c r="W25" s="706"/>
      <c r="X25" s="706"/>
      <c r="Y25" s="706"/>
      <c r="Z25" s="706"/>
      <c r="AA25" s="706"/>
      <c r="AB25" s="216"/>
    </row>
    <row r="26" spans="2:38" ht="17.25" customHeight="1">
      <c r="B26" s="215"/>
      <c r="C26" s="219"/>
      <c r="D26" s="220"/>
      <c r="E26" s="220"/>
      <c r="F26" s="220"/>
      <c r="G26" s="220"/>
      <c r="H26" s="220"/>
      <c r="I26" s="220"/>
      <c r="J26" s="220"/>
      <c r="K26" s="220"/>
      <c r="L26" s="220"/>
      <c r="M26" s="220"/>
      <c r="N26" s="220"/>
      <c r="O26" s="220"/>
      <c r="P26" s="220"/>
      <c r="Q26" s="220"/>
      <c r="R26" s="706"/>
      <c r="S26" s="706"/>
      <c r="T26" s="706"/>
      <c r="U26" s="706"/>
      <c r="V26" s="706"/>
      <c r="W26" s="706"/>
      <c r="X26" s="706"/>
      <c r="Y26" s="706"/>
      <c r="Z26" s="706"/>
      <c r="AA26" s="706"/>
      <c r="AB26" s="216"/>
    </row>
    <row r="27" spans="2:38" ht="17.25" customHeight="1">
      <c r="B27" s="215"/>
      <c r="C27" s="219"/>
      <c r="D27" s="220"/>
      <c r="E27" s="220"/>
      <c r="F27" s="220"/>
      <c r="G27" s="220"/>
      <c r="H27" s="220"/>
      <c r="I27" s="220"/>
      <c r="J27" s="220"/>
      <c r="K27" s="220"/>
      <c r="L27" s="220"/>
      <c r="M27" s="220"/>
      <c r="N27" s="220"/>
      <c r="O27" s="220"/>
      <c r="P27" s="220"/>
      <c r="Q27" s="220"/>
      <c r="R27" s="706"/>
      <c r="S27" s="706"/>
      <c r="T27" s="706"/>
      <c r="U27" s="706"/>
      <c r="V27" s="706"/>
      <c r="W27" s="706"/>
      <c r="X27" s="706"/>
      <c r="Y27" s="706"/>
      <c r="Z27" s="706"/>
      <c r="AA27" s="706"/>
      <c r="AB27" s="216"/>
    </row>
    <row r="28" spans="2:38" ht="41.25" customHeight="1">
      <c r="B28" s="215"/>
      <c r="C28" s="219"/>
      <c r="D28" s="220"/>
      <c r="E28" s="220"/>
      <c r="F28" s="220"/>
      <c r="G28" s="220"/>
      <c r="H28" s="220"/>
      <c r="I28" s="220"/>
      <c r="J28" s="220"/>
      <c r="K28" s="220"/>
      <c r="L28" s="220"/>
      <c r="M28" s="220"/>
      <c r="N28" s="220"/>
      <c r="O28" s="220"/>
      <c r="P28" s="220"/>
      <c r="Q28" s="220"/>
      <c r="R28" s="706"/>
      <c r="S28" s="706"/>
      <c r="T28" s="706"/>
      <c r="U28" s="706"/>
      <c r="V28" s="706"/>
      <c r="W28" s="706"/>
      <c r="X28" s="706"/>
      <c r="Y28" s="706"/>
      <c r="Z28" s="706"/>
      <c r="AA28" s="706"/>
      <c r="AB28" s="216"/>
    </row>
    <row r="29" spans="2:38" ht="5.2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INDICADORES!H19</f>
        <v>903</v>
      </c>
      <c r="G31" s="256">
        <f>INDICADORES!K19</f>
        <v>831</v>
      </c>
      <c r="H31" s="256">
        <f>INDICADORES!N19</f>
        <v>1513</v>
      </c>
      <c r="I31" s="256">
        <f>INDICADORES!T19</f>
        <v>1636</v>
      </c>
      <c r="J31" s="256">
        <f>INDICADORES!W19</f>
        <v>621</v>
      </c>
      <c r="K31" s="256">
        <f>INDICADORES!Z19</f>
        <v>351</v>
      </c>
      <c r="L31" s="256">
        <f>INDICADORES!AF19</f>
        <v>312</v>
      </c>
      <c r="M31" s="256">
        <f>INDICADORES!AI19</f>
        <v>541</v>
      </c>
      <c r="N31" s="256">
        <f>INDICADORES!AL19</f>
        <v>987</v>
      </c>
      <c r="O31" s="256">
        <f>INDICADORES!AR19</f>
        <v>486</v>
      </c>
      <c r="P31" s="256">
        <f>INDICADORES!AU19</f>
        <v>892</v>
      </c>
      <c r="Q31" s="256">
        <f>INDICADORES!AX19</f>
        <v>210</v>
      </c>
      <c r="R31" s="257">
        <f>SUM(F31:Q31)</f>
        <v>9283</v>
      </c>
      <c r="U31" s="295"/>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INDICADORES!I19</f>
        <v>472</v>
      </c>
      <c r="G32" s="256">
        <f>INDICADORES!L19</f>
        <v>367</v>
      </c>
      <c r="H32" s="256">
        <f>INDICADORES!O19</f>
        <v>349</v>
      </c>
      <c r="I32" s="256">
        <f>INDICADORES!U19</f>
        <v>216</v>
      </c>
      <c r="J32" s="256">
        <f>INDICADORES!X19</f>
        <v>267</v>
      </c>
      <c r="K32" s="256">
        <f>INDICADORES!AA19</f>
        <v>145</v>
      </c>
      <c r="L32" s="256">
        <f>INDICADORES!AG19</f>
        <v>133</v>
      </c>
      <c r="M32" s="256">
        <f>INDICADORES!AJ19</f>
        <v>123</v>
      </c>
      <c r="N32" s="256">
        <f>INDICADORES!AM19</f>
        <v>273</v>
      </c>
      <c r="O32" s="256">
        <f>INDICADORES!AS19</f>
        <v>156</v>
      </c>
      <c r="P32" s="256">
        <f>INDICADORES!AV19</f>
        <v>201</v>
      </c>
      <c r="Q32" s="256">
        <f>INDICADORES!AY19</f>
        <v>80</v>
      </c>
      <c r="R32" s="257">
        <f>SUM(F32:Q32)</f>
        <v>2782</v>
      </c>
      <c r="U32" s="295"/>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96">
        <f t="shared" ref="F33:R33" si="0">F31/F32</f>
        <v>1.9131355932203389</v>
      </c>
      <c r="G33" s="296">
        <f t="shared" si="0"/>
        <v>2.2643051771117166</v>
      </c>
      <c r="H33" s="296">
        <f t="shared" si="0"/>
        <v>4.3352435530085964</v>
      </c>
      <c r="I33" s="296">
        <f t="shared" si="0"/>
        <v>7.5740740740740744</v>
      </c>
      <c r="J33" s="296">
        <f t="shared" si="0"/>
        <v>2.3258426966292136</v>
      </c>
      <c r="K33" s="296">
        <f t="shared" si="0"/>
        <v>2.420689655172414</v>
      </c>
      <c r="L33" s="296">
        <f t="shared" si="0"/>
        <v>2.3458646616541352</v>
      </c>
      <c r="M33" s="296">
        <f t="shared" si="0"/>
        <v>4.3983739837398375</v>
      </c>
      <c r="N33" s="296">
        <f t="shared" si="0"/>
        <v>3.6153846153846154</v>
      </c>
      <c r="O33" s="296">
        <f t="shared" si="0"/>
        <v>3.1153846153846154</v>
      </c>
      <c r="P33" s="296">
        <f t="shared" si="0"/>
        <v>4.4378109452736316</v>
      </c>
      <c r="Q33" s="296">
        <f t="shared" si="0"/>
        <v>2.625</v>
      </c>
      <c r="R33" s="297">
        <f t="shared" si="0"/>
        <v>3.3368080517613228</v>
      </c>
      <c r="U33" s="295"/>
      <c r="V33" s="220"/>
      <c r="W33" s="220"/>
      <c r="X33" s="220"/>
      <c r="Y33" s="220"/>
      <c r="Z33" s="220"/>
      <c r="AA33" s="221"/>
      <c r="AB33" s="216"/>
      <c r="AE33" s="218"/>
      <c r="AF33" s="218"/>
      <c r="AG33" s="218"/>
      <c r="AH33" s="218"/>
      <c r="AI33" s="218"/>
      <c r="AJ33" s="218"/>
      <c r="AK33" s="218"/>
      <c r="AL33" s="218"/>
    </row>
    <row r="34" spans="2:38" ht="18" customHeight="1">
      <c r="B34" s="215"/>
      <c r="C34" s="219"/>
      <c r="D34" s="231" t="s">
        <v>516</v>
      </c>
      <c r="E34" s="232"/>
      <c r="F34" s="312">
        <v>4.75</v>
      </c>
      <c r="G34" s="312">
        <v>4.0986842105263204</v>
      </c>
      <c r="H34" s="312">
        <v>8.6842105263157894</v>
      </c>
      <c r="I34" s="312">
        <v>8.5684210526315798</v>
      </c>
      <c r="J34" s="312">
        <v>7.48780487804878</v>
      </c>
      <c r="K34" s="312">
        <v>7.0883534136546196</v>
      </c>
      <c r="L34" s="312">
        <v>2.26993865030675</v>
      </c>
      <c r="M34" s="312">
        <v>2.2969432314410501</v>
      </c>
      <c r="N34" s="312">
        <v>1.4327731092436999</v>
      </c>
      <c r="O34" s="312">
        <v>2.7050359712230199</v>
      </c>
      <c r="P34" s="312">
        <v>2.7083333333333299</v>
      </c>
      <c r="Q34" s="312">
        <v>2</v>
      </c>
      <c r="R34" s="299">
        <v>4.8</v>
      </c>
      <c r="U34" s="295"/>
      <c r="V34" s="220"/>
      <c r="W34" s="220"/>
      <c r="X34" s="220"/>
      <c r="Y34" s="220"/>
      <c r="Z34" s="220"/>
      <c r="AA34" s="221"/>
      <c r="AB34" s="216"/>
      <c r="AE34" s="218"/>
      <c r="AF34" s="218"/>
      <c r="AG34" s="218"/>
      <c r="AH34" s="218"/>
      <c r="AI34" s="218"/>
      <c r="AJ34" s="218"/>
      <c r="AK34" s="218"/>
      <c r="AL34" s="218"/>
    </row>
    <row r="35" spans="2:38" ht="15.75" customHeight="1">
      <c r="B35" s="215"/>
      <c r="C35" s="219"/>
      <c r="D35" s="739" t="s">
        <v>26</v>
      </c>
      <c r="E35" s="739"/>
      <c r="F35" s="300">
        <v>5</v>
      </c>
      <c r="G35" s="300">
        <v>5</v>
      </c>
      <c r="H35" s="300">
        <v>5</v>
      </c>
      <c r="I35" s="300">
        <v>5</v>
      </c>
      <c r="J35" s="300">
        <v>5</v>
      </c>
      <c r="K35" s="300">
        <v>5</v>
      </c>
      <c r="L35" s="300">
        <v>5</v>
      </c>
      <c r="M35" s="300">
        <v>5</v>
      </c>
      <c r="N35" s="300">
        <v>5</v>
      </c>
      <c r="O35" s="300">
        <v>5</v>
      </c>
      <c r="P35" s="300">
        <v>5</v>
      </c>
      <c r="Q35" s="300">
        <v>5</v>
      </c>
      <c r="R35" s="299">
        <f>+AVERAGE(F35:Q35)</f>
        <v>5</v>
      </c>
      <c r="U35" s="220"/>
      <c r="V35" s="220"/>
      <c r="W35" s="220"/>
      <c r="AA35" s="216"/>
      <c r="AB35" s="216"/>
      <c r="AC35" s="218"/>
      <c r="AD35" s="218"/>
      <c r="AE35" s="218"/>
      <c r="AF35" s="218"/>
      <c r="AG35" s="218"/>
      <c r="AH35" s="218"/>
      <c r="AI35" s="218"/>
      <c r="AJ35" s="218"/>
    </row>
    <row r="36" spans="2:38" ht="6" customHeight="1">
      <c r="B36" s="215"/>
      <c r="C36" s="318"/>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20"/>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D37" s="218"/>
      <c r="AE37" s="218"/>
      <c r="AF37" s="218"/>
    </row>
    <row r="38" spans="2:38" ht="29.25" customHeight="1">
      <c r="B38" s="215"/>
      <c r="C38" s="677" t="s">
        <v>27</v>
      </c>
      <c r="D38" s="677"/>
      <c r="E38" s="677"/>
      <c r="F38" s="677"/>
      <c r="G38" s="656" t="s">
        <v>599</v>
      </c>
      <c r="H38" s="656"/>
      <c r="I38" s="656"/>
      <c r="J38" s="656"/>
      <c r="K38" s="656"/>
      <c r="L38" s="656"/>
      <c r="M38" s="656"/>
      <c r="N38" s="656"/>
      <c r="O38" s="690" t="s">
        <v>518</v>
      </c>
      <c r="P38" s="690"/>
      <c r="Q38" s="690"/>
      <c r="R38" s="690"/>
      <c r="S38" s="690"/>
      <c r="T38" s="705"/>
      <c r="U38" s="705"/>
      <c r="V38" s="705"/>
      <c r="W38" s="705"/>
      <c r="X38" s="705"/>
      <c r="Y38" s="705"/>
      <c r="Z38" s="705"/>
      <c r="AA38" s="705"/>
      <c r="AB38" s="301"/>
      <c r="AD38" s="261"/>
      <c r="AE38" s="239"/>
      <c r="AF38" s="239"/>
    </row>
    <row r="39" spans="2:38" ht="20.25" customHeight="1">
      <c r="B39" s="215"/>
      <c r="C39" s="661" t="s">
        <v>28</v>
      </c>
      <c r="D39" s="661"/>
      <c r="E39" s="661"/>
      <c r="F39" s="661"/>
      <c r="G39" s="656" t="s">
        <v>600</v>
      </c>
      <c r="H39" s="656"/>
      <c r="I39" s="656"/>
      <c r="J39" s="656"/>
      <c r="K39" s="656"/>
      <c r="L39" s="656"/>
      <c r="M39" s="656"/>
      <c r="N39" s="656"/>
      <c r="O39" s="661" t="s">
        <v>519</v>
      </c>
      <c r="P39" s="661"/>
      <c r="Q39" s="661"/>
      <c r="R39" s="661"/>
      <c r="S39" s="661"/>
      <c r="T39" s="705"/>
      <c r="U39" s="705"/>
      <c r="V39" s="705"/>
      <c r="W39" s="705"/>
      <c r="X39" s="705"/>
      <c r="Y39" s="705"/>
      <c r="Z39" s="705"/>
      <c r="AA39" s="705"/>
      <c r="AB39" s="301"/>
      <c r="AD39" s="261"/>
      <c r="AE39" s="239"/>
      <c r="AF39" s="239"/>
    </row>
    <row r="40" spans="2:38" ht="30" customHeight="1">
      <c r="B40" s="215"/>
      <c r="C40" s="661" t="s">
        <v>520</v>
      </c>
      <c r="D40" s="661"/>
      <c r="E40" s="661"/>
      <c r="F40" s="661"/>
      <c r="G40" s="656" t="s">
        <v>544</v>
      </c>
      <c r="H40" s="656"/>
      <c r="I40" s="656"/>
      <c r="J40" s="656"/>
      <c r="K40" s="656"/>
      <c r="L40" s="656"/>
      <c r="M40" s="656"/>
      <c r="N40" s="656"/>
      <c r="O40" s="648" t="s">
        <v>471</v>
      </c>
      <c r="P40" s="648"/>
      <c r="Q40" s="648"/>
      <c r="R40" s="648"/>
      <c r="S40" s="648"/>
      <c r="T40" s="703" t="s">
        <v>472</v>
      </c>
      <c r="U40" s="703"/>
      <c r="V40" s="703"/>
      <c r="W40" s="703"/>
      <c r="X40" s="703"/>
      <c r="Y40" s="703"/>
      <c r="Z40" s="703"/>
      <c r="AA40" s="703"/>
      <c r="AB40" s="301"/>
      <c r="AD40" s="261"/>
      <c r="AE40" s="239"/>
      <c r="AF40" s="239"/>
    </row>
    <row r="41" spans="2:38" ht="18.75" customHeight="1">
      <c r="B41" s="215"/>
      <c r="C41" s="661" t="s">
        <v>468</v>
      </c>
      <c r="D41" s="661"/>
      <c r="E41" s="661"/>
      <c r="F41" s="661"/>
      <c r="G41" s="656" t="s">
        <v>34</v>
      </c>
      <c r="H41" s="656"/>
      <c r="I41" s="656"/>
      <c r="J41" s="656"/>
      <c r="K41" s="656"/>
      <c r="L41" s="656"/>
      <c r="M41" s="656"/>
      <c r="N41" s="656"/>
      <c r="O41" s="648" t="s">
        <v>473</v>
      </c>
      <c r="P41" s="648"/>
      <c r="Q41" s="648"/>
      <c r="R41" s="648"/>
      <c r="S41" s="648"/>
      <c r="T41" s="703" t="s">
        <v>474</v>
      </c>
      <c r="U41" s="703"/>
      <c r="V41" s="703"/>
      <c r="W41" s="703"/>
      <c r="X41" s="703"/>
      <c r="Y41" s="703"/>
      <c r="Z41" s="703"/>
      <c r="AA41" s="703"/>
      <c r="AB41" s="301"/>
      <c r="AD41" s="261"/>
      <c r="AE41" s="238"/>
      <c r="AF41" s="238"/>
    </row>
    <row r="42" spans="2:38" ht="19.5" customHeight="1">
      <c r="B42" s="215"/>
      <c r="C42" s="668" t="s">
        <v>522</v>
      </c>
      <c r="D42" s="668"/>
      <c r="E42" s="668"/>
      <c r="F42" s="668"/>
      <c r="G42" s="737">
        <v>100</v>
      </c>
      <c r="H42" s="737"/>
      <c r="I42" s="737"/>
      <c r="J42" s="737"/>
      <c r="K42" s="737"/>
      <c r="L42" s="737"/>
      <c r="M42" s="737"/>
      <c r="N42" s="737"/>
      <c r="O42" s="661" t="s">
        <v>475</v>
      </c>
      <c r="P42" s="661"/>
      <c r="Q42" s="661"/>
      <c r="R42" s="661"/>
      <c r="S42" s="661"/>
      <c r="T42" s="703"/>
      <c r="U42" s="703"/>
      <c r="V42" s="703"/>
      <c r="W42" s="703"/>
      <c r="X42" s="703"/>
      <c r="Y42" s="703"/>
      <c r="Z42" s="703"/>
      <c r="AA42" s="703"/>
      <c r="AB42" s="301"/>
      <c r="AD42" s="261"/>
      <c r="AE42" s="238"/>
      <c r="AF42" s="238"/>
    </row>
    <row r="43" spans="2:38" ht="18.75" customHeight="1">
      <c r="B43" s="215"/>
      <c r="C43" s="668"/>
      <c r="D43" s="668"/>
      <c r="E43" s="668"/>
      <c r="F43" s="668"/>
      <c r="G43" s="737"/>
      <c r="H43" s="737"/>
      <c r="I43" s="737"/>
      <c r="J43" s="737"/>
      <c r="K43" s="737"/>
      <c r="L43" s="737"/>
      <c r="M43" s="737"/>
      <c r="N43" s="737"/>
      <c r="O43" s="668" t="s">
        <v>476</v>
      </c>
      <c r="P43" s="668"/>
      <c r="Q43" s="668"/>
      <c r="R43" s="668"/>
      <c r="S43" s="668"/>
      <c r="T43" s="704" t="s">
        <v>477</v>
      </c>
      <c r="U43" s="704"/>
      <c r="V43" s="704"/>
      <c r="W43" s="704"/>
      <c r="X43" s="704"/>
      <c r="Y43" s="704"/>
      <c r="Z43" s="704"/>
      <c r="AA43" s="704"/>
      <c r="AB43" s="301"/>
      <c r="AD43" s="261"/>
      <c r="AE43" s="238"/>
      <c r="AF43" s="238"/>
    </row>
    <row r="44" spans="2:38" ht="15" customHeight="1">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301"/>
      <c r="AD44" s="261"/>
      <c r="AE44" s="238"/>
      <c r="AF44" s="238"/>
    </row>
    <row r="45" spans="2:38" ht="27.75" customHeight="1">
      <c r="B45" s="215"/>
      <c r="C45" s="677" t="s">
        <v>480</v>
      </c>
      <c r="D45" s="677"/>
      <c r="E45" s="677"/>
      <c r="F45" s="677"/>
      <c r="G45" s="662" t="s">
        <v>481</v>
      </c>
      <c r="H45" s="662"/>
      <c r="I45" s="322" t="s">
        <v>482</v>
      </c>
      <c r="J45" s="241" t="s">
        <v>483</v>
      </c>
      <c r="K45" s="240"/>
      <c r="L45" s="241" t="s">
        <v>484</v>
      </c>
      <c r="M45" s="242"/>
      <c r="N45" s="243"/>
      <c r="O45" s="663" t="s">
        <v>485</v>
      </c>
      <c r="P45" s="663"/>
      <c r="Q45" s="663"/>
      <c r="R45" s="663"/>
      <c r="S45" s="720" t="s">
        <v>486</v>
      </c>
      <c r="T45" s="720"/>
      <c r="U45" s="720"/>
      <c r="V45" s="720"/>
      <c r="W45" s="720"/>
      <c r="X45" s="720"/>
      <c r="Y45" s="720"/>
      <c r="Z45" s="720"/>
      <c r="AA45" s="720"/>
      <c r="AB45" s="301"/>
      <c r="AD45" s="261"/>
      <c r="AE45" s="238"/>
      <c r="AF45" s="238"/>
    </row>
    <row r="46" spans="2:38" ht="21.7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5" t="s">
        <v>482</v>
      </c>
      <c r="W46" s="721" t="s">
        <v>489</v>
      </c>
      <c r="X46" s="721"/>
      <c r="Y46" s="721"/>
      <c r="Z46" s="667"/>
      <c r="AA46" s="667"/>
      <c r="AB46" s="301"/>
      <c r="AD46" s="261"/>
      <c r="AE46" s="238"/>
      <c r="AF46" s="238"/>
    </row>
    <row r="47" spans="2:38" ht="28.5" customHeight="1">
      <c r="B47" s="215"/>
      <c r="C47" s="648" t="s">
        <v>490</v>
      </c>
      <c r="D47" s="648"/>
      <c r="E47" s="648"/>
      <c r="F47" s="648"/>
      <c r="G47" s="652"/>
      <c r="H47" s="652"/>
      <c r="I47" s="652"/>
      <c r="J47" s="652"/>
      <c r="K47" s="652"/>
      <c r="L47" s="652"/>
      <c r="M47" s="652"/>
      <c r="N47" s="652"/>
      <c r="O47" s="650"/>
      <c r="P47" s="650"/>
      <c r="Q47" s="650"/>
      <c r="R47" s="650"/>
      <c r="S47" s="721" t="s">
        <v>476</v>
      </c>
      <c r="T47" s="721"/>
      <c r="U47" s="721"/>
      <c r="V47" s="655" t="s">
        <v>482</v>
      </c>
      <c r="W47" s="721" t="s">
        <v>523</v>
      </c>
      <c r="X47" s="721"/>
      <c r="Y47" s="721"/>
      <c r="Z47" s="712"/>
      <c r="AA47" s="712"/>
      <c r="AB47" s="301"/>
      <c r="AD47" s="261"/>
      <c r="AE47" s="238"/>
      <c r="AF47" s="238"/>
    </row>
    <row r="48" spans="2:38" ht="20.25" customHeight="1">
      <c r="B48" s="215"/>
      <c r="C48" s="648" t="s">
        <v>524</v>
      </c>
      <c r="D48" s="648"/>
      <c r="E48" s="648"/>
      <c r="F48" s="648"/>
      <c r="G48" s="736" t="s">
        <v>545</v>
      </c>
      <c r="H48" s="736"/>
      <c r="I48" s="736"/>
      <c r="J48" s="736"/>
      <c r="K48" s="736"/>
      <c r="L48" s="736"/>
      <c r="M48" s="736"/>
      <c r="N48" s="736"/>
      <c r="O48" s="650"/>
      <c r="P48" s="650"/>
      <c r="Q48" s="650"/>
      <c r="R48" s="650"/>
      <c r="S48" s="721"/>
      <c r="T48" s="721"/>
      <c r="U48" s="721"/>
      <c r="V48" s="655"/>
      <c r="W48" s="721"/>
      <c r="X48" s="721"/>
      <c r="Y48" s="721"/>
      <c r="Z48" s="712"/>
      <c r="AA48" s="712"/>
      <c r="AB48" s="301"/>
      <c r="AD48" s="261"/>
      <c r="AE48" s="238"/>
      <c r="AF48" s="238"/>
    </row>
    <row r="49" spans="1:38" ht="13.5" customHeight="1">
      <c r="B49" s="215"/>
      <c r="C49" s="648" t="s">
        <v>526</v>
      </c>
      <c r="D49" s="648"/>
      <c r="E49" s="648"/>
      <c r="F49" s="648"/>
      <c r="G49" s="649" t="s">
        <v>597</v>
      </c>
      <c r="H49" s="649"/>
      <c r="I49" s="649"/>
      <c r="J49" s="649"/>
      <c r="K49" s="649"/>
      <c r="L49" s="649"/>
      <c r="M49" s="649"/>
      <c r="N49" s="649"/>
      <c r="O49" s="650"/>
      <c r="P49" s="650"/>
      <c r="Q49" s="650"/>
      <c r="R49" s="650"/>
      <c r="S49" s="715" t="s">
        <v>493</v>
      </c>
      <c r="T49" s="715"/>
      <c r="U49" s="715"/>
      <c r="V49" s="654" t="s">
        <v>482</v>
      </c>
      <c r="W49" s="607" t="s">
        <v>494</v>
      </c>
      <c r="X49" s="607"/>
      <c r="Y49" s="607"/>
      <c r="Z49" s="608" t="s">
        <v>482</v>
      </c>
      <c r="AA49" s="608"/>
      <c r="AB49" s="301"/>
      <c r="AD49" s="261"/>
      <c r="AE49" s="238"/>
      <c r="AF49" s="238"/>
    </row>
    <row r="50" spans="1:38" ht="12.75" customHeight="1">
      <c r="B50" s="215"/>
      <c r="C50" s="648" t="s">
        <v>495</v>
      </c>
      <c r="D50" s="648"/>
      <c r="E50" s="648"/>
      <c r="F50" s="648"/>
      <c r="G50" s="649"/>
      <c r="H50" s="649"/>
      <c r="I50" s="649"/>
      <c r="J50" s="649"/>
      <c r="K50" s="649"/>
      <c r="L50" s="649"/>
      <c r="M50" s="649"/>
      <c r="N50" s="649"/>
      <c r="O50" s="650"/>
      <c r="P50" s="650"/>
      <c r="Q50" s="650"/>
      <c r="R50" s="650"/>
      <c r="S50" s="715"/>
      <c r="T50" s="715"/>
      <c r="U50" s="715"/>
      <c r="V50" s="654"/>
      <c r="W50" s="607"/>
      <c r="X50" s="607"/>
      <c r="Y50" s="607"/>
      <c r="Z50" s="608"/>
      <c r="AA50" s="608"/>
      <c r="AB50" s="301"/>
      <c r="AD50" s="261"/>
      <c r="AE50" s="238"/>
      <c r="AF50" s="238"/>
    </row>
    <row r="51" spans="1:38" ht="12.7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608"/>
      <c r="AA51" s="608"/>
      <c r="AB51" s="301"/>
      <c r="AD51" s="261"/>
      <c r="AE51" s="238"/>
      <c r="AF51" s="238"/>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304"/>
      <c r="AB52" s="305"/>
      <c r="AD52" s="261"/>
      <c r="AE52" s="239"/>
      <c r="AF52" s="239"/>
    </row>
    <row r="53" spans="1:38" ht="4.5" customHeight="1">
      <c r="A53" s="220"/>
      <c r="C53" s="253"/>
      <c r="D53" s="238"/>
      <c r="E53" s="238"/>
      <c r="F53" s="238"/>
      <c r="G53" s="238"/>
      <c r="H53" s="238"/>
      <c r="I53" s="238"/>
      <c r="J53" s="238"/>
      <c r="K53" s="238"/>
      <c r="L53" s="238"/>
      <c r="M53" s="238"/>
      <c r="N53" s="238"/>
      <c r="O53" s="306"/>
      <c r="P53" s="253"/>
      <c r="Q53" s="254"/>
      <c r="R53" s="254"/>
      <c r="S53" s="254"/>
      <c r="T53" s="254"/>
      <c r="U53" s="254"/>
      <c r="V53" s="254"/>
      <c r="W53" s="254"/>
      <c r="X53" s="254"/>
      <c r="Y53" s="254"/>
      <c r="Z53" s="254"/>
      <c r="AB53" s="238"/>
      <c r="AD53" s="261"/>
      <c r="AE53" s="239"/>
      <c r="AF53" s="239"/>
      <c r="AL53">
        <f>SUBTOTAL(9,AL38:AL52)</f>
        <v>0</v>
      </c>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C55" s="253"/>
      <c r="D55" s="238"/>
      <c r="E55" s="238"/>
      <c r="F55" s="238"/>
      <c r="G55" s="238"/>
      <c r="H55" s="238"/>
      <c r="I55" s="238"/>
      <c r="J55" s="238"/>
      <c r="K55" s="238"/>
      <c r="L55" s="238"/>
      <c r="M55" s="238"/>
      <c r="N55" s="238"/>
      <c r="AA55" s="254"/>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A56" s="254"/>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A57" s="254"/>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WgF82VVqRPWZLpKy2VSaCfyzuhkcL7Sn9/MikKjRcqKXIhI0+mpjd67McLlfk09JusZDhGK0DRgCiX1+T0weCA==" saltValue="4sasna5Rj2xTjnoKnc2JOQ==" spinCount="100000" sheet="1" objects="1" scenarios="1"/>
  <mergeCells count="74">
    <mergeCell ref="G3:P3"/>
    <mergeCell ref="G4:P4"/>
    <mergeCell ref="G5:P5"/>
    <mergeCell ref="C7:AA7"/>
    <mergeCell ref="C8:E8"/>
    <mergeCell ref="F8:P8"/>
    <mergeCell ref="Q8:R8"/>
    <mergeCell ref="S8:T8"/>
    <mergeCell ref="U8:V8"/>
    <mergeCell ref="W8:AA8"/>
    <mergeCell ref="C9:E10"/>
    <mergeCell ref="F9:AA10"/>
    <mergeCell ref="R12:AA12"/>
    <mergeCell ref="R13:AA20"/>
    <mergeCell ref="R21:AA21"/>
    <mergeCell ref="R22:AA28"/>
    <mergeCell ref="D35:E35"/>
    <mergeCell ref="C37:N37"/>
    <mergeCell ref="O37:AA37"/>
    <mergeCell ref="C38:F38"/>
    <mergeCell ref="G38:N38"/>
    <mergeCell ref="O38:S38"/>
    <mergeCell ref="T38:AA38"/>
    <mergeCell ref="C39:F39"/>
    <mergeCell ref="G39:N39"/>
    <mergeCell ref="O39:S39"/>
    <mergeCell ref="T39:AA39"/>
    <mergeCell ref="C40:F40"/>
    <mergeCell ref="G40:N40"/>
    <mergeCell ref="O40:S40"/>
    <mergeCell ref="T40:AA40"/>
    <mergeCell ref="C41:F41"/>
    <mergeCell ref="G41:N41"/>
    <mergeCell ref="O41:S41"/>
    <mergeCell ref="T41:AA41"/>
    <mergeCell ref="C42:F43"/>
    <mergeCell ref="G42:N43"/>
    <mergeCell ref="O42:S42"/>
    <mergeCell ref="T42:AA42"/>
    <mergeCell ref="O43:S43"/>
    <mergeCell ref="T43:AA43"/>
    <mergeCell ref="C44:N44"/>
    <mergeCell ref="O44:AA44"/>
    <mergeCell ref="C45:F46"/>
    <mergeCell ref="G45:H45"/>
    <mergeCell ref="O45:R45"/>
    <mergeCell ref="S45:AA45"/>
    <mergeCell ref="G46:M46"/>
    <mergeCell ref="O46:R51"/>
    <mergeCell ref="S46:U46"/>
    <mergeCell ref="W46:Y46"/>
    <mergeCell ref="Z46:AA46"/>
    <mergeCell ref="C47:F47"/>
    <mergeCell ref="G47:N47"/>
    <mergeCell ref="S47:U48"/>
    <mergeCell ref="V47:V48"/>
    <mergeCell ref="W47:Y48"/>
    <mergeCell ref="V49:V51"/>
    <mergeCell ref="W49:Y51"/>
    <mergeCell ref="Z49:AA51"/>
    <mergeCell ref="C50:F50"/>
    <mergeCell ref="G50:N50"/>
    <mergeCell ref="C51:F51"/>
    <mergeCell ref="G51:N51"/>
    <mergeCell ref="C48:F48"/>
    <mergeCell ref="G48:N48"/>
    <mergeCell ref="C49:F49"/>
    <mergeCell ref="G49:N49"/>
    <mergeCell ref="S49:U51"/>
    <mergeCell ref="AF54:AL54"/>
    <mergeCell ref="AF55:AL55"/>
    <mergeCell ref="AF56:AL56"/>
    <mergeCell ref="AF57:AL57"/>
    <mergeCell ref="Z47:AA48"/>
  </mergeCells>
  <pageMargins left="0.40972222222222199" right="0.37986111111111098" top="0.94027777777777799" bottom="0.45" header="0.511811023622047" footer="0.511811023622047"/>
  <pageSetup paperSize="9" scale="81"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L84"/>
  <sheetViews>
    <sheetView showGridLines="0" topLeftCell="C21" zoomScaleNormal="100" workbookViewId="0">
      <selection activeCell="R31" sqref="R31"/>
    </sheetView>
  </sheetViews>
  <sheetFormatPr baseColWidth="10" defaultColWidth="11.42578125" defaultRowHeight="12.75"/>
  <cols>
    <col min="1" max="2" width="1.140625" customWidth="1"/>
    <col min="3" max="3" width="4.28515625" customWidth="1"/>
    <col min="4" max="4" width="7" customWidth="1"/>
    <col min="5" max="5" width="8.85546875" customWidth="1"/>
    <col min="6" max="17" width="6.7109375" customWidth="1"/>
    <col min="18"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26.25" customHeight="1">
      <c r="B8" s="215"/>
      <c r="C8" s="661" t="s">
        <v>433</v>
      </c>
      <c r="D8" s="661"/>
      <c r="E8" s="661"/>
      <c r="F8" s="691" t="s">
        <v>72</v>
      </c>
      <c r="G8" s="691"/>
      <c r="H8" s="691"/>
      <c r="I8" s="691"/>
      <c r="J8" s="691"/>
      <c r="K8" s="691"/>
      <c r="L8" s="691"/>
      <c r="M8" s="691"/>
      <c r="N8" s="691"/>
      <c r="O8" s="691"/>
      <c r="P8" s="691"/>
      <c r="Q8" s="727" t="s">
        <v>435</v>
      </c>
      <c r="R8" s="727"/>
      <c r="S8" s="728"/>
      <c r="T8" s="728"/>
      <c r="U8" s="727" t="s">
        <v>436</v>
      </c>
      <c r="V8" s="727"/>
      <c r="W8" s="674" t="s">
        <v>437</v>
      </c>
      <c r="X8" s="674"/>
      <c r="Y8" s="674"/>
      <c r="Z8" s="674"/>
      <c r="AA8" s="674"/>
      <c r="AB8" s="216"/>
      <c r="AE8" s="218"/>
      <c r="AF8" s="218"/>
      <c r="AG8" s="218"/>
    </row>
    <row r="9" spans="2:38" ht="22.5" customHeight="1">
      <c r="B9" s="215"/>
      <c r="C9" s="724" t="s">
        <v>438</v>
      </c>
      <c r="D9" s="724"/>
      <c r="E9" s="724"/>
      <c r="F9" s="725" t="s">
        <v>562</v>
      </c>
      <c r="G9" s="725"/>
      <c r="H9" s="725"/>
      <c r="I9" s="725"/>
      <c r="J9" s="725"/>
      <c r="K9" s="725"/>
      <c r="L9" s="725"/>
      <c r="M9" s="725"/>
      <c r="N9" s="725"/>
      <c r="O9" s="725"/>
      <c r="P9" s="725"/>
      <c r="Q9" s="725"/>
      <c r="R9" s="725"/>
      <c r="S9" s="725"/>
      <c r="T9" s="725"/>
      <c r="U9" s="725"/>
      <c r="V9" s="725"/>
      <c r="W9" s="725"/>
      <c r="X9" s="725"/>
      <c r="Y9" s="725"/>
      <c r="Z9" s="725"/>
      <c r="AA9" s="725"/>
      <c r="AB9" s="216"/>
      <c r="AE9" s="218"/>
      <c r="AF9" s="218"/>
      <c r="AG9" s="218"/>
    </row>
    <row r="10" spans="2:38" ht="22.5" customHeight="1">
      <c r="B10" s="215"/>
      <c r="C10" s="724"/>
      <c r="D10" s="724"/>
      <c r="E10" s="724"/>
      <c r="F10" s="725"/>
      <c r="G10" s="725"/>
      <c r="H10" s="725"/>
      <c r="I10" s="725"/>
      <c r="J10" s="725"/>
      <c r="K10" s="725"/>
      <c r="L10" s="725"/>
      <c r="M10" s="725"/>
      <c r="N10" s="725"/>
      <c r="O10" s="725"/>
      <c r="P10" s="725"/>
      <c r="Q10" s="725"/>
      <c r="R10" s="725"/>
      <c r="S10" s="725"/>
      <c r="T10" s="725"/>
      <c r="U10" s="725"/>
      <c r="V10" s="725"/>
      <c r="W10" s="725"/>
      <c r="X10" s="725"/>
      <c r="Y10" s="725"/>
      <c r="Z10" s="725"/>
      <c r="AA10" s="725"/>
      <c r="AB10" s="216"/>
      <c r="AE10" s="218"/>
      <c r="AF10" s="218"/>
      <c r="AG10" s="218"/>
    </row>
    <row r="11" spans="2:38" ht="4.5" customHeight="1">
      <c r="B11" s="215"/>
      <c r="C11" s="315"/>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7"/>
      <c r="AB11" s="216"/>
      <c r="AE11" s="218"/>
      <c r="AF11" s="218"/>
      <c r="AG11" s="218"/>
      <c r="AH11" s="218"/>
      <c r="AI11" s="218"/>
      <c r="AJ11" s="218"/>
      <c r="AK11" s="218"/>
      <c r="AL11" s="218"/>
    </row>
    <row r="12" spans="2:38" ht="17.25" customHeight="1">
      <c r="B12" s="215"/>
      <c r="C12" s="219"/>
      <c r="D12" s="220"/>
      <c r="E12" s="220"/>
      <c r="F12" s="220"/>
      <c r="G12" s="220"/>
      <c r="H12" s="220"/>
      <c r="I12" s="220"/>
      <c r="J12" s="220"/>
      <c r="K12" s="220"/>
      <c r="L12" s="220"/>
      <c r="M12" s="220"/>
      <c r="N12" s="220"/>
      <c r="O12" s="220"/>
      <c r="P12" s="220"/>
      <c r="Q12" s="323"/>
      <c r="R12" s="697" t="s">
        <v>442</v>
      </c>
      <c r="S12" s="697"/>
      <c r="T12" s="697"/>
      <c r="U12" s="697"/>
      <c r="V12" s="697"/>
      <c r="W12" s="697"/>
      <c r="X12" s="697"/>
      <c r="Y12" s="697"/>
      <c r="Z12" s="697"/>
      <c r="AA12" s="697"/>
      <c r="AB12" s="216"/>
    </row>
    <row r="13" spans="2:38" ht="29.25" customHeight="1">
      <c r="B13" s="215"/>
      <c r="C13" s="219"/>
      <c r="D13" s="220"/>
      <c r="E13" s="220"/>
      <c r="F13" s="220"/>
      <c r="G13" s="220"/>
      <c r="H13" s="220"/>
      <c r="I13" s="220"/>
      <c r="J13" s="220"/>
      <c r="K13" s="220"/>
      <c r="L13" s="220"/>
      <c r="M13" s="220"/>
      <c r="N13" s="220"/>
      <c r="O13" s="220"/>
      <c r="P13" s="220"/>
      <c r="Q13" s="324"/>
      <c r="R13" s="710" t="s">
        <v>601</v>
      </c>
      <c r="S13" s="710"/>
      <c r="T13" s="710"/>
      <c r="U13" s="710"/>
      <c r="V13" s="710"/>
      <c r="W13" s="710"/>
      <c r="X13" s="710"/>
      <c r="Y13" s="710"/>
      <c r="Z13" s="710"/>
      <c r="AA13" s="710"/>
      <c r="AB13" s="216"/>
    </row>
    <row r="14" spans="2:38" ht="17.25" customHeight="1">
      <c r="B14" s="215"/>
      <c r="C14" s="219"/>
      <c r="D14" s="220"/>
      <c r="E14" s="220"/>
      <c r="F14" s="220"/>
      <c r="G14" s="220"/>
      <c r="H14" s="220"/>
      <c r="I14" s="220"/>
      <c r="J14" s="220"/>
      <c r="K14" s="220"/>
      <c r="L14" s="220"/>
      <c r="M14" s="220"/>
      <c r="N14" s="220"/>
      <c r="O14" s="220"/>
      <c r="P14" s="220"/>
      <c r="Q14" s="324"/>
      <c r="R14" s="710"/>
      <c r="S14" s="710"/>
      <c r="T14" s="710"/>
      <c r="U14" s="710"/>
      <c r="V14" s="710"/>
      <c r="W14" s="710"/>
      <c r="X14" s="710"/>
      <c r="Y14" s="710"/>
      <c r="Z14" s="710"/>
      <c r="AA14" s="710"/>
      <c r="AB14" s="216"/>
    </row>
    <row r="15" spans="2:38" ht="22.5" customHeight="1">
      <c r="B15" s="215"/>
      <c r="C15" s="219"/>
      <c r="D15" s="220"/>
      <c r="E15" s="220"/>
      <c r="F15" s="220"/>
      <c r="G15" s="220"/>
      <c r="H15" s="220"/>
      <c r="I15" s="220"/>
      <c r="J15" s="220"/>
      <c r="K15" s="220"/>
      <c r="L15" s="220"/>
      <c r="M15" s="220"/>
      <c r="N15" s="220"/>
      <c r="O15" s="220"/>
      <c r="P15" s="220"/>
      <c r="Q15" s="324"/>
      <c r="R15" s="710"/>
      <c r="S15" s="710"/>
      <c r="T15" s="710"/>
      <c r="U15" s="710"/>
      <c r="V15" s="710"/>
      <c r="W15" s="710"/>
      <c r="X15" s="710"/>
      <c r="Y15" s="710"/>
      <c r="Z15" s="710"/>
      <c r="AA15" s="710"/>
      <c r="AB15" s="216"/>
    </row>
    <row r="16" spans="2:38" ht="24.75" customHeight="1">
      <c r="B16" s="215"/>
      <c r="C16" s="219"/>
      <c r="D16" s="220"/>
      <c r="E16" s="220"/>
      <c r="F16" s="220"/>
      <c r="G16" s="220"/>
      <c r="H16" s="220"/>
      <c r="I16" s="220"/>
      <c r="J16" s="220"/>
      <c r="K16" s="220"/>
      <c r="L16" s="220"/>
      <c r="M16" s="220"/>
      <c r="N16" s="220"/>
      <c r="O16" s="220"/>
      <c r="P16" s="220"/>
      <c r="Q16" s="324"/>
      <c r="R16" s="710"/>
      <c r="S16" s="710"/>
      <c r="T16" s="710"/>
      <c r="U16" s="710"/>
      <c r="V16" s="710"/>
      <c r="W16" s="710"/>
      <c r="X16" s="710"/>
      <c r="Y16" s="710"/>
      <c r="Z16" s="710"/>
      <c r="AA16" s="710"/>
      <c r="AB16" s="216"/>
    </row>
    <row r="17" spans="2:38" ht="22.5" customHeight="1">
      <c r="B17" s="215"/>
      <c r="C17" s="219"/>
      <c r="D17" s="220"/>
      <c r="E17" s="220"/>
      <c r="F17" s="220"/>
      <c r="G17" s="220"/>
      <c r="H17" s="220"/>
      <c r="I17" s="220"/>
      <c r="J17" s="220"/>
      <c r="K17" s="220"/>
      <c r="L17" s="220"/>
      <c r="M17" s="220"/>
      <c r="N17" s="220"/>
      <c r="O17" s="220"/>
      <c r="P17" s="220"/>
      <c r="Q17" s="324"/>
      <c r="R17" s="710"/>
      <c r="S17" s="710"/>
      <c r="T17" s="710"/>
      <c r="U17" s="710"/>
      <c r="V17" s="710"/>
      <c r="W17" s="710"/>
      <c r="X17" s="710"/>
      <c r="Y17" s="710"/>
      <c r="Z17" s="710"/>
      <c r="AA17" s="710"/>
      <c r="AB17" s="216"/>
    </row>
    <row r="18" spans="2:38" ht="22.5" customHeight="1">
      <c r="B18" s="215"/>
      <c r="C18" s="219"/>
      <c r="D18" s="220"/>
      <c r="E18" s="220"/>
      <c r="F18" s="220"/>
      <c r="G18" s="220"/>
      <c r="H18" s="220"/>
      <c r="I18" s="220"/>
      <c r="J18" s="220"/>
      <c r="K18" s="220"/>
      <c r="L18" s="220"/>
      <c r="M18" s="220"/>
      <c r="N18" s="220"/>
      <c r="O18" s="220"/>
      <c r="P18" s="220"/>
      <c r="Q18" s="324"/>
      <c r="R18" s="710"/>
      <c r="S18" s="710"/>
      <c r="T18" s="710"/>
      <c r="U18" s="710"/>
      <c r="V18" s="710"/>
      <c r="W18" s="710"/>
      <c r="X18" s="710"/>
      <c r="Y18" s="710"/>
      <c r="Z18" s="710"/>
      <c r="AA18" s="710"/>
      <c r="AB18" s="216"/>
    </row>
    <row r="19" spans="2:38" ht="22.5" customHeight="1">
      <c r="B19" s="215"/>
      <c r="C19" s="219"/>
      <c r="D19" s="220"/>
      <c r="E19" s="220"/>
      <c r="F19" s="220"/>
      <c r="G19" s="220"/>
      <c r="H19" s="220"/>
      <c r="I19" s="220"/>
      <c r="J19" s="220"/>
      <c r="K19" s="220"/>
      <c r="L19" s="220"/>
      <c r="M19" s="220"/>
      <c r="N19" s="220"/>
      <c r="O19" s="220"/>
      <c r="P19" s="220"/>
      <c r="Q19" s="324"/>
      <c r="R19" s="710"/>
      <c r="S19" s="710"/>
      <c r="T19" s="710"/>
      <c r="U19" s="710"/>
      <c r="V19" s="710"/>
      <c r="W19" s="710"/>
      <c r="X19" s="710"/>
      <c r="Y19" s="710"/>
      <c r="Z19" s="710"/>
      <c r="AA19" s="710"/>
      <c r="AB19" s="216"/>
    </row>
    <row r="20" spans="2:38" ht="22.5" customHeight="1">
      <c r="B20" s="215"/>
      <c r="C20" s="219"/>
      <c r="D20" s="220"/>
      <c r="E20" s="220"/>
      <c r="F20" s="220"/>
      <c r="G20" s="220"/>
      <c r="H20" s="220"/>
      <c r="I20" s="220"/>
      <c r="J20" s="220"/>
      <c r="K20" s="220"/>
      <c r="L20" s="220"/>
      <c r="M20" s="220"/>
      <c r="N20" s="220"/>
      <c r="O20" s="220"/>
      <c r="P20" s="220"/>
      <c r="Q20" s="324"/>
      <c r="R20" s="710"/>
      <c r="S20" s="710"/>
      <c r="T20" s="710"/>
      <c r="U20" s="710"/>
      <c r="V20" s="710"/>
      <c r="W20" s="710"/>
      <c r="X20" s="710"/>
      <c r="Y20" s="710"/>
      <c r="Z20" s="710"/>
      <c r="AA20" s="710"/>
      <c r="AB20" s="216"/>
    </row>
    <row r="21" spans="2:38" ht="22.5" customHeight="1">
      <c r="B21" s="215"/>
      <c r="C21" s="219"/>
      <c r="D21" s="220"/>
      <c r="E21" s="220"/>
      <c r="F21" s="220"/>
      <c r="G21" s="220"/>
      <c r="H21" s="220"/>
      <c r="I21" s="220"/>
      <c r="J21" s="220"/>
      <c r="K21" s="220"/>
      <c r="L21" s="220"/>
      <c r="M21" s="220"/>
      <c r="N21" s="220"/>
      <c r="O21" s="220"/>
      <c r="P21" s="220"/>
      <c r="Q21" s="324"/>
      <c r="R21" s="632" t="s">
        <v>478</v>
      </c>
      <c r="S21" s="632"/>
      <c r="T21" s="632"/>
      <c r="U21" s="632"/>
      <c r="V21" s="632"/>
      <c r="W21" s="632"/>
      <c r="X21" s="632"/>
      <c r="Y21" s="632"/>
      <c r="Z21" s="632"/>
      <c r="AA21" s="632"/>
      <c r="AB21" s="216"/>
    </row>
    <row r="22" spans="2:38" ht="22.5" customHeight="1">
      <c r="B22" s="215"/>
      <c r="C22" s="219"/>
      <c r="D22" s="220"/>
      <c r="E22" s="220"/>
      <c r="F22" s="220"/>
      <c r="G22" s="220"/>
      <c r="H22" s="220"/>
      <c r="I22" s="220"/>
      <c r="J22" s="220"/>
      <c r="K22" s="220"/>
      <c r="L22" s="220"/>
      <c r="M22" s="220"/>
      <c r="N22" s="220"/>
      <c r="O22" s="220"/>
      <c r="P22" s="220"/>
      <c r="Q22" s="324"/>
      <c r="R22" s="706" t="s">
        <v>602</v>
      </c>
      <c r="S22" s="706"/>
      <c r="T22" s="706"/>
      <c r="U22" s="706"/>
      <c r="V22" s="706"/>
      <c r="W22" s="706"/>
      <c r="X22" s="706"/>
      <c r="Y22" s="706"/>
      <c r="Z22" s="706"/>
      <c r="AA22" s="706"/>
      <c r="AB22" s="216"/>
    </row>
    <row r="23" spans="2:38" ht="22.5" customHeight="1">
      <c r="B23" s="215"/>
      <c r="C23" s="219"/>
      <c r="D23" s="220"/>
      <c r="E23" s="220"/>
      <c r="F23" s="220"/>
      <c r="G23" s="220"/>
      <c r="H23" s="220"/>
      <c r="I23" s="220"/>
      <c r="J23" s="220"/>
      <c r="K23" s="220"/>
      <c r="L23" s="220"/>
      <c r="M23" s="220"/>
      <c r="N23" s="220"/>
      <c r="O23" s="220"/>
      <c r="P23" s="220"/>
      <c r="Q23" s="324"/>
      <c r="R23" s="706"/>
      <c r="S23" s="706"/>
      <c r="T23" s="706"/>
      <c r="U23" s="706"/>
      <c r="V23" s="706"/>
      <c r="W23" s="706"/>
      <c r="X23" s="706"/>
      <c r="Y23" s="706"/>
      <c r="Z23" s="706"/>
      <c r="AA23" s="706"/>
      <c r="AB23" s="216"/>
    </row>
    <row r="24" spans="2:38" ht="22.5" customHeight="1">
      <c r="B24" s="215"/>
      <c r="C24" s="219"/>
      <c r="D24" s="220"/>
      <c r="E24" s="220"/>
      <c r="F24" s="220"/>
      <c r="G24" s="220"/>
      <c r="H24" s="220"/>
      <c r="I24" s="220"/>
      <c r="J24" s="220"/>
      <c r="K24" s="220"/>
      <c r="L24" s="220"/>
      <c r="M24" s="220"/>
      <c r="N24" s="220"/>
      <c r="O24" s="220"/>
      <c r="P24" s="220"/>
      <c r="Q24" s="324"/>
      <c r="R24" s="706"/>
      <c r="S24" s="706"/>
      <c r="T24" s="706"/>
      <c r="U24" s="706"/>
      <c r="V24" s="706"/>
      <c r="W24" s="706"/>
      <c r="X24" s="706"/>
      <c r="Y24" s="706"/>
      <c r="Z24" s="706"/>
      <c r="AA24" s="706"/>
      <c r="AB24" s="216"/>
    </row>
    <row r="25" spans="2:38" ht="22.5" customHeight="1">
      <c r="B25" s="215"/>
      <c r="C25" s="219"/>
      <c r="D25" s="220"/>
      <c r="E25" s="220"/>
      <c r="F25" s="220"/>
      <c r="G25" s="220"/>
      <c r="H25" s="220"/>
      <c r="I25" s="220"/>
      <c r="J25" s="220"/>
      <c r="K25" s="220"/>
      <c r="L25" s="220"/>
      <c r="M25" s="220"/>
      <c r="N25" s="220"/>
      <c r="O25" s="220"/>
      <c r="P25" s="220"/>
      <c r="Q25" s="324"/>
      <c r="R25" s="706"/>
      <c r="S25" s="706"/>
      <c r="T25" s="706"/>
      <c r="U25" s="706"/>
      <c r="V25" s="706"/>
      <c r="W25" s="706"/>
      <c r="X25" s="706"/>
      <c r="Y25" s="706"/>
      <c r="Z25" s="706"/>
      <c r="AA25" s="706"/>
      <c r="AB25" s="216"/>
    </row>
    <row r="26" spans="2:38" ht="27.75" customHeight="1">
      <c r="B26" s="215"/>
      <c r="C26" s="219"/>
      <c r="D26" s="220"/>
      <c r="E26" s="220"/>
      <c r="F26" s="220"/>
      <c r="G26" s="220"/>
      <c r="H26" s="220"/>
      <c r="I26" s="220"/>
      <c r="J26" s="220"/>
      <c r="K26" s="220"/>
      <c r="L26" s="220"/>
      <c r="M26" s="220"/>
      <c r="N26" s="220"/>
      <c r="O26" s="220"/>
      <c r="P26" s="220"/>
      <c r="Q26" s="324"/>
      <c r="R26" s="706"/>
      <c r="S26" s="706"/>
      <c r="T26" s="706"/>
      <c r="U26" s="706"/>
      <c r="V26" s="706"/>
      <c r="W26" s="706"/>
      <c r="X26" s="706"/>
      <c r="Y26" s="706"/>
      <c r="Z26" s="706"/>
      <c r="AA26" s="706"/>
      <c r="AB26" s="216"/>
    </row>
    <row r="27" spans="2:38" ht="21" customHeight="1">
      <c r="B27" s="215"/>
      <c r="C27" s="219"/>
      <c r="D27" s="220"/>
      <c r="E27" s="220"/>
      <c r="F27" s="220"/>
      <c r="G27" s="220"/>
      <c r="H27" s="220"/>
      <c r="I27" s="220"/>
      <c r="J27" s="220"/>
      <c r="K27" s="220"/>
      <c r="L27" s="220"/>
      <c r="M27" s="220"/>
      <c r="N27" s="220"/>
      <c r="O27" s="220"/>
      <c r="P27" s="220"/>
      <c r="Q27" s="324"/>
      <c r="R27" s="706"/>
      <c r="S27" s="706"/>
      <c r="T27" s="706"/>
      <c r="U27" s="706"/>
      <c r="V27" s="706"/>
      <c r="W27" s="706"/>
      <c r="X27" s="706"/>
      <c r="Y27" s="706"/>
      <c r="Z27" s="706"/>
      <c r="AA27" s="706"/>
      <c r="AB27" s="216"/>
    </row>
    <row r="28" spans="2:38" ht="18.75" customHeight="1">
      <c r="B28" s="215"/>
      <c r="C28" s="219"/>
      <c r="D28" s="220"/>
      <c r="E28" s="220"/>
      <c r="F28" s="220"/>
      <c r="G28" s="220"/>
      <c r="H28" s="220"/>
      <c r="I28" s="220"/>
      <c r="J28" s="220"/>
      <c r="K28" s="220"/>
      <c r="L28" s="220"/>
      <c r="M28" s="220"/>
      <c r="N28" s="220"/>
      <c r="O28" s="220"/>
      <c r="P28" s="220"/>
      <c r="Q28" s="324"/>
      <c r="R28" s="706"/>
      <c r="S28" s="706"/>
      <c r="T28" s="706"/>
      <c r="U28" s="706"/>
      <c r="V28" s="706"/>
      <c r="W28" s="706"/>
      <c r="X28" s="706"/>
      <c r="Y28" s="706"/>
      <c r="Z28" s="706"/>
      <c r="AA28" s="706"/>
      <c r="AB28" s="216"/>
    </row>
    <row r="29" spans="2:38" ht="5.2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INDICADORES!H20</f>
        <v>699</v>
      </c>
      <c r="G31" s="256">
        <f>INDICADORES!K20</f>
        <v>1277</v>
      </c>
      <c r="H31" s="256">
        <f>INDICADORES!N20</f>
        <v>3648</v>
      </c>
      <c r="I31" s="256">
        <f>INDICADORES!T20</f>
        <v>4034</v>
      </c>
      <c r="J31" s="256">
        <f>INDICADORES!W20</f>
        <v>1677</v>
      </c>
      <c r="K31" s="256">
        <f>INDICADORES!Z20</f>
        <v>948</v>
      </c>
      <c r="L31" s="256">
        <f>INDICADORES!AF20</f>
        <v>764</v>
      </c>
      <c r="M31" s="256">
        <f>INDICADORES!AI20</f>
        <v>1010</v>
      </c>
      <c r="N31" s="256">
        <f>INDICADORES!AL20</f>
        <v>2363</v>
      </c>
      <c r="O31" s="256">
        <f>INDICADORES!AR20</f>
        <v>1871</v>
      </c>
      <c r="P31" s="256">
        <f>INDICADORES!AU20</f>
        <v>3009</v>
      </c>
      <c r="Q31" s="256">
        <f>INDICADORES!AX20</f>
        <v>2247</v>
      </c>
      <c r="R31" s="257">
        <f>SUM(F31:Q31)</f>
        <v>23547</v>
      </c>
      <c r="U31" s="295"/>
      <c r="V31" s="295"/>
      <c r="W31" s="295"/>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INDICADORES!I20</f>
        <v>178</v>
      </c>
      <c r="G32" s="256">
        <f>INDICADORES!L20</f>
        <v>216</v>
      </c>
      <c r="H32" s="256">
        <f>INDICADORES!O20</f>
        <v>256</v>
      </c>
      <c r="I32" s="256">
        <f>INDICADORES!U20</f>
        <v>220</v>
      </c>
      <c r="J32" s="256">
        <f>INDICADORES!X20</f>
        <v>248</v>
      </c>
      <c r="K32" s="256">
        <f>INDICADORES!AA20</f>
        <v>221</v>
      </c>
      <c r="L32" s="256">
        <f>INDICADORES!AG20</f>
        <v>193</v>
      </c>
      <c r="M32" s="256">
        <f>INDICADORES!AJ20</f>
        <v>185</v>
      </c>
      <c r="N32" s="256">
        <f>INDICADORES!AM20</f>
        <v>289</v>
      </c>
      <c r="O32" s="256">
        <f>INDICADORES!AS20</f>
        <v>177</v>
      </c>
      <c r="P32" s="256">
        <f>INDICADORES!AV20</f>
        <v>241</v>
      </c>
      <c r="Q32" s="256">
        <f>INDICADORES!AY20</f>
        <v>234</v>
      </c>
      <c r="R32" s="257">
        <f>SUM(F32:Q32)</f>
        <v>2658</v>
      </c>
      <c r="U32" s="295"/>
      <c r="V32" s="295"/>
      <c r="W32" s="295"/>
      <c r="X32" s="220"/>
      <c r="Y32" s="220"/>
      <c r="Z32" s="220"/>
      <c r="AA32" s="221"/>
      <c r="AB32" s="216"/>
      <c r="AE32" s="218"/>
      <c r="AF32" s="218"/>
      <c r="AG32" s="218"/>
      <c r="AH32" s="218"/>
      <c r="AI32" s="218"/>
      <c r="AJ32" s="218"/>
      <c r="AK32" s="218"/>
      <c r="AL32" s="218"/>
    </row>
    <row r="33" spans="2:38" ht="22.5" customHeight="1">
      <c r="B33" s="215"/>
      <c r="C33" s="219"/>
      <c r="D33" s="231" t="s">
        <v>515</v>
      </c>
      <c r="E33" s="232"/>
      <c r="F33" s="296">
        <f t="shared" ref="F33:R33" si="0">F31/F32</f>
        <v>3.9269662921348316</v>
      </c>
      <c r="G33" s="296">
        <f t="shared" si="0"/>
        <v>5.9120370370370372</v>
      </c>
      <c r="H33" s="296">
        <f t="shared" si="0"/>
        <v>14.25</v>
      </c>
      <c r="I33" s="296">
        <f t="shared" si="0"/>
        <v>18.336363636363636</v>
      </c>
      <c r="J33" s="296">
        <f t="shared" si="0"/>
        <v>6.762096774193548</v>
      </c>
      <c r="K33" s="296">
        <f t="shared" si="0"/>
        <v>4.2895927601809953</v>
      </c>
      <c r="L33" s="296">
        <f t="shared" si="0"/>
        <v>3.9585492227979273</v>
      </c>
      <c r="M33" s="296">
        <f t="shared" si="0"/>
        <v>5.4594594594594597</v>
      </c>
      <c r="N33" s="296">
        <f t="shared" si="0"/>
        <v>8.1764705882352935</v>
      </c>
      <c r="O33" s="296">
        <f t="shared" si="0"/>
        <v>10.570621468926554</v>
      </c>
      <c r="P33" s="296">
        <f t="shared" si="0"/>
        <v>12.485477178423237</v>
      </c>
      <c r="Q33" s="296">
        <f t="shared" si="0"/>
        <v>9.6025641025641022</v>
      </c>
      <c r="R33" s="297">
        <f t="shared" si="0"/>
        <v>8.8589164785553045</v>
      </c>
      <c r="U33" s="295"/>
      <c r="V33" s="295"/>
      <c r="W33" s="295"/>
      <c r="X33" s="220"/>
      <c r="Y33" s="220"/>
      <c r="Z33" s="220"/>
      <c r="AA33" s="221"/>
      <c r="AB33" s="216"/>
      <c r="AE33" s="218"/>
      <c r="AF33" s="218"/>
      <c r="AG33" s="218"/>
      <c r="AH33" s="218"/>
      <c r="AI33" s="218"/>
      <c r="AJ33" s="218"/>
      <c r="AK33" s="218"/>
      <c r="AL33" s="218"/>
    </row>
    <row r="34" spans="2:38" ht="19.5" customHeight="1">
      <c r="B34" s="215"/>
      <c r="C34" s="219"/>
      <c r="D34" s="231" t="s">
        <v>516</v>
      </c>
      <c r="E34" s="232"/>
      <c r="F34" s="312">
        <v>5.3356643356643403</v>
      </c>
      <c r="G34" s="312">
        <v>5.8461538461538503</v>
      </c>
      <c r="H34" s="312">
        <v>7.14150943396226</v>
      </c>
      <c r="I34" s="312">
        <v>12.536231884057999</v>
      </c>
      <c r="J34" s="312">
        <v>10.530434782608699</v>
      </c>
      <c r="K34" s="312">
        <v>12.3166666666667</v>
      </c>
      <c r="L34" s="312">
        <v>13.218543046357601</v>
      </c>
      <c r="M34" s="312">
        <v>11.3571428571429</v>
      </c>
      <c r="N34" s="312">
        <v>8.7333333333333307</v>
      </c>
      <c r="O34" s="312">
        <v>10.449612403100801</v>
      </c>
      <c r="P34" s="312">
        <v>11.5664335664336</v>
      </c>
      <c r="Q34" s="312">
        <v>7.5</v>
      </c>
      <c r="R34" s="299">
        <v>9.6999999999999993</v>
      </c>
      <c r="U34" s="295"/>
      <c r="V34" s="295"/>
      <c r="W34" s="295"/>
      <c r="X34" s="220"/>
      <c r="Y34" s="220"/>
      <c r="Z34" s="220"/>
      <c r="AA34" s="221"/>
      <c r="AB34" s="216"/>
      <c r="AE34" s="218"/>
      <c r="AF34" s="218"/>
      <c r="AG34" s="218"/>
      <c r="AH34" s="218"/>
      <c r="AI34" s="218"/>
      <c r="AJ34" s="218"/>
      <c r="AK34" s="218"/>
      <c r="AL34" s="218"/>
    </row>
    <row r="35" spans="2:38" ht="17.25" customHeight="1">
      <c r="B35" s="215"/>
      <c r="C35" s="219"/>
      <c r="D35" s="739" t="s">
        <v>26</v>
      </c>
      <c r="E35" s="739"/>
      <c r="F35" s="300">
        <v>8</v>
      </c>
      <c r="G35" s="300">
        <v>8</v>
      </c>
      <c r="H35" s="300">
        <v>8</v>
      </c>
      <c r="I35" s="300">
        <v>8</v>
      </c>
      <c r="J35" s="300">
        <v>8</v>
      </c>
      <c r="K35" s="300">
        <v>8</v>
      </c>
      <c r="L35" s="300">
        <v>8</v>
      </c>
      <c r="M35" s="300">
        <v>8</v>
      </c>
      <c r="N35" s="300">
        <v>8</v>
      </c>
      <c r="O35" s="300">
        <v>8</v>
      </c>
      <c r="P35" s="300">
        <v>8</v>
      </c>
      <c r="Q35" s="300">
        <v>8</v>
      </c>
      <c r="R35" s="299">
        <f>+AVERAGE(F35:Q35)</f>
        <v>8</v>
      </c>
      <c r="U35" s="220"/>
      <c r="V35" s="220"/>
      <c r="W35" s="220"/>
      <c r="X35" s="220"/>
      <c r="Y35" s="220"/>
      <c r="Z35" s="220"/>
      <c r="AA35" s="221"/>
      <c r="AB35" s="216"/>
      <c r="AE35" s="218"/>
      <c r="AF35" s="218"/>
      <c r="AG35" s="218"/>
      <c r="AH35" s="218"/>
      <c r="AI35" s="218"/>
      <c r="AJ35" s="218"/>
      <c r="AK35" s="218"/>
      <c r="AL35" s="218"/>
    </row>
    <row r="36" spans="2:38" ht="12.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D37" s="218"/>
      <c r="AE37" s="218"/>
      <c r="AF37" s="218"/>
    </row>
    <row r="38" spans="2:38" ht="36" customHeight="1">
      <c r="B38" s="215"/>
      <c r="C38" s="677" t="s">
        <v>27</v>
      </c>
      <c r="D38" s="677"/>
      <c r="E38" s="677"/>
      <c r="F38" s="677"/>
      <c r="G38" s="656" t="s">
        <v>73</v>
      </c>
      <c r="H38" s="656"/>
      <c r="I38" s="656"/>
      <c r="J38" s="656"/>
      <c r="K38" s="656"/>
      <c r="L38" s="656"/>
      <c r="M38" s="656"/>
      <c r="N38" s="656"/>
      <c r="O38" s="690" t="s">
        <v>518</v>
      </c>
      <c r="P38" s="690"/>
      <c r="Q38" s="690"/>
      <c r="R38" s="690"/>
      <c r="S38" s="690"/>
      <c r="T38" s="742"/>
      <c r="U38" s="742"/>
      <c r="V38" s="742"/>
      <c r="W38" s="742"/>
      <c r="X38" s="742"/>
      <c r="Y38" s="742"/>
      <c r="Z38" s="742"/>
      <c r="AA38" s="742"/>
      <c r="AB38" s="301"/>
      <c r="AD38" s="261"/>
      <c r="AE38" s="239"/>
      <c r="AF38" s="239"/>
    </row>
    <row r="39" spans="2:38" ht="20.25" customHeight="1">
      <c r="B39" s="215"/>
      <c r="C39" s="661" t="s">
        <v>28</v>
      </c>
      <c r="D39" s="661"/>
      <c r="E39" s="661"/>
      <c r="F39" s="661"/>
      <c r="G39" s="656" t="s">
        <v>603</v>
      </c>
      <c r="H39" s="656"/>
      <c r="I39" s="656"/>
      <c r="J39" s="656"/>
      <c r="K39" s="656"/>
      <c r="L39" s="656"/>
      <c r="M39" s="656"/>
      <c r="N39" s="656"/>
      <c r="O39" s="661" t="s">
        <v>519</v>
      </c>
      <c r="P39" s="661"/>
      <c r="Q39" s="661"/>
      <c r="R39" s="661"/>
      <c r="S39" s="661"/>
      <c r="T39" s="740"/>
      <c r="U39" s="740"/>
      <c r="V39" s="740"/>
      <c r="W39" s="740"/>
      <c r="X39" s="740"/>
      <c r="Y39" s="740"/>
      <c r="Z39" s="740"/>
      <c r="AA39" s="740"/>
      <c r="AB39" s="301"/>
      <c r="AD39" s="261"/>
      <c r="AE39" s="239"/>
      <c r="AF39" s="239"/>
    </row>
    <row r="40" spans="2:38" ht="30" customHeight="1">
      <c r="B40" s="215"/>
      <c r="C40" s="661" t="s">
        <v>520</v>
      </c>
      <c r="D40" s="661"/>
      <c r="E40" s="661"/>
      <c r="F40" s="661"/>
      <c r="G40" s="656" t="s">
        <v>544</v>
      </c>
      <c r="H40" s="656"/>
      <c r="I40" s="656"/>
      <c r="J40" s="656"/>
      <c r="K40" s="656"/>
      <c r="L40" s="656"/>
      <c r="M40" s="656"/>
      <c r="N40" s="656"/>
      <c r="O40" s="648" t="s">
        <v>471</v>
      </c>
      <c r="P40" s="648"/>
      <c r="Q40" s="648"/>
      <c r="R40" s="648"/>
      <c r="S40" s="648"/>
      <c r="T40" s="740" t="s">
        <v>472</v>
      </c>
      <c r="U40" s="740"/>
      <c r="V40" s="740"/>
      <c r="W40" s="740"/>
      <c r="X40" s="740"/>
      <c r="Y40" s="740"/>
      <c r="Z40" s="740"/>
      <c r="AA40" s="740"/>
      <c r="AB40" s="301"/>
      <c r="AD40" s="261"/>
      <c r="AE40" s="239"/>
      <c r="AF40" s="239"/>
    </row>
    <row r="41" spans="2:38" ht="18.75" customHeight="1">
      <c r="B41" s="215"/>
      <c r="C41" s="661" t="s">
        <v>468</v>
      </c>
      <c r="D41" s="661"/>
      <c r="E41" s="661"/>
      <c r="F41" s="661"/>
      <c r="G41" s="656" t="s">
        <v>34</v>
      </c>
      <c r="H41" s="656"/>
      <c r="I41" s="656"/>
      <c r="J41" s="656"/>
      <c r="K41" s="656"/>
      <c r="L41" s="656"/>
      <c r="M41" s="656"/>
      <c r="N41" s="656"/>
      <c r="O41" s="648" t="s">
        <v>473</v>
      </c>
      <c r="P41" s="648"/>
      <c r="Q41" s="648"/>
      <c r="R41" s="648"/>
      <c r="S41" s="648"/>
      <c r="T41" s="740" t="s">
        <v>474</v>
      </c>
      <c r="U41" s="740"/>
      <c r="V41" s="740"/>
      <c r="W41" s="740"/>
      <c r="X41" s="740"/>
      <c r="Y41" s="740"/>
      <c r="Z41" s="740"/>
      <c r="AA41" s="740"/>
      <c r="AB41" s="301"/>
      <c r="AD41" s="261"/>
      <c r="AE41" s="238"/>
      <c r="AF41" s="238"/>
    </row>
    <row r="42" spans="2:38" ht="35.25" customHeight="1">
      <c r="B42" s="215"/>
      <c r="C42" s="668" t="s">
        <v>522</v>
      </c>
      <c r="D42" s="668"/>
      <c r="E42" s="668"/>
      <c r="F42" s="668"/>
      <c r="G42" s="737">
        <v>100</v>
      </c>
      <c r="H42" s="737"/>
      <c r="I42" s="737"/>
      <c r="J42" s="737"/>
      <c r="K42" s="737"/>
      <c r="L42" s="737"/>
      <c r="M42" s="737"/>
      <c r="N42" s="737"/>
      <c r="O42" s="661" t="s">
        <v>475</v>
      </c>
      <c r="P42" s="661"/>
      <c r="Q42" s="661"/>
      <c r="R42" s="661"/>
      <c r="S42" s="661"/>
      <c r="T42" s="740"/>
      <c r="U42" s="740"/>
      <c r="V42" s="740"/>
      <c r="W42" s="740"/>
      <c r="X42" s="740"/>
      <c r="Y42" s="740"/>
      <c r="Z42" s="740"/>
      <c r="AA42" s="740"/>
      <c r="AB42" s="301"/>
      <c r="AD42" s="261"/>
      <c r="AE42" s="238"/>
      <c r="AF42" s="238"/>
    </row>
    <row r="43" spans="2:38" ht="18.75" customHeight="1">
      <c r="B43" s="215"/>
      <c r="C43" s="668"/>
      <c r="D43" s="668"/>
      <c r="E43" s="668"/>
      <c r="F43" s="668"/>
      <c r="G43" s="737"/>
      <c r="H43" s="737"/>
      <c r="I43" s="737"/>
      <c r="J43" s="737"/>
      <c r="K43" s="737"/>
      <c r="L43" s="737"/>
      <c r="M43" s="737"/>
      <c r="N43" s="737"/>
      <c r="O43" s="668" t="s">
        <v>476</v>
      </c>
      <c r="P43" s="668"/>
      <c r="Q43" s="668"/>
      <c r="R43" s="668"/>
      <c r="S43" s="668"/>
      <c r="T43" s="741" t="s">
        <v>477</v>
      </c>
      <c r="U43" s="741"/>
      <c r="V43" s="741"/>
      <c r="W43" s="741"/>
      <c r="X43" s="741"/>
      <c r="Y43" s="741"/>
      <c r="Z43" s="741"/>
      <c r="AA43" s="741"/>
      <c r="AB43" s="301"/>
      <c r="AD43" s="261"/>
      <c r="AE43" s="238"/>
      <c r="AF43" s="238"/>
    </row>
    <row r="44" spans="2:38" ht="15" customHeight="1">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301"/>
      <c r="AD44" s="261"/>
      <c r="AE44" s="238"/>
      <c r="AF44" s="238"/>
    </row>
    <row r="45" spans="2:38" ht="27.75" customHeight="1">
      <c r="B45" s="215"/>
      <c r="C45" s="677" t="s">
        <v>480</v>
      </c>
      <c r="D45" s="677"/>
      <c r="E45" s="677"/>
      <c r="F45" s="677"/>
      <c r="G45" s="662" t="s">
        <v>481</v>
      </c>
      <c r="H45" s="662"/>
      <c r="I45" s="322" t="s">
        <v>482</v>
      </c>
      <c r="J45" s="241" t="s">
        <v>483</v>
      </c>
      <c r="K45" s="240"/>
      <c r="L45" s="241" t="s">
        <v>484</v>
      </c>
      <c r="M45" s="242"/>
      <c r="N45" s="243"/>
      <c r="O45" s="663" t="s">
        <v>485</v>
      </c>
      <c r="P45" s="663"/>
      <c r="Q45" s="663"/>
      <c r="R45" s="663"/>
      <c r="S45" s="720" t="s">
        <v>486</v>
      </c>
      <c r="T45" s="720"/>
      <c r="U45" s="720"/>
      <c r="V45" s="720"/>
      <c r="W45" s="720"/>
      <c r="X45" s="720"/>
      <c r="Y45" s="720"/>
      <c r="Z45" s="720"/>
      <c r="AA45" s="720"/>
      <c r="AB45" s="301"/>
      <c r="AD45" s="261"/>
      <c r="AE45" s="238"/>
      <c r="AF45" s="238"/>
    </row>
    <row r="46" spans="2:38" ht="21.7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5" t="s">
        <v>482</v>
      </c>
      <c r="W46" s="721" t="s">
        <v>489</v>
      </c>
      <c r="X46" s="721"/>
      <c r="Y46" s="721"/>
      <c r="Z46" s="667"/>
      <c r="AA46" s="667"/>
      <c r="AB46" s="301"/>
      <c r="AD46" s="261"/>
      <c r="AE46" s="238"/>
      <c r="AF46" s="238"/>
    </row>
    <row r="47" spans="2:38" ht="30" customHeight="1">
      <c r="B47" s="215"/>
      <c r="C47" s="648" t="s">
        <v>490</v>
      </c>
      <c r="D47" s="648"/>
      <c r="E47" s="648"/>
      <c r="F47" s="648"/>
      <c r="G47" s="652"/>
      <c r="H47" s="652"/>
      <c r="I47" s="652"/>
      <c r="J47" s="652"/>
      <c r="K47" s="652"/>
      <c r="L47" s="652"/>
      <c r="M47" s="652"/>
      <c r="N47" s="652"/>
      <c r="O47" s="650"/>
      <c r="P47" s="650"/>
      <c r="Q47" s="650"/>
      <c r="R47" s="650"/>
      <c r="S47" s="721" t="s">
        <v>476</v>
      </c>
      <c r="T47" s="721"/>
      <c r="U47" s="721"/>
      <c r="V47" s="655" t="s">
        <v>482</v>
      </c>
      <c r="W47" s="721" t="s">
        <v>523</v>
      </c>
      <c r="X47" s="721"/>
      <c r="Y47" s="721"/>
      <c r="Z47" s="712"/>
      <c r="AA47" s="712"/>
      <c r="AB47" s="301"/>
      <c r="AD47" s="261"/>
      <c r="AE47" s="238"/>
      <c r="AF47" s="238"/>
    </row>
    <row r="48" spans="2:38" ht="20.25" customHeight="1">
      <c r="B48" s="215"/>
      <c r="C48" s="648" t="s">
        <v>524</v>
      </c>
      <c r="D48" s="648"/>
      <c r="E48" s="648"/>
      <c r="F48" s="648"/>
      <c r="G48" s="736" t="s">
        <v>545</v>
      </c>
      <c r="H48" s="736"/>
      <c r="I48" s="736"/>
      <c r="J48" s="736"/>
      <c r="K48" s="736"/>
      <c r="L48" s="736"/>
      <c r="M48" s="736"/>
      <c r="N48" s="736"/>
      <c r="O48" s="650"/>
      <c r="P48" s="650"/>
      <c r="Q48" s="650"/>
      <c r="R48" s="650"/>
      <c r="S48" s="721"/>
      <c r="T48" s="721"/>
      <c r="U48" s="721"/>
      <c r="V48" s="655"/>
      <c r="W48" s="721"/>
      <c r="X48" s="721"/>
      <c r="Y48" s="721"/>
      <c r="Z48" s="712"/>
      <c r="AA48" s="712"/>
      <c r="AB48" s="301"/>
      <c r="AD48" s="261"/>
      <c r="AE48" s="238"/>
      <c r="AF48" s="238"/>
    </row>
    <row r="49" spans="1:38" ht="13.5" customHeight="1">
      <c r="B49" s="215"/>
      <c r="C49" s="648" t="s">
        <v>526</v>
      </c>
      <c r="D49" s="648"/>
      <c r="E49" s="648"/>
      <c r="F49" s="648"/>
      <c r="G49" s="649" t="s">
        <v>604</v>
      </c>
      <c r="H49" s="649"/>
      <c r="I49" s="649"/>
      <c r="J49" s="649"/>
      <c r="K49" s="649"/>
      <c r="L49" s="649"/>
      <c r="M49" s="649"/>
      <c r="N49" s="649"/>
      <c r="O49" s="650"/>
      <c r="P49" s="650"/>
      <c r="Q49" s="650"/>
      <c r="R49" s="650"/>
      <c r="S49" s="715" t="s">
        <v>493</v>
      </c>
      <c r="T49" s="715"/>
      <c r="U49" s="715"/>
      <c r="V49" s="654" t="s">
        <v>482</v>
      </c>
      <c r="W49" s="607" t="s">
        <v>494</v>
      </c>
      <c r="X49" s="607"/>
      <c r="Y49" s="607"/>
      <c r="Z49" s="608" t="s">
        <v>482</v>
      </c>
      <c r="AA49" s="608"/>
      <c r="AB49" s="301"/>
      <c r="AD49" s="261"/>
      <c r="AE49" s="238"/>
      <c r="AF49" s="238"/>
    </row>
    <row r="50" spans="1:38" ht="12.75" customHeight="1">
      <c r="B50" s="215"/>
      <c r="C50" s="648" t="s">
        <v>495</v>
      </c>
      <c r="D50" s="648"/>
      <c r="E50" s="648"/>
      <c r="F50" s="648"/>
      <c r="G50" s="649"/>
      <c r="H50" s="649"/>
      <c r="I50" s="649"/>
      <c r="J50" s="649"/>
      <c r="K50" s="649"/>
      <c r="L50" s="649"/>
      <c r="M50" s="649"/>
      <c r="N50" s="649"/>
      <c r="O50" s="650"/>
      <c r="P50" s="650"/>
      <c r="Q50" s="650"/>
      <c r="R50" s="650"/>
      <c r="S50" s="715"/>
      <c r="T50" s="715"/>
      <c r="U50" s="715"/>
      <c r="V50" s="654"/>
      <c r="W50" s="607"/>
      <c r="X50" s="607"/>
      <c r="Y50" s="607"/>
      <c r="Z50" s="608"/>
      <c r="AA50" s="608"/>
      <c r="AB50" s="301"/>
      <c r="AD50" s="261"/>
      <c r="AE50" s="238"/>
      <c r="AF50" s="238"/>
    </row>
    <row r="51" spans="1:38" ht="12.7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608"/>
      <c r="AA51" s="608"/>
      <c r="AB51" s="301"/>
      <c r="AD51" s="261"/>
      <c r="AE51" s="238"/>
      <c r="AF51" s="238"/>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304"/>
      <c r="AB52" s="305"/>
      <c r="AD52" s="261"/>
      <c r="AE52" s="239"/>
      <c r="AF52" s="239"/>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A55" s="254"/>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A56" s="254"/>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A57" s="254"/>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42Ov6Diqj9wRplDN+3GKLzm9V1/dFIWqzhIY/DvDB8npURrZcT0qLFCJFHVgcYxTeQmjnZ5DEvPOl3kzirZGjg==" saltValue="S27MnMdj7i0O0igmRyUTkw==" spinCount="100000" sheet="1" objects="1" scenarios="1"/>
  <mergeCells count="74">
    <mergeCell ref="G3:P3"/>
    <mergeCell ref="G4:P4"/>
    <mergeCell ref="G5:P5"/>
    <mergeCell ref="C7:AA7"/>
    <mergeCell ref="C8:E8"/>
    <mergeCell ref="F8:P8"/>
    <mergeCell ref="Q8:R8"/>
    <mergeCell ref="S8:T8"/>
    <mergeCell ref="U8:V8"/>
    <mergeCell ref="W8:AA8"/>
    <mergeCell ref="C9:E10"/>
    <mergeCell ref="F9:AA10"/>
    <mergeCell ref="R12:AA12"/>
    <mergeCell ref="R13:AA20"/>
    <mergeCell ref="R21:AA21"/>
    <mergeCell ref="R22:AA28"/>
    <mergeCell ref="D35:E35"/>
    <mergeCell ref="C37:N37"/>
    <mergeCell ref="O37:AA37"/>
    <mergeCell ref="C38:F38"/>
    <mergeCell ref="G38:N38"/>
    <mergeCell ref="O38:S38"/>
    <mergeCell ref="T38:AA38"/>
    <mergeCell ref="C39:F39"/>
    <mergeCell ref="G39:N39"/>
    <mergeCell ref="O39:S39"/>
    <mergeCell ref="T39:AA39"/>
    <mergeCell ref="C40:F40"/>
    <mergeCell ref="G40:N40"/>
    <mergeCell ref="O40:S40"/>
    <mergeCell ref="T40:AA40"/>
    <mergeCell ref="C41:F41"/>
    <mergeCell ref="G41:N41"/>
    <mergeCell ref="O41:S41"/>
    <mergeCell ref="T41:AA41"/>
    <mergeCell ref="C42:F43"/>
    <mergeCell ref="G42:N43"/>
    <mergeCell ref="O42:S42"/>
    <mergeCell ref="T42:AA42"/>
    <mergeCell ref="O43:S43"/>
    <mergeCell ref="T43:AA43"/>
    <mergeCell ref="C44:N44"/>
    <mergeCell ref="O44:AA44"/>
    <mergeCell ref="C45:F46"/>
    <mergeCell ref="G45:H45"/>
    <mergeCell ref="O45:R45"/>
    <mergeCell ref="S45:AA45"/>
    <mergeCell ref="G46:M46"/>
    <mergeCell ref="O46:R51"/>
    <mergeCell ref="S46:U46"/>
    <mergeCell ref="W46:Y46"/>
    <mergeCell ref="Z46:AA46"/>
    <mergeCell ref="C47:F47"/>
    <mergeCell ref="G47:N47"/>
    <mergeCell ref="S47:U48"/>
    <mergeCell ref="V47:V48"/>
    <mergeCell ref="W47:Y48"/>
    <mergeCell ref="V49:V51"/>
    <mergeCell ref="W49:Y51"/>
    <mergeCell ref="Z49:AA51"/>
    <mergeCell ref="C50:F50"/>
    <mergeCell ref="G50:N50"/>
    <mergeCell ref="C51:F51"/>
    <mergeCell ref="G51:N51"/>
    <mergeCell ref="C48:F48"/>
    <mergeCell ref="G48:N48"/>
    <mergeCell ref="C49:F49"/>
    <mergeCell ref="G49:N49"/>
    <mergeCell ref="S49:U51"/>
    <mergeCell ref="AF53:AL53"/>
    <mergeCell ref="AF55:AL55"/>
    <mergeCell ref="AF56:AL56"/>
    <mergeCell ref="AF57:AL57"/>
    <mergeCell ref="Z47:AA48"/>
  </mergeCells>
  <pageMargins left="0.52013888888888904" right="0.69027777777777799" top="1.0347222222222201" bottom="0.49027777777777798" header="0.511811023622047" footer="0.511811023622047"/>
  <pageSetup paperSize="9" scale="80"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B51"/>
  <sheetViews>
    <sheetView zoomScale="90" zoomScaleNormal="90" workbookViewId="0">
      <pane xSplit="1" ySplit="3" topLeftCell="L22" activePane="bottomRight" state="frozen"/>
      <selection pane="topRight" activeCell="K1" sqref="K1"/>
      <selection pane="bottomLeft" activeCell="A31" sqref="A31"/>
      <selection pane="bottomRight" activeCell="M44" sqref="M44"/>
    </sheetView>
  </sheetViews>
  <sheetFormatPr baseColWidth="10" defaultColWidth="11.42578125" defaultRowHeight="12.75" zeroHeight="1"/>
  <cols>
    <col min="1" max="1" width="72.7109375" customWidth="1"/>
    <col min="2" max="4" width="11.42578125" style="151"/>
    <col min="5" max="5" width="11.42578125" style="152"/>
    <col min="6" max="8" width="11.42578125" style="151"/>
    <col min="9" max="9" width="11.42578125" style="152"/>
    <col min="10" max="11" width="11.42578125" style="151"/>
    <col min="12" max="12" width="12.85546875" style="151" customWidth="1"/>
    <col min="13" max="13" width="12.85546875" style="152" customWidth="1"/>
    <col min="14" max="14" width="11.42578125" style="151"/>
    <col min="15" max="15" width="12.85546875" style="151" customWidth="1"/>
    <col min="16" max="16" width="11.42578125" style="151"/>
    <col min="17" max="17" width="11.42578125" style="152"/>
    <col min="18" max="18" width="12.28515625" style="152" customWidth="1"/>
    <col min="19" max="39" width="11.5703125" style="152" hidden="1" customWidth="1"/>
    <col min="40" max="16382" width="11.42578125" style="152" hidden="1"/>
    <col min="16383" max="16384" width="1.85546875" style="152" customWidth="1"/>
  </cols>
  <sheetData>
    <row r="1" spans="1:18" ht="15.75">
      <c r="A1" s="153" t="s">
        <v>358</v>
      </c>
    </row>
    <row r="2" spans="1:18"/>
    <row r="3" spans="1:18" ht="21.75">
      <c r="A3" s="154" t="s">
        <v>359</v>
      </c>
      <c r="B3" s="155" t="s">
        <v>3</v>
      </c>
      <c r="C3" s="155" t="s">
        <v>360</v>
      </c>
      <c r="D3" s="155" t="s">
        <v>5</v>
      </c>
      <c r="E3" s="155" t="s">
        <v>6</v>
      </c>
      <c r="F3" s="155" t="s">
        <v>7</v>
      </c>
      <c r="G3" s="155" t="s">
        <v>8</v>
      </c>
      <c r="H3" s="155" t="s">
        <v>9</v>
      </c>
      <c r="I3" s="155" t="s">
        <v>10</v>
      </c>
      <c r="J3" s="155" t="s">
        <v>11</v>
      </c>
      <c r="K3" s="155" t="s">
        <v>12</v>
      </c>
      <c r="L3" s="155" t="s">
        <v>13</v>
      </c>
      <c r="M3" s="155" t="s">
        <v>14</v>
      </c>
      <c r="N3" s="155" t="s">
        <v>15</v>
      </c>
      <c r="O3" s="155" t="s">
        <v>16</v>
      </c>
      <c r="P3" s="155" t="s">
        <v>17</v>
      </c>
      <c r="Q3" s="156" t="s">
        <v>18</v>
      </c>
      <c r="R3" s="157" t="s">
        <v>361</v>
      </c>
    </row>
    <row r="4" spans="1:18">
      <c r="A4" s="158" t="s">
        <v>362</v>
      </c>
      <c r="B4" s="159">
        <v>903</v>
      </c>
      <c r="C4" s="160">
        <v>656</v>
      </c>
      <c r="D4" s="161">
        <v>851</v>
      </c>
      <c r="E4" s="162">
        <f t="shared" ref="E4:E20" si="0">+B4+C4+D4</f>
        <v>2410</v>
      </c>
      <c r="F4" s="163">
        <v>264</v>
      </c>
      <c r="G4" s="163">
        <v>386</v>
      </c>
      <c r="H4" s="163">
        <v>357</v>
      </c>
      <c r="I4" s="162">
        <f t="shared" ref="I4:I20" si="1">+F4+G4+H4</f>
        <v>1007</v>
      </c>
      <c r="J4" s="163">
        <v>1277</v>
      </c>
      <c r="K4" s="163">
        <v>1191</v>
      </c>
      <c r="L4" s="163">
        <v>1378</v>
      </c>
      <c r="M4" s="162">
        <f t="shared" ref="M4:M20" si="2">+J4+K4+L4</f>
        <v>3846</v>
      </c>
      <c r="N4" s="163">
        <v>890</v>
      </c>
      <c r="O4" s="163">
        <v>791</v>
      </c>
      <c r="P4" s="163">
        <v>824</v>
      </c>
      <c r="Q4" s="162">
        <f t="shared" ref="Q4:Q20" si="3">+N4+O4+P4</f>
        <v>2505</v>
      </c>
      <c r="R4" s="164">
        <f t="shared" ref="R4:R49" si="4">+E4+I4+M4+Q4</f>
        <v>9768</v>
      </c>
    </row>
    <row r="5" spans="1:18">
      <c r="A5" s="158" t="s">
        <v>363</v>
      </c>
      <c r="B5" s="159">
        <v>163</v>
      </c>
      <c r="C5" s="161">
        <v>162</v>
      </c>
      <c r="D5" s="161">
        <v>234</v>
      </c>
      <c r="E5" s="162">
        <f t="shared" si="0"/>
        <v>559</v>
      </c>
      <c r="F5" s="163">
        <v>47</v>
      </c>
      <c r="G5" s="163">
        <v>88</v>
      </c>
      <c r="H5" s="163">
        <v>72</v>
      </c>
      <c r="I5" s="162">
        <f t="shared" si="1"/>
        <v>207</v>
      </c>
      <c r="J5" s="163">
        <v>186</v>
      </c>
      <c r="K5" s="163">
        <v>193</v>
      </c>
      <c r="L5" s="163">
        <v>237</v>
      </c>
      <c r="M5" s="162">
        <f t="shared" si="2"/>
        <v>616</v>
      </c>
      <c r="N5" s="163">
        <v>211</v>
      </c>
      <c r="O5" s="163">
        <v>139</v>
      </c>
      <c r="P5" s="163">
        <v>153</v>
      </c>
      <c r="Q5" s="162">
        <f t="shared" si="3"/>
        <v>503</v>
      </c>
      <c r="R5" s="164">
        <f t="shared" si="4"/>
        <v>1885</v>
      </c>
    </row>
    <row r="6" spans="1:18" ht="21">
      <c r="A6" s="158" t="s">
        <v>364</v>
      </c>
      <c r="B6" s="159">
        <v>215</v>
      </c>
      <c r="C6" s="161">
        <v>216</v>
      </c>
      <c r="D6" s="161">
        <v>310</v>
      </c>
      <c r="E6" s="162">
        <f t="shared" si="0"/>
        <v>741</v>
      </c>
      <c r="F6" s="163">
        <v>253</v>
      </c>
      <c r="G6" s="163">
        <v>286</v>
      </c>
      <c r="H6" s="163">
        <v>318</v>
      </c>
      <c r="I6" s="162">
        <f t="shared" si="1"/>
        <v>857</v>
      </c>
      <c r="J6" s="163">
        <v>228</v>
      </c>
      <c r="K6" s="163">
        <v>311</v>
      </c>
      <c r="L6" s="163">
        <v>276</v>
      </c>
      <c r="M6" s="162">
        <f t="shared" si="2"/>
        <v>815</v>
      </c>
      <c r="N6" s="163">
        <v>359</v>
      </c>
      <c r="O6" s="163">
        <v>277</v>
      </c>
      <c r="P6" s="163">
        <v>194</v>
      </c>
      <c r="Q6" s="162">
        <f t="shared" si="3"/>
        <v>830</v>
      </c>
      <c r="R6" s="164">
        <f t="shared" si="4"/>
        <v>3243</v>
      </c>
    </row>
    <row r="7" spans="1:18">
      <c r="A7" s="158" t="s">
        <v>365</v>
      </c>
      <c r="B7" s="159">
        <v>168</v>
      </c>
      <c r="C7" s="161">
        <v>177</v>
      </c>
      <c r="D7" s="161">
        <v>293</v>
      </c>
      <c r="E7" s="162">
        <f t="shared" si="0"/>
        <v>638</v>
      </c>
      <c r="F7" s="163">
        <v>246</v>
      </c>
      <c r="G7" s="163">
        <v>319</v>
      </c>
      <c r="H7" s="163">
        <v>289</v>
      </c>
      <c r="I7" s="162">
        <f t="shared" si="1"/>
        <v>854</v>
      </c>
      <c r="J7" s="163">
        <v>230</v>
      </c>
      <c r="K7" s="163">
        <v>290</v>
      </c>
      <c r="L7" s="163">
        <v>313</v>
      </c>
      <c r="M7" s="162">
        <f t="shared" si="2"/>
        <v>833</v>
      </c>
      <c r="N7" s="163">
        <v>312</v>
      </c>
      <c r="O7" s="163">
        <v>202</v>
      </c>
      <c r="P7" s="163">
        <v>170</v>
      </c>
      <c r="Q7" s="162">
        <f t="shared" si="3"/>
        <v>684</v>
      </c>
      <c r="R7" s="164">
        <f t="shared" si="4"/>
        <v>3009</v>
      </c>
    </row>
    <row r="8" spans="1:18">
      <c r="A8" s="158" t="s">
        <v>366</v>
      </c>
      <c r="B8" s="159">
        <v>2114</v>
      </c>
      <c r="C8" s="161">
        <v>3161</v>
      </c>
      <c r="D8" s="161">
        <v>2717</v>
      </c>
      <c r="E8" s="162">
        <f t="shared" si="0"/>
        <v>7992</v>
      </c>
      <c r="F8" s="163">
        <v>3328</v>
      </c>
      <c r="G8" s="163">
        <v>3139</v>
      </c>
      <c r="H8" s="163">
        <v>2927</v>
      </c>
      <c r="I8" s="162">
        <f t="shared" si="1"/>
        <v>9394</v>
      </c>
      <c r="J8" s="163">
        <v>3167</v>
      </c>
      <c r="K8" s="163">
        <v>3661</v>
      </c>
      <c r="L8" s="163">
        <v>4687</v>
      </c>
      <c r="M8" s="162">
        <f t="shared" si="2"/>
        <v>11515</v>
      </c>
      <c r="N8" s="163">
        <v>4885</v>
      </c>
      <c r="O8" s="163">
        <v>4061</v>
      </c>
      <c r="P8" s="163">
        <v>3663</v>
      </c>
      <c r="Q8" s="162">
        <f t="shared" si="3"/>
        <v>12609</v>
      </c>
      <c r="R8" s="164">
        <f t="shared" si="4"/>
        <v>41510</v>
      </c>
    </row>
    <row r="9" spans="1:18">
      <c r="A9" s="158" t="s">
        <v>367</v>
      </c>
      <c r="B9" s="159">
        <v>2789</v>
      </c>
      <c r="C9" s="161">
        <v>2619</v>
      </c>
      <c r="D9" s="161">
        <v>3186</v>
      </c>
      <c r="E9" s="162">
        <f t="shared" si="0"/>
        <v>8594</v>
      </c>
      <c r="F9" s="163">
        <v>3104</v>
      </c>
      <c r="G9" s="163">
        <v>3486</v>
      </c>
      <c r="H9" s="163">
        <v>3095</v>
      </c>
      <c r="I9" s="162">
        <f t="shared" si="1"/>
        <v>9685</v>
      </c>
      <c r="J9" s="163">
        <v>3025</v>
      </c>
      <c r="K9" s="163">
        <v>3075</v>
      </c>
      <c r="L9" s="163">
        <v>2907</v>
      </c>
      <c r="M9" s="162">
        <f t="shared" si="2"/>
        <v>9007</v>
      </c>
      <c r="N9" s="163">
        <v>2977</v>
      </c>
      <c r="O9" s="163">
        <v>2846</v>
      </c>
      <c r="P9" s="163">
        <v>2822</v>
      </c>
      <c r="Q9" s="162">
        <f t="shared" si="3"/>
        <v>8645</v>
      </c>
      <c r="R9" s="164">
        <f t="shared" si="4"/>
        <v>35931</v>
      </c>
    </row>
    <row r="10" spans="1:18">
      <c r="A10" s="158" t="s">
        <v>368</v>
      </c>
      <c r="B10" s="165">
        <v>3428</v>
      </c>
      <c r="C10" s="161">
        <v>3999</v>
      </c>
      <c r="D10" s="161">
        <v>4250</v>
      </c>
      <c r="E10" s="162">
        <f t="shared" si="0"/>
        <v>11677</v>
      </c>
      <c r="F10" s="163">
        <v>4472</v>
      </c>
      <c r="G10" s="163">
        <v>5702</v>
      </c>
      <c r="H10" s="163">
        <v>4622</v>
      </c>
      <c r="I10" s="162">
        <f t="shared" si="1"/>
        <v>14796</v>
      </c>
      <c r="J10" s="163">
        <v>4217</v>
      </c>
      <c r="K10" s="163">
        <v>3567</v>
      </c>
      <c r="L10" s="163">
        <v>4267</v>
      </c>
      <c r="M10" s="162">
        <f t="shared" si="2"/>
        <v>12051</v>
      </c>
      <c r="N10" s="163">
        <v>4554</v>
      </c>
      <c r="O10" s="163">
        <v>4069</v>
      </c>
      <c r="P10" s="163">
        <v>3613</v>
      </c>
      <c r="Q10" s="162">
        <f t="shared" si="3"/>
        <v>12236</v>
      </c>
      <c r="R10" s="164">
        <f t="shared" si="4"/>
        <v>50760</v>
      </c>
    </row>
    <row r="11" spans="1:18">
      <c r="A11" s="158" t="s">
        <v>369</v>
      </c>
      <c r="B11" s="165">
        <v>691</v>
      </c>
      <c r="C11" s="161">
        <v>613</v>
      </c>
      <c r="D11" s="161">
        <v>710</v>
      </c>
      <c r="E11" s="162">
        <f t="shared" si="0"/>
        <v>2014</v>
      </c>
      <c r="F11" s="163">
        <v>736</v>
      </c>
      <c r="G11" s="163">
        <v>600</v>
      </c>
      <c r="H11" s="163">
        <v>698</v>
      </c>
      <c r="I11" s="162">
        <f t="shared" si="1"/>
        <v>2034</v>
      </c>
      <c r="J11" s="163">
        <v>351</v>
      </c>
      <c r="K11" s="163">
        <v>451</v>
      </c>
      <c r="L11" s="163">
        <v>388</v>
      </c>
      <c r="M11" s="162">
        <f t="shared" si="2"/>
        <v>1190</v>
      </c>
      <c r="N11" s="163">
        <v>459</v>
      </c>
      <c r="O11" s="163">
        <v>423</v>
      </c>
      <c r="P11" s="163">
        <v>500</v>
      </c>
      <c r="Q11" s="162">
        <f t="shared" si="3"/>
        <v>1382</v>
      </c>
      <c r="R11" s="164">
        <f t="shared" si="4"/>
        <v>6620</v>
      </c>
    </row>
    <row r="12" spans="1:18" ht="21">
      <c r="A12" s="158" t="s">
        <v>370</v>
      </c>
      <c r="B12" s="159">
        <v>442</v>
      </c>
      <c r="C12" s="161">
        <v>732</v>
      </c>
      <c r="D12" s="161">
        <v>29</v>
      </c>
      <c r="E12" s="162">
        <f t="shared" si="0"/>
        <v>1203</v>
      </c>
      <c r="F12" s="163">
        <v>864</v>
      </c>
      <c r="G12" s="163">
        <v>77</v>
      </c>
      <c r="H12" s="163">
        <v>662</v>
      </c>
      <c r="I12" s="162">
        <f t="shared" si="1"/>
        <v>1603</v>
      </c>
      <c r="J12" s="163">
        <v>733</v>
      </c>
      <c r="K12" s="163">
        <v>754</v>
      </c>
      <c r="L12" s="163">
        <v>825</v>
      </c>
      <c r="M12" s="162">
        <f t="shared" si="2"/>
        <v>2312</v>
      </c>
      <c r="N12" s="163">
        <v>729</v>
      </c>
      <c r="O12" s="163">
        <v>912</v>
      </c>
      <c r="P12" s="163">
        <v>830</v>
      </c>
      <c r="Q12" s="162">
        <f t="shared" si="3"/>
        <v>2471</v>
      </c>
      <c r="R12" s="164">
        <f t="shared" si="4"/>
        <v>7589</v>
      </c>
    </row>
    <row r="13" spans="1:18">
      <c r="A13" s="158" t="s">
        <v>371</v>
      </c>
      <c r="B13" s="159">
        <v>1004</v>
      </c>
      <c r="C13" s="161">
        <v>1153</v>
      </c>
      <c r="D13" s="161">
        <v>1149</v>
      </c>
      <c r="E13" s="162">
        <f t="shared" si="0"/>
        <v>3306</v>
      </c>
      <c r="F13" s="163">
        <v>1170</v>
      </c>
      <c r="G13" s="163">
        <v>1232</v>
      </c>
      <c r="H13" s="163">
        <v>1251</v>
      </c>
      <c r="I13" s="162">
        <f t="shared" si="1"/>
        <v>3653</v>
      </c>
      <c r="J13" s="163">
        <v>1038</v>
      </c>
      <c r="K13" s="163">
        <v>928</v>
      </c>
      <c r="L13" s="163">
        <v>942</v>
      </c>
      <c r="M13" s="162">
        <f t="shared" si="2"/>
        <v>2908</v>
      </c>
      <c r="N13" s="163">
        <v>1143</v>
      </c>
      <c r="O13" s="163">
        <v>1271</v>
      </c>
      <c r="P13" s="163">
        <v>1318</v>
      </c>
      <c r="Q13" s="162">
        <f t="shared" si="3"/>
        <v>3732</v>
      </c>
      <c r="R13" s="164">
        <f t="shared" si="4"/>
        <v>13599</v>
      </c>
    </row>
    <row r="14" spans="1:18">
      <c r="A14" s="158" t="s">
        <v>372</v>
      </c>
      <c r="B14" s="159">
        <v>6572</v>
      </c>
      <c r="C14" s="161">
        <v>5735</v>
      </c>
      <c r="D14" s="161">
        <v>5593</v>
      </c>
      <c r="E14" s="162">
        <f t="shared" si="0"/>
        <v>17900</v>
      </c>
      <c r="F14" s="163">
        <v>3410</v>
      </c>
      <c r="G14" s="163">
        <v>4693</v>
      </c>
      <c r="H14" s="163">
        <v>4163</v>
      </c>
      <c r="I14" s="162">
        <f t="shared" si="1"/>
        <v>12266</v>
      </c>
      <c r="J14" s="163">
        <v>5131</v>
      </c>
      <c r="K14" s="163">
        <v>4376</v>
      </c>
      <c r="L14" s="163">
        <v>5331</v>
      </c>
      <c r="M14" s="162">
        <f t="shared" si="2"/>
        <v>14838</v>
      </c>
      <c r="N14" s="163">
        <v>4503</v>
      </c>
      <c r="O14" s="163">
        <v>3394</v>
      </c>
      <c r="P14" s="163">
        <v>3719</v>
      </c>
      <c r="Q14" s="162">
        <f t="shared" si="3"/>
        <v>11616</v>
      </c>
      <c r="R14" s="164">
        <f t="shared" si="4"/>
        <v>56620</v>
      </c>
    </row>
    <row r="15" spans="1:18">
      <c r="A15" s="158" t="s">
        <v>373</v>
      </c>
      <c r="B15" s="159">
        <v>199</v>
      </c>
      <c r="C15" s="161">
        <v>179</v>
      </c>
      <c r="D15" s="161">
        <v>137</v>
      </c>
      <c r="E15" s="162">
        <f t="shared" si="0"/>
        <v>515</v>
      </c>
      <c r="F15" s="163">
        <v>47</v>
      </c>
      <c r="G15" s="163">
        <v>77</v>
      </c>
      <c r="H15" s="163">
        <v>70</v>
      </c>
      <c r="I15" s="162">
        <f t="shared" si="1"/>
        <v>194</v>
      </c>
      <c r="J15" s="163">
        <v>126</v>
      </c>
      <c r="K15" s="163">
        <v>91</v>
      </c>
      <c r="L15" s="163">
        <v>127</v>
      </c>
      <c r="M15" s="162">
        <f t="shared" si="2"/>
        <v>344</v>
      </c>
      <c r="N15" s="163">
        <v>74</v>
      </c>
      <c r="O15" s="163">
        <v>63</v>
      </c>
      <c r="P15" s="163">
        <v>66</v>
      </c>
      <c r="Q15" s="162">
        <f t="shared" si="3"/>
        <v>203</v>
      </c>
      <c r="R15" s="164">
        <f t="shared" si="4"/>
        <v>1256</v>
      </c>
    </row>
    <row r="16" spans="1:18">
      <c r="A16" s="158" t="s">
        <v>374</v>
      </c>
      <c r="B16" s="159">
        <v>2100</v>
      </c>
      <c r="C16" s="161">
        <v>1191</v>
      </c>
      <c r="D16" s="161">
        <v>1198</v>
      </c>
      <c r="E16" s="162">
        <f t="shared" si="0"/>
        <v>4489</v>
      </c>
      <c r="F16" s="163">
        <v>2</v>
      </c>
      <c r="G16" s="163">
        <v>791</v>
      </c>
      <c r="H16" s="163">
        <v>664</v>
      </c>
      <c r="I16" s="162">
        <f t="shared" si="1"/>
        <v>1457</v>
      </c>
      <c r="J16" s="163">
        <v>1170</v>
      </c>
      <c r="K16" s="163">
        <v>692</v>
      </c>
      <c r="L16" s="163">
        <v>1308</v>
      </c>
      <c r="M16" s="162">
        <f t="shared" si="2"/>
        <v>3170</v>
      </c>
      <c r="N16" s="163">
        <v>730</v>
      </c>
      <c r="O16" s="163">
        <v>229</v>
      </c>
      <c r="P16" s="163">
        <v>591</v>
      </c>
      <c r="Q16" s="162">
        <f t="shared" si="3"/>
        <v>1550</v>
      </c>
      <c r="R16" s="164">
        <f t="shared" si="4"/>
        <v>10666</v>
      </c>
    </row>
    <row r="17" spans="1:18">
      <c r="A17" s="158" t="s">
        <v>375</v>
      </c>
      <c r="B17" s="159">
        <v>1239</v>
      </c>
      <c r="C17" s="161">
        <v>1272</v>
      </c>
      <c r="D17" s="161">
        <v>1285</v>
      </c>
      <c r="E17" s="162">
        <f t="shared" si="0"/>
        <v>3796</v>
      </c>
      <c r="F17" s="163">
        <v>851</v>
      </c>
      <c r="G17" s="163">
        <v>932</v>
      </c>
      <c r="H17" s="163">
        <v>1070</v>
      </c>
      <c r="I17" s="162">
        <f t="shared" si="1"/>
        <v>2853</v>
      </c>
      <c r="J17" s="163">
        <v>974</v>
      </c>
      <c r="K17" s="163">
        <v>1121</v>
      </c>
      <c r="L17" s="163">
        <v>883</v>
      </c>
      <c r="M17" s="162">
        <f t="shared" si="2"/>
        <v>2978</v>
      </c>
      <c r="N17" s="163">
        <v>1003</v>
      </c>
      <c r="O17" s="163">
        <v>1258</v>
      </c>
      <c r="P17" s="163">
        <v>1230</v>
      </c>
      <c r="Q17" s="162">
        <f t="shared" si="3"/>
        <v>3491</v>
      </c>
      <c r="R17" s="164">
        <f t="shared" si="4"/>
        <v>13118</v>
      </c>
    </row>
    <row r="18" spans="1:18">
      <c r="A18" s="158" t="s">
        <v>376</v>
      </c>
      <c r="B18" s="159">
        <v>81</v>
      </c>
      <c r="C18" s="161">
        <v>84</v>
      </c>
      <c r="D18" s="161">
        <v>114</v>
      </c>
      <c r="E18" s="162">
        <f t="shared" si="0"/>
        <v>279</v>
      </c>
      <c r="F18" s="163">
        <v>103</v>
      </c>
      <c r="G18" s="163">
        <v>116</v>
      </c>
      <c r="H18" s="163">
        <v>115</v>
      </c>
      <c r="I18" s="162">
        <f t="shared" si="1"/>
        <v>334</v>
      </c>
      <c r="J18" s="163">
        <v>94</v>
      </c>
      <c r="K18" s="163">
        <v>81</v>
      </c>
      <c r="L18" s="163">
        <v>63</v>
      </c>
      <c r="M18" s="162">
        <f t="shared" si="2"/>
        <v>238</v>
      </c>
      <c r="N18" s="163">
        <v>76</v>
      </c>
      <c r="O18" s="163">
        <v>92</v>
      </c>
      <c r="P18" s="163">
        <v>65</v>
      </c>
      <c r="Q18" s="162">
        <f t="shared" si="3"/>
        <v>233</v>
      </c>
      <c r="R18" s="164">
        <f t="shared" si="4"/>
        <v>1084</v>
      </c>
    </row>
    <row r="19" spans="1:18">
      <c r="A19" s="158" t="s">
        <v>377</v>
      </c>
      <c r="B19" s="159">
        <v>37</v>
      </c>
      <c r="C19" s="161">
        <v>46</v>
      </c>
      <c r="D19" s="161">
        <v>49</v>
      </c>
      <c r="E19" s="162">
        <f t="shared" si="0"/>
        <v>132</v>
      </c>
      <c r="F19" s="163">
        <v>45</v>
      </c>
      <c r="G19" s="163">
        <v>27</v>
      </c>
      <c r="H19" s="163">
        <v>46</v>
      </c>
      <c r="I19" s="162">
        <f t="shared" si="1"/>
        <v>118</v>
      </c>
      <c r="J19" s="163">
        <v>44</v>
      </c>
      <c r="K19" s="163">
        <v>47</v>
      </c>
      <c r="L19" s="163">
        <v>64</v>
      </c>
      <c r="M19" s="162">
        <f t="shared" si="2"/>
        <v>155</v>
      </c>
      <c r="N19" s="163">
        <v>41</v>
      </c>
      <c r="O19" s="163">
        <v>50</v>
      </c>
      <c r="P19" s="163">
        <v>39</v>
      </c>
      <c r="Q19" s="162">
        <f t="shared" si="3"/>
        <v>130</v>
      </c>
      <c r="R19" s="164">
        <f t="shared" si="4"/>
        <v>535</v>
      </c>
    </row>
    <row r="20" spans="1:18">
      <c r="A20" s="158" t="s">
        <v>378</v>
      </c>
      <c r="B20" s="159">
        <v>20</v>
      </c>
      <c r="C20" s="161">
        <v>23</v>
      </c>
      <c r="D20" s="161">
        <v>19</v>
      </c>
      <c r="E20" s="162">
        <f t="shared" si="0"/>
        <v>62</v>
      </c>
      <c r="F20" s="163">
        <v>28</v>
      </c>
      <c r="G20" s="163">
        <v>28</v>
      </c>
      <c r="H20" s="163">
        <v>17</v>
      </c>
      <c r="I20" s="162">
        <f t="shared" si="1"/>
        <v>73</v>
      </c>
      <c r="J20" s="163">
        <v>21</v>
      </c>
      <c r="K20" s="163">
        <v>18</v>
      </c>
      <c r="L20" s="163">
        <v>23</v>
      </c>
      <c r="M20" s="162">
        <f t="shared" si="2"/>
        <v>62</v>
      </c>
      <c r="N20" s="163">
        <v>20</v>
      </c>
      <c r="O20" s="163">
        <v>18</v>
      </c>
      <c r="P20" s="163">
        <v>18</v>
      </c>
      <c r="Q20" s="162">
        <f t="shared" si="3"/>
        <v>56</v>
      </c>
      <c r="R20" s="164">
        <f t="shared" si="4"/>
        <v>253</v>
      </c>
    </row>
    <row r="21" spans="1:18">
      <c r="A21" s="166" t="s">
        <v>379</v>
      </c>
      <c r="B21" s="166">
        <f>SUM(B22:B25)</f>
        <v>875</v>
      </c>
      <c r="C21" s="166">
        <f t="shared" ref="C21:R21" si="5">SUM(C22:C25)</f>
        <v>851</v>
      </c>
      <c r="D21" s="166">
        <f t="shared" si="5"/>
        <v>767</v>
      </c>
      <c r="E21" s="166">
        <f t="shared" si="5"/>
        <v>2493</v>
      </c>
      <c r="F21" s="166">
        <f t="shared" si="5"/>
        <v>1008</v>
      </c>
      <c r="G21" s="166">
        <f t="shared" si="5"/>
        <v>1023</v>
      </c>
      <c r="H21" s="166">
        <f t="shared" si="5"/>
        <v>1066</v>
      </c>
      <c r="I21" s="166">
        <f t="shared" si="5"/>
        <v>3097</v>
      </c>
      <c r="J21" s="166">
        <f t="shared" si="5"/>
        <v>1248</v>
      </c>
      <c r="K21" s="166">
        <f t="shared" si="5"/>
        <v>1288</v>
      </c>
      <c r="L21" s="166">
        <f t="shared" si="5"/>
        <v>792</v>
      </c>
      <c r="M21" s="166">
        <f t="shared" si="5"/>
        <v>3328</v>
      </c>
      <c r="N21" s="166">
        <f t="shared" si="5"/>
        <v>1057</v>
      </c>
      <c r="O21" s="166">
        <f t="shared" si="5"/>
        <v>1053</v>
      </c>
      <c r="P21" s="166">
        <f t="shared" si="5"/>
        <v>1074</v>
      </c>
      <c r="Q21" s="166">
        <f t="shared" si="5"/>
        <v>3184</v>
      </c>
      <c r="R21" s="166">
        <f t="shared" si="5"/>
        <v>12102</v>
      </c>
    </row>
    <row r="22" spans="1:18">
      <c r="A22" s="158" t="s">
        <v>380</v>
      </c>
      <c r="B22" s="159">
        <v>130</v>
      </c>
      <c r="C22" s="161">
        <v>122</v>
      </c>
      <c r="D22" s="161">
        <v>130</v>
      </c>
      <c r="E22" s="162">
        <f>+B22+C22+D22</f>
        <v>382</v>
      </c>
      <c r="F22" s="163">
        <v>121</v>
      </c>
      <c r="G22" s="163">
        <v>124</v>
      </c>
      <c r="H22" s="163">
        <v>127</v>
      </c>
      <c r="I22" s="162">
        <f>+F22+G22+H22</f>
        <v>372</v>
      </c>
      <c r="J22" s="163">
        <v>139</v>
      </c>
      <c r="K22" s="163">
        <v>145</v>
      </c>
      <c r="L22" s="163">
        <v>156</v>
      </c>
      <c r="M22" s="162">
        <f>+J22+K22+L22</f>
        <v>440</v>
      </c>
      <c r="N22" s="163">
        <v>95</v>
      </c>
      <c r="O22" s="163">
        <v>97</v>
      </c>
      <c r="P22" s="163">
        <v>91</v>
      </c>
      <c r="Q22" s="162">
        <f>+N22+O22+P22</f>
        <v>283</v>
      </c>
      <c r="R22" s="164">
        <f t="shared" si="4"/>
        <v>1477</v>
      </c>
    </row>
    <row r="23" spans="1:18">
      <c r="A23" s="158" t="s">
        <v>381</v>
      </c>
      <c r="B23" s="159">
        <v>332</v>
      </c>
      <c r="C23" s="161">
        <v>312</v>
      </c>
      <c r="D23" s="161">
        <v>263</v>
      </c>
      <c r="E23" s="162">
        <f t="shared" ref="E23:E28" si="6">+B23+C23+D23</f>
        <v>907</v>
      </c>
      <c r="F23" s="163">
        <v>350</v>
      </c>
      <c r="G23" s="163">
        <v>366</v>
      </c>
      <c r="H23" s="163">
        <v>321</v>
      </c>
      <c r="I23" s="162">
        <f t="shared" ref="I23:I28" si="7">+F23+G23+H23</f>
        <v>1037</v>
      </c>
      <c r="J23" s="163">
        <v>421</v>
      </c>
      <c r="K23" s="163">
        <v>503</v>
      </c>
      <c r="L23" s="163">
        <v>239</v>
      </c>
      <c r="M23" s="162">
        <f t="shared" ref="M23:M28" si="8">+J23+K23+L23</f>
        <v>1163</v>
      </c>
      <c r="N23" s="163">
        <v>341</v>
      </c>
      <c r="O23" s="163">
        <v>305</v>
      </c>
      <c r="P23" s="163">
        <v>358</v>
      </c>
      <c r="Q23" s="162">
        <f t="shared" ref="Q23:Q28" si="9">+N23+O23+P23</f>
        <v>1004</v>
      </c>
      <c r="R23" s="164">
        <f t="shared" si="4"/>
        <v>4111</v>
      </c>
    </row>
    <row r="24" spans="1:18" ht="21">
      <c r="A24" s="158" t="s">
        <v>382</v>
      </c>
      <c r="B24" s="159">
        <v>405</v>
      </c>
      <c r="C24" s="161">
        <v>410</v>
      </c>
      <c r="D24" s="161">
        <v>364</v>
      </c>
      <c r="E24" s="162">
        <f t="shared" si="6"/>
        <v>1179</v>
      </c>
      <c r="F24" s="163">
        <v>532</v>
      </c>
      <c r="G24" s="163">
        <v>523</v>
      </c>
      <c r="H24" s="163">
        <v>615</v>
      </c>
      <c r="I24" s="162">
        <f t="shared" si="7"/>
        <v>1670</v>
      </c>
      <c r="J24" s="163">
        <v>687</v>
      </c>
      <c r="K24" s="151">
        <v>634</v>
      </c>
      <c r="L24" s="163">
        <v>392</v>
      </c>
      <c r="M24" s="162">
        <f t="shared" si="8"/>
        <v>1713</v>
      </c>
      <c r="N24" s="163">
        <v>606</v>
      </c>
      <c r="O24" s="163">
        <v>630</v>
      </c>
      <c r="P24" s="163">
        <v>606</v>
      </c>
      <c r="Q24" s="162">
        <f t="shared" si="9"/>
        <v>1842</v>
      </c>
      <c r="R24" s="164">
        <f t="shared" si="4"/>
        <v>6404</v>
      </c>
    </row>
    <row r="25" spans="1:18">
      <c r="A25" s="158" t="s">
        <v>383</v>
      </c>
      <c r="B25" s="159">
        <v>8</v>
      </c>
      <c r="C25" s="161">
        <v>7</v>
      </c>
      <c r="D25" s="161">
        <v>10</v>
      </c>
      <c r="E25" s="162">
        <f t="shared" si="6"/>
        <v>25</v>
      </c>
      <c r="F25" s="163">
        <v>5</v>
      </c>
      <c r="G25" s="163">
        <v>10</v>
      </c>
      <c r="H25" s="163">
        <v>3</v>
      </c>
      <c r="I25" s="162">
        <f t="shared" si="7"/>
        <v>18</v>
      </c>
      <c r="J25" s="163">
        <v>1</v>
      </c>
      <c r="K25" s="163">
        <v>6</v>
      </c>
      <c r="L25" s="163">
        <v>5</v>
      </c>
      <c r="M25" s="162">
        <f t="shared" si="8"/>
        <v>12</v>
      </c>
      <c r="N25" s="163">
        <v>15</v>
      </c>
      <c r="O25" s="163">
        <v>21</v>
      </c>
      <c r="P25" s="163">
        <v>19</v>
      </c>
      <c r="Q25" s="162">
        <f t="shared" si="9"/>
        <v>55</v>
      </c>
      <c r="R25" s="164">
        <f t="shared" si="4"/>
        <v>110</v>
      </c>
    </row>
    <row r="26" spans="1:18">
      <c r="A26" s="158" t="s">
        <v>384</v>
      </c>
      <c r="B26" s="159">
        <v>147</v>
      </c>
      <c r="C26" s="161">
        <v>161</v>
      </c>
      <c r="D26" s="161">
        <v>258</v>
      </c>
      <c r="E26" s="162">
        <f t="shared" si="6"/>
        <v>566</v>
      </c>
      <c r="F26" s="163">
        <v>781</v>
      </c>
      <c r="G26" s="163">
        <v>722</v>
      </c>
      <c r="H26" s="163">
        <v>763</v>
      </c>
      <c r="I26" s="162">
        <f t="shared" si="7"/>
        <v>2266</v>
      </c>
      <c r="J26" s="163">
        <v>534</v>
      </c>
      <c r="K26" s="163">
        <v>544</v>
      </c>
      <c r="L26" s="163">
        <v>490</v>
      </c>
      <c r="M26" s="162">
        <f t="shared" si="8"/>
        <v>1568</v>
      </c>
      <c r="N26" s="163">
        <v>133</v>
      </c>
      <c r="O26" s="163">
        <v>92</v>
      </c>
      <c r="P26" s="163">
        <v>139</v>
      </c>
      <c r="Q26" s="162">
        <f t="shared" si="9"/>
        <v>364</v>
      </c>
      <c r="R26" s="164">
        <f t="shared" si="4"/>
        <v>4764</v>
      </c>
    </row>
    <row r="27" spans="1:18">
      <c r="A27" s="158" t="s">
        <v>385</v>
      </c>
      <c r="B27" s="159">
        <v>56</v>
      </c>
      <c r="C27" s="161">
        <v>55</v>
      </c>
      <c r="D27" s="161">
        <v>55</v>
      </c>
      <c r="E27" s="162">
        <f t="shared" si="6"/>
        <v>166</v>
      </c>
      <c r="F27" s="163">
        <v>57</v>
      </c>
      <c r="G27" s="163">
        <v>68</v>
      </c>
      <c r="H27" s="163">
        <v>69</v>
      </c>
      <c r="I27" s="162">
        <f t="shared" si="7"/>
        <v>194</v>
      </c>
      <c r="J27" s="163">
        <v>61</v>
      </c>
      <c r="K27" s="163">
        <v>74</v>
      </c>
      <c r="L27" s="163">
        <v>71</v>
      </c>
      <c r="M27" s="162">
        <f t="shared" si="8"/>
        <v>206</v>
      </c>
      <c r="N27" s="163">
        <v>70</v>
      </c>
      <c r="O27" s="163">
        <v>50</v>
      </c>
      <c r="P27" s="163">
        <v>59</v>
      </c>
      <c r="Q27" s="162">
        <f t="shared" si="9"/>
        <v>179</v>
      </c>
      <c r="R27" s="164">
        <f t="shared" si="4"/>
        <v>745</v>
      </c>
    </row>
    <row r="28" spans="1:18">
      <c r="A28" s="158" t="s">
        <v>386</v>
      </c>
      <c r="B28" s="159">
        <v>30</v>
      </c>
      <c r="C28" s="161">
        <v>23</v>
      </c>
      <c r="D28" s="161">
        <v>34</v>
      </c>
      <c r="E28" s="162">
        <f t="shared" si="6"/>
        <v>87</v>
      </c>
      <c r="F28" s="163">
        <v>52</v>
      </c>
      <c r="G28" s="163">
        <v>62</v>
      </c>
      <c r="H28" s="163">
        <v>49</v>
      </c>
      <c r="I28" s="162">
        <f t="shared" si="7"/>
        <v>163</v>
      </c>
      <c r="J28" s="163">
        <v>35</v>
      </c>
      <c r="K28" s="163">
        <v>44</v>
      </c>
      <c r="L28" s="163">
        <v>41</v>
      </c>
      <c r="M28" s="162">
        <f t="shared" si="8"/>
        <v>120</v>
      </c>
      <c r="N28" s="163">
        <v>39</v>
      </c>
      <c r="O28" s="163">
        <v>23</v>
      </c>
      <c r="P28" s="163">
        <v>30</v>
      </c>
      <c r="Q28" s="162">
        <f t="shared" si="9"/>
        <v>92</v>
      </c>
      <c r="R28" s="164">
        <f t="shared" si="4"/>
        <v>462</v>
      </c>
    </row>
    <row r="29" spans="1:18">
      <c r="A29" s="166" t="s">
        <v>387</v>
      </c>
      <c r="B29" s="166">
        <f>SUM(B30:B33)</f>
        <v>2133</v>
      </c>
      <c r="C29" s="166">
        <f t="shared" ref="C29:R29" si="10">SUM(C30:C33)</f>
        <v>1848</v>
      </c>
      <c r="D29" s="166">
        <f t="shared" si="10"/>
        <v>2256</v>
      </c>
      <c r="E29" s="166">
        <f t="shared" si="10"/>
        <v>6237</v>
      </c>
      <c r="F29" s="166">
        <f t="shared" si="10"/>
        <v>2508</v>
      </c>
      <c r="G29" s="166">
        <f t="shared" si="10"/>
        <v>2573</v>
      </c>
      <c r="H29" s="166">
        <f t="shared" si="10"/>
        <v>2562</v>
      </c>
      <c r="I29" s="166">
        <f t="shared" si="10"/>
        <v>7643</v>
      </c>
      <c r="J29" s="166">
        <f t="shared" si="10"/>
        <v>2472</v>
      </c>
      <c r="K29" s="166">
        <f t="shared" si="10"/>
        <v>2736</v>
      </c>
      <c r="L29" s="166">
        <f t="shared" si="10"/>
        <v>2740</v>
      </c>
      <c r="M29" s="166">
        <f t="shared" si="10"/>
        <v>7948</v>
      </c>
      <c r="N29" s="166">
        <f t="shared" si="10"/>
        <v>2475</v>
      </c>
      <c r="O29" s="166">
        <f t="shared" si="10"/>
        <v>2781</v>
      </c>
      <c r="P29" s="166">
        <f t="shared" si="10"/>
        <v>2614</v>
      </c>
      <c r="Q29" s="166">
        <f t="shared" si="10"/>
        <v>7870</v>
      </c>
      <c r="R29" s="166">
        <f t="shared" si="10"/>
        <v>29698</v>
      </c>
    </row>
    <row r="30" spans="1:18">
      <c r="A30" s="158" t="s">
        <v>388</v>
      </c>
      <c r="B30" s="159">
        <v>181</v>
      </c>
      <c r="C30" s="161">
        <v>193</v>
      </c>
      <c r="D30" s="161">
        <v>198</v>
      </c>
      <c r="E30" s="162">
        <f t="shared" ref="E30:E36" si="11">+B30+C30+D30</f>
        <v>572</v>
      </c>
      <c r="F30" s="163">
        <v>238</v>
      </c>
      <c r="G30" s="163">
        <v>174</v>
      </c>
      <c r="H30" s="163">
        <v>164</v>
      </c>
      <c r="I30" s="162">
        <f t="shared" ref="I30:I36" si="12">+F30+G30+H30</f>
        <v>576</v>
      </c>
      <c r="J30" s="163">
        <v>215</v>
      </c>
      <c r="K30" s="163">
        <v>214</v>
      </c>
      <c r="L30" s="163">
        <v>272</v>
      </c>
      <c r="M30" s="162">
        <f t="shared" ref="M30:M36" si="13">+J30+K30+L30</f>
        <v>701</v>
      </c>
      <c r="N30" s="163">
        <v>161</v>
      </c>
      <c r="O30" s="163">
        <v>187</v>
      </c>
      <c r="P30" s="163">
        <v>181</v>
      </c>
      <c r="Q30" s="162">
        <f t="shared" ref="Q30:Q36" si="14">+N30+O30+P30</f>
        <v>529</v>
      </c>
      <c r="R30" s="164">
        <f t="shared" si="4"/>
        <v>2378</v>
      </c>
    </row>
    <row r="31" spans="1:18" ht="21">
      <c r="A31" s="158" t="s">
        <v>389</v>
      </c>
      <c r="B31" s="159">
        <v>709</v>
      </c>
      <c r="C31" s="161">
        <v>480</v>
      </c>
      <c r="D31" s="151">
        <v>898</v>
      </c>
      <c r="E31" s="162">
        <f t="shared" si="11"/>
        <v>2087</v>
      </c>
      <c r="F31" s="163">
        <v>794</v>
      </c>
      <c r="G31" s="163">
        <v>862</v>
      </c>
      <c r="H31" s="163">
        <v>919</v>
      </c>
      <c r="I31" s="162">
        <f t="shared" si="12"/>
        <v>2575</v>
      </c>
      <c r="J31" s="163">
        <v>707</v>
      </c>
      <c r="K31" s="163">
        <v>750</v>
      </c>
      <c r="L31" s="163">
        <v>917</v>
      </c>
      <c r="M31" s="162">
        <f t="shared" si="13"/>
        <v>2374</v>
      </c>
      <c r="N31" s="163">
        <v>547</v>
      </c>
      <c r="O31" s="163">
        <v>664</v>
      </c>
      <c r="P31" s="163">
        <v>459</v>
      </c>
      <c r="Q31" s="162">
        <f t="shared" si="14"/>
        <v>1670</v>
      </c>
      <c r="R31" s="164">
        <f t="shared" si="4"/>
        <v>8706</v>
      </c>
    </row>
    <row r="32" spans="1:18" ht="21">
      <c r="A32" s="158" t="s">
        <v>390</v>
      </c>
      <c r="B32" s="159">
        <v>1222</v>
      </c>
      <c r="C32" s="161">
        <v>1138</v>
      </c>
      <c r="D32" s="151">
        <v>1123</v>
      </c>
      <c r="E32" s="162">
        <f t="shared" si="11"/>
        <v>3483</v>
      </c>
      <c r="F32" s="163">
        <v>1448</v>
      </c>
      <c r="G32" s="163">
        <v>1469</v>
      </c>
      <c r="H32" s="163">
        <v>1470</v>
      </c>
      <c r="I32" s="162">
        <f t="shared" si="12"/>
        <v>4387</v>
      </c>
      <c r="J32" s="163">
        <v>1522</v>
      </c>
      <c r="K32" s="163">
        <v>1737</v>
      </c>
      <c r="L32" s="163">
        <v>1524</v>
      </c>
      <c r="M32" s="162">
        <f t="shared" si="13"/>
        <v>4783</v>
      </c>
      <c r="N32" s="163">
        <v>1718</v>
      </c>
      <c r="O32" s="163">
        <v>1882</v>
      </c>
      <c r="P32" s="163">
        <v>1922</v>
      </c>
      <c r="Q32" s="162">
        <f t="shared" si="14"/>
        <v>5522</v>
      </c>
      <c r="R32" s="164">
        <f t="shared" si="4"/>
        <v>18175</v>
      </c>
    </row>
    <row r="33" spans="1:18">
      <c r="A33" s="158" t="s">
        <v>391</v>
      </c>
      <c r="B33" s="159">
        <v>21</v>
      </c>
      <c r="C33" s="161">
        <v>37</v>
      </c>
      <c r="D33" s="161">
        <v>37</v>
      </c>
      <c r="E33" s="162">
        <f t="shared" si="11"/>
        <v>95</v>
      </c>
      <c r="F33" s="163">
        <v>28</v>
      </c>
      <c r="G33" s="163">
        <v>68</v>
      </c>
      <c r="H33" s="163">
        <v>9</v>
      </c>
      <c r="I33" s="162">
        <f t="shared" si="12"/>
        <v>105</v>
      </c>
      <c r="J33" s="163">
        <v>28</v>
      </c>
      <c r="K33" s="163">
        <v>35</v>
      </c>
      <c r="L33" s="163">
        <v>27</v>
      </c>
      <c r="M33" s="162">
        <f t="shared" si="13"/>
        <v>90</v>
      </c>
      <c r="N33" s="163">
        <v>49</v>
      </c>
      <c r="O33" s="163">
        <v>48</v>
      </c>
      <c r="P33" s="163">
        <v>52</v>
      </c>
      <c r="Q33" s="162">
        <f t="shared" si="14"/>
        <v>149</v>
      </c>
      <c r="R33" s="164">
        <f t="shared" si="4"/>
        <v>439</v>
      </c>
    </row>
    <row r="34" spans="1:18">
      <c r="A34" s="158" t="s">
        <v>392</v>
      </c>
      <c r="B34" s="159">
        <v>171</v>
      </c>
      <c r="C34" s="161">
        <v>156</v>
      </c>
      <c r="D34" s="161">
        <v>155</v>
      </c>
      <c r="E34" s="162">
        <f t="shared" si="11"/>
        <v>482</v>
      </c>
      <c r="F34" s="163">
        <v>133</v>
      </c>
      <c r="G34" s="163">
        <v>133</v>
      </c>
      <c r="H34" s="163">
        <v>114</v>
      </c>
      <c r="I34" s="162">
        <f t="shared" si="12"/>
        <v>380</v>
      </c>
      <c r="J34" s="163">
        <v>151</v>
      </c>
      <c r="K34" s="163">
        <v>174</v>
      </c>
      <c r="L34" s="163">
        <v>172</v>
      </c>
      <c r="M34" s="162">
        <f t="shared" si="13"/>
        <v>497</v>
      </c>
      <c r="N34" s="163">
        <v>132</v>
      </c>
      <c r="O34" s="163">
        <v>125</v>
      </c>
      <c r="P34" s="163">
        <v>141</v>
      </c>
      <c r="Q34" s="162">
        <f t="shared" si="14"/>
        <v>398</v>
      </c>
      <c r="R34" s="164">
        <f t="shared" si="4"/>
        <v>1757</v>
      </c>
    </row>
    <row r="35" spans="1:18">
      <c r="A35" s="158" t="s">
        <v>393</v>
      </c>
      <c r="B35" s="159">
        <v>134</v>
      </c>
      <c r="C35" s="151">
        <v>105</v>
      </c>
      <c r="D35" s="161">
        <v>169</v>
      </c>
      <c r="E35" s="162">
        <f t="shared" si="11"/>
        <v>408</v>
      </c>
      <c r="F35" s="163">
        <v>115</v>
      </c>
      <c r="G35" s="163">
        <v>144</v>
      </c>
      <c r="H35" s="163">
        <v>107</v>
      </c>
      <c r="I35" s="162">
        <f t="shared" si="12"/>
        <v>366</v>
      </c>
      <c r="J35" s="163">
        <v>120</v>
      </c>
      <c r="K35" s="163">
        <v>95</v>
      </c>
      <c r="L35" s="163">
        <v>134</v>
      </c>
      <c r="M35" s="162">
        <f t="shared" si="13"/>
        <v>349</v>
      </c>
      <c r="N35" s="163">
        <v>78</v>
      </c>
      <c r="O35" s="163">
        <v>76</v>
      </c>
      <c r="P35" s="163">
        <v>116</v>
      </c>
      <c r="Q35" s="162">
        <f t="shared" si="14"/>
        <v>270</v>
      </c>
      <c r="R35" s="164">
        <f t="shared" si="4"/>
        <v>1393</v>
      </c>
    </row>
    <row r="36" spans="1:18">
      <c r="A36" s="158" t="s">
        <v>394</v>
      </c>
      <c r="B36" s="161">
        <v>2384</v>
      </c>
      <c r="C36" s="161">
        <v>2340</v>
      </c>
      <c r="D36" s="161">
        <v>2403</v>
      </c>
      <c r="E36" s="162">
        <f t="shared" si="11"/>
        <v>7127</v>
      </c>
      <c r="F36" s="163">
        <v>2546</v>
      </c>
      <c r="G36" s="163">
        <v>2575</v>
      </c>
      <c r="H36" s="163">
        <v>2522</v>
      </c>
      <c r="I36" s="162">
        <f t="shared" si="12"/>
        <v>7643</v>
      </c>
      <c r="J36" s="163">
        <v>2638</v>
      </c>
      <c r="K36" s="163">
        <v>2636</v>
      </c>
      <c r="L36" s="163">
        <v>2674</v>
      </c>
      <c r="M36" s="162">
        <f t="shared" si="13"/>
        <v>7948</v>
      </c>
      <c r="N36" s="163">
        <v>2610</v>
      </c>
      <c r="O36" s="163">
        <v>2601</v>
      </c>
      <c r="P36" s="163">
        <v>2659</v>
      </c>
      <c r="Q36" s="162">
        <f t="shared" si="14"/>
        <v>7870</v>
      </c>
      <c r="R36" s="164">
        <f t="shared" si="4"/>
        <v>30588</v>
      </c>
    </row>
    <row r="37" spans="1:18">
      <c r="A37" s="158" t="s">
        <v>395</v>
      </c>
      <c r="B37" s="161">
        <v>1783</v>
      </c>
      <c r="C37" s="161">
        <v>1744</v>
      </c>
      <c r="D37" s="161">
        <v>1783</v>
      </c>
      <c r="E37" s="162">
        <f>+B37+C37+D37</f>
        <v>5310</v>
      </c>
      <c r="F37" s="163">
        <v>1178</v>
      </c>
      <c r="G37" s="163">
        <v>1191</v>
      </c>
      <c r="H37" s="163">
        <v>1180</v>
      </c>
      <c r="I37" s="162">
        <f>+F37+G37+H37</f>
        <v>3549</v>
      </c>
      <c r="J37" s="163">
        <v>1261</v>
      </c>
      <c r="K37" s="163">
        <v>1261</v>
      </c>
      <c r="L37" s="163">
        <v>1250</v>
      </c>
      <c r="M37" s="162">
        <f>+J37+K37+L37</f>
        <v>3772</v>
      </c>
      <c r="N37" s="163">
        <v>671</v>
      </c>
      <c r="O37" s="163">
        <v>658</v>
      </c>
      <c r="P37" s="163">
        <v>673</v>
      </c>
      <c r="Q37" s="162">
        <f>+N37+O37+P37</f>
        <v>2002</v>
      </c>
      <c r="R37" s="164">
        <f t="shared" si="4"/>
        <v>14633</v>
      </c>
    </row>
    <row r="38" spans="1:18">
      <c r="A38" s="166" t="s">
        <v>396</v>
      </c>
      <c r="B38" s="166">
        <f t="shared" ref="B38:R38" si="15">SUM(B39:B42)</f>
        <v>428</v>
      </c>
      <c r="C38" s="166">
        <f t="shared" si="15"/>
        <v>457</v>
      </c>
      <c r="D38" s="166">
        <f t="shared" si="15"/>
        <v>416</v>
      </c>
      <c r="E38" s="166">
        <f t="shared" si="15"/>
        <v>1301</v>
      </c>
      <c r="F38" s="166">
        <f t="shared" si="15"/>
        <v>347</v>
      </c>
      <c r="G38" s="166">
        <f t="shared" si="15"/>
        <v>489</v>
      </c>
      <c r="H38" s="166">
        <f t="shared" si="15"/>
        <v>435</v>
      </c>
      <c r="I38" s="166">
        <f t="shared" ref="I38" si="16">SUM(I39:I42)</f>
        <v>1271</v>
      </c>
      <c r="J38" s="166">
        <f t="shared" si="15"/>
        <v>484</v>
      </c>
      <c r="K38" s="166">
        <f t="shared" si="15"/>
        <v>459</v>
      </c>
      <c r="L38" s="166">
        <f t="shared" si="15"/>
        <v>560</v>
      </c>
      <c r="M38" s="166">
        <f t="shared" ref="M38" si="17">SUM(M39:M42)</f>
        <v>1503</v>
      </c>
      <c r="N38" s="166">
        <f t="shared" si="15"/>
        <v>582</v>
      </c>
      <c r="O38" s="166">
        <f t="shared" si="15"/>
        <v>587</v>
      </c>
      <c r="P38" s="166">
        <f t="shared" si="15"/>
        <v>582</v>
      </c>
      <c r="Q38" s="166">
        <f t="shared" ref="Q38" si="18">SUM(Q39:Q42)</f>
        <v>1751</v>
      </c>
      <c r="R38" s="166">
        <f t="shared" si="15"/>
        <v>5826</v>
      </c>
    </row>
    <row r="39" spans="1:18">
      <c r="A39" s="158" t="s">
        <v>397</v>
      </c>
      <c r="B39" s="161">
        <v>120</v>
      </c>
      <c r="C39" s="161">
        <v>148</v>
      </c>
      <c r="D39" s="161">
        <v>142</v>
      </c>
      <c r="E39" s="162">
        <f t="shared" ref="E39:E49" si="19">+B39+C39+D39</f>
        <v>410</v>
      </c>
      <c r="F39" s="163">
        <v>113</v>
      </c>
      <c r="G39" s="163">
        <v>147</v>
      </c>
      <c r="H39" s="163">
        <v>148</v>
      </c>
      <c r="I39" s="162">
        <f t="shared" ref="I39:I49" si="20">+F39+G39+H39</f>
        <v>408</v>
      </c>
      <c r="J39" s="163">
        <v>194</v>
      </c>
      <c r="K39" s="163">
        <v>182</v>
      </c>
      <c r="L39" s="163">
        <v>264</v>
      </c>
      <c r="M39" s="162">
        <f t="shared" ref="M39:M49" si="21">+J39+K39+L39</f>
        <v>640</v>
      </c>
      <c r="N39" s="163">
        <v>248</v>
      </c>
      <c r="O39" s="163">
        <v>181</v>
      </c>
      <c r="P39" s="163">
        <v>228</v>
      </c>
      <c r="Q39" s="162">
        <f t="shared" ref="Q39:Q49" si="22">+N39+O39+P39</f>
        <v>657</v>
      </c>
      <c r="R39" s="164">
        <f t="shared" si="4"/>
        <v>2115</v>
      </c>
    </row>
    <row r="40" spans="1:18">
      <c r="A40" s="158" t="s">
        <v>398</v>
      </c>
      <c r="B40" s="161">
        <v>213</v>
      </c>
      <c r="C40" s="161">
        <v>211</v>
      </c>
      <c r="D40" s="161">
        <v>208</v>
      </c>
      <c r="E40" s="162">
        <f t="shared" si="19"/>
        <v>632</v>
      </c>
      <c r="F40" s="163">
        <v>172</v>
      </c>
      <c r="G40" s="163">
        <v>199</v>
      </c>
      <c r="H40" s="163">
        <v>173</v>
      </c>
      <c r="I40" s="162">
        <f t="shared" si="20"/>
        <v>544</v>
      </c>
      <c r="J40" s="163">
        <v>201</v>
      </c>
      <c r="K40" s="163">
        <v>199</v>
      </c>
      <c r="L40" s="163">
        <v>245</v>
      </c>
      <c r="M40" s="162">
        <f t="shared" si="21"/>
        <v>645</v>
      </c>
      <c r="N40" s="163">
        <v>248</v>
      </c>
      <c r="O40" s="163">
        <v>321</v>
      </c>
      <c r="P40" s="163">
        <v>268</v>
      </c>
      <c r="Q40" s="162">
        <f t="shared" si="22"/>
        <v>837</v>
      </c>
      <c r="R40" s="164">
        <f t="shared" si="4"/>
        <v>2658</v>
      </c>
    </row>
    <row r="41" spans="1:18">
      <c r="A41" s="158" t="s">
        <v>399</v>
      </c>
      <c r="B41" s="161">
        <v>82</v>
      </c>
      <c r="C41" s="161">
        <v>71</v>
      </c>
      <c r="D41" s="161">
        <v>46</v>
      </c>
      <c r="E41" s="162">
        <f t="shared" si="19"/>
        <v>199</v>
      </c>
      <c r="F41" s="163">
        <v>45</v>
      </c>
      <c r="G41" s="163">
        <v>98</v>
      </c>
      <c r="H41" s="163">
        <v>99</v>
      </c>
      <c r="I41" s="162">
        <f t="shared" si="20"/>
        <v>242</v>
      </c>
      <c r="J41" s="163">
        <v>66</v>
      </c>
      <c r="K41" s="163">
        <v>67</v>
      </c>
      <c r="L41" s="163">
        <v>43</v>
      </c>
      <c r="M41" s="162">
        <f t="shared" si="21"/>
        <v>176</v>
      </c>
      <c r="N41" s="163">
        <v>73</v>
      </c>
      <c r="O41" s="163">
        <v>71</v>
      </c>
      <c r="P41" s="163">
        <v>60</v>
      </c>
      <c r="Q41" s="162">
        <f t="shared" si="22"/>
        <v>204</v>
      </c>
      <c r="R41" s="164">
        <f t="shared" si="4"/>
        <v>821</v>
      </c>
    </row>
    <row r="42" spans="1:18">
      <c r="A42" s="158" t="s">
        <v>400</v>
      </c>
      <c r="B42" s="161">
        <v>13</v>
      </c>
      <c r="C42" s="161">
        <v>27</v>
      </c>
      <c r="D42" s="161">
        <v>20</v>
      </c>
      <c r="E42" s="162">
        <f t="shared" si="19"/>
        <v>60</v>
      </c>
      <c r="F42" s="163">
        <v>17</v>
      </c>
      <c r="G42" s="163">
        <v>45</v>
      </c>
      <c r="H42" s="163">
        <v>15</v>
      </c>
      <c r="I42" s="162">
        <f t="shared" si="20"/>
        <v>77</v>
      </c>
      <c r="J42" s="163">
        <v>23</v>
      </c>
      <c r="K42" s="163">
        <v>11</v>
      </c>
      <c r="L42" s="163">
        <v>8</v>
      </c>
      <c r="M42" s="162">
        <f t="shared" si="21"/>
        <v>42</v>
      </c>
      <c r="N42" s="163">
        <v>13</v>
      </c>
      <c r="O42" s="163">
        <v>14</v>
      </c>
      <c r="P42" s="163">
        <v>26</v>
      </c>
      <c r="Q42" s="162">
        <f t="shared" si="22"/>
        <v>53</v>
      </c>
      <c r="R42" s="164">
        <f t="shared" si="4"/>
        <v>232</v>
      </c>
    </row>
    <row r="43" spans="1:18">
      <c r="A43" s="158" t="s">
        <v>401</v>
      </c>
      <c r="B43" s="159">
        <v>25596</v>
      </c>
      <c r="C43" s="161">
        <v>27297</v>
      </c>
      <c r="D43" s="161">
        <v>28973</v>
      </c>
      <c r="E43" s="162">
        <f t="shared" si="19"/>
        <v>81866</v>
      </c>
      <c r="F43" s="163">
        <v>28462</v>
      </c>
      <c r="G43" s="163">
        <v>27463</v>
      </c>
      <c r="H43" s="163">
        <v>26840</v>
      </c>
      <c r="I43" s="162">
        <f t="shared" si="20"/>
        <v>82765</v>
      </c>
      <c r="J43" s="163">
        <v>27298</v>
      </c>
      <c r="K43" s="163">
        <v>32220</v>
      </c>
      <c r="L43" s="163">
        <v>35871</v>
      </c>
      <c r="M43" s="162">
        <f t="shared" si="21"/>
        <v>95389</v>
      </c>
      <c r="N43" s="163">
        <v>34883</v>
      </c>
      <c r="O43" s="163">
        <v>30202</v>
      </c>
      <c r="P43" s="163">
        <v>31178</v>
      </c>
      <c r="Q43" s="162">
        <f t="shared" si="22"/>
        <v>96263</v>
      </c>
      <c r="R43" s="164">
        <f t="shared" si="4"/>
        <v>356283</v>
      </c>
    </row>
    <row r="44" spans="1:18">
      <c r="A44" s="158" t="s">
        <v>402</v>
      </c>
      <c r="B44" s="165">
        <v>3520</v>
      </c>
      <c r="C44" s="161">
        <v>3480</v>
      </c>
      <c r="D44" s="161">
        <v>4304</v>
      </c>
      <c r="E44" s="162">
        <f t="shared" si="19"/>
        <v>11304</v>
      </c>
      <c r="F44" s="163">
        <v>4034</v>
      </c>
      <c r="G44" s="163">
        <v>3753</v>
      </c>
      <c r="H44" s="163">
        <v>3800</v>
      </c>
      <c r="I44" s="162">
        <f t="shared" si="20"/>
        <v>11587</v>
      </c>
      <c r="J44" s="163">
        <v>6109</v>
      </c>
      <c r="K44" s="163">
        <v>6698</v>
      </c>
      <c r="L44" s="163">
        <v>6802</v>
      </c>
      <c r="M44" s="162">
        <f t="shared" si="21"/>
        <v>19609</v>
      </c>
      <c r="N44" s="163">
        <v>5371</v>
      </c>
      <c r="O44" s="163">
        <v>4704</v>
      </c>
      <c r="P44" s="163">
        <v>4524</v>
      </c>
      <c r="Q44" s="162">
        <f t="shared" si="22"/>
        <v>14599</v>
      </c>
      <c r="R44" s="164">
        <f t="shared" si="4"/>
        <v>57099</v>
      </c>
    </row>
    <row r="45" spans="1:18">
      <c r="A45" s="158" t="s">
        <v>403</v>
      </c>
      <c r="B45" s="161">
        <v>486</v>
      </c>
      <c r="C45" s="161">
        <v>383</v>
      </c>
      <c r="D45" s="161">
        <v>498</v>
      </c>
      <c r="E45" s="162">
        <f t="shared" si="19"/>
        <v>1367</v>
      </c>
      <c r="F45" s="163">
        <v>412</v>
      </c>
      <c r="G45" s="163">
        <v>384</v>
      </c>
      <c r="H45" s="163">
        <v>402</v>
      </c>
      <c r="I45" s="162">
        <f t="shared" si="20"/>
        <v>1198</v>
      </c>
      <c r="J45" s="163">
        <v>335</v>
      </c>
      <c r="K45" s="163">
        <v>861</v>
      </c>
      <c r="L45" s="163">
        <v>786</v>
      </c>
      <c r="M45" s="162">
        <f t="shared" si="21"/>
        <v>1982</v>
      </c>
      <c r="N45" s="163">
        <v>751</v>
      </c>
      <c r="O45" s="163">
        <v>604</v>
      </c>
      <c r="P45" s="163">
        <v>692</v>
      </c>
      <c r="Q45" s="162">
        <f t="shared" si="22"/>
        <v>2047</v>
      </c>
      <c r="R45" s="164">
        <f t="shared" si="4"/>
        <v>6594</v>
      </c>
    </row>
    <row r="46" spans="1:18">
      <c r="A46" s="158" t="s">
        <v>404</v>
      </c>
      <c r="B46" s="161">
        <v>2027</v>
      </c>
      <c r="C46" s="161">
        <v>1283</v>
      </c>
      <c r="D46" s="161">
        <v>1406</v>
      </c>
      <c r="E46" s="162">
        <f t="shared" si="19"/>
        <v>4716</v>
      </c>
      <c r="F46" s="163">
        <v>2354</v>
      </c>
      <c r="G46" s="163">
        <v>2397</v>
      </c>
      <c r="H46" s="163">
        <v>1144</v>
      </c>
      <c r="I46" s="162">
        <f t="shared" si="20"/>
        <v>5895</v>
      </c>
      <c r="J46" s="163">
        <v>2439</v>
      </c>
      <c r="K46" s="163">
        <v>2417</v>
      </c>
      <c r="L46" s="163">
        <v>1645</v>
      </c>
      <c r="M46" s="162">
        <f t="shared" si="21"/>
        <v>6501</v>
      </c>
      <c r="N46" s="163">
        <v>2618</v>
      </c>
      <c r="O46" s="163">
        <v>2589</v>
      </c>
      <c r="P46" s="163">
        <v>2486</v>
      </c>
      <c r="Q46" s="162">
        <f t="shared" si="22"/>
        <v>7693</v>
      </c>
      <c r="R46" s="164">
        <f t="shared" si="4"/>
        <v>24805</v>
      </c>
    </row>
    <row r="47" spans="1:18">
      <c r="A47" s="158" t="s">
        <v>405</v>
      </c>
      <c r="B47" s="161">
        <v>0</v>
      </c>
      <c r="C47" s="161">
        <v>0</v>
      </c>
      <c r="D47" s="161">
        <v>0</v>
      </c>
      <c r="E47" s="162">
        <f t="shared" si="19"/>
        <v>0</v>
      </c>
      <c r="F47" s="163">
        <v>31</v>
      </c>
      <c r="G47" s="163">
        <v>31</v>
      </c>
      <c r="H47" s="163">
        <v>92</v>
      </c>
      <c r="I47" s="162">
        <f t="shared" si="20"/>
        <v>154</v>
      </c>
      <c r="J47" s="163">
        <v>526</v>
      </c>
      <c r="K47" s="163">
        <v>324</v>
      </c>
      <c r="L47" s="163">
        <v>411</v>
      </c>
      <c r="M47" s="162">
        <f t="shared" si="21"/>
        <v>1261</v>
      </c>
      <c r="N47" s="163">
        <v>930</v>
      </c>
      <c r="O47" s="163">
        <v>642</v>
      </c>
      <c r="P47" s="163">
        <v>715</v>
      </c>
      <c r="Q47" s="162">
        <f t="shared" si="22"/>
        <v>2287</v>
      </c>
      <c r="R47" s="164">
        <f t="shared" si="4"/>
        <v>3702</v>
      </c>
    </row>
    <row r="48" spans="1:18">
      <c r="A48" s="158" t="s">
        <v>406</v>
      </c>
      <c r="B48" s="161">
        <v>0</v>
      </c>
      <c r="C48" s="161">
        <v>0</v>
      </c>
      <c r="D48" s="161">
        <v>7</v>
      </c>
      <c r="E48" s="162">
        <f t="shared" si="19"/>
        <v>7</v>
      </c>
      <c r="F48" s="163">
        <v>73</v>
      </c>
      <c r="G48" s="163">
        <v>293</v>
      </c>
      <c r="H48" s="163">
        <v>178</v>
      </c>
      <c r="I48" s="162">
        <f t="shared" si="20"/>
        <v>544</v>
      </c>
      <c r="J48" s="163">
        <v>235</v>
      </c>
      <c r="K48" s="163">
        <v>250</v>
      </c>
      <c r="L48" s="163">
        <v>171</v>
      </c>
      <c r="M48" s="162">
        <f t="shared" si="21"/>
        <v>656</v>
      </c>
      <c r="N48" s="163">
        <v>265</v>
      </c>
      <c r="O48" s="163">
        <v>355</v>
      </c>
      <c r="P48" s="163">
        <v>141</v>
      </c>
      <c r="Q48" s="162">
        <f t="shared" si="22"/>
        <v>761</v>
      </c>
      <c r="R48" s="164">
        <f t="shared" si="4"/>
        <v>1968</v>
      </c>
    </row>
    <row r="49" spans="1:18">
      <c r="A49" s="158" t="s">
        <v>407</v>
      </c>
      <c r="B49" s="161">
        <v>0</v>
      </c>
      <c r="C49" s="161">
        <v>0</v>
      </c>
      <c r="D49" s="161">
        <v>1</v>
      </c>
      <c r="E49" s="162">
        <f t="shared" si="19"/>
        <v>1</v>
      </c>
      <c r="F49" s="163">
        <v>4</v>
      </c>
      <c r="G49" s="163">
        <v>29</v>
      </c>
      <c r="H49" s="163">
        <v>21</v>
      </c>
      <c r="I49" s="162">
        <f t="shared" si="20"/>
        <v>54</v>
      </c>
      <c r="J49" s="163">
        <v>15</v>
      </c>
      <c r="K49" s="163">
        <v>30</v>
      </c>
      <c r="L49" s="163">
        <v>12</v>
      </c>
      <c r="M49" s="162">
        <f t="shared" si="21"/>
        <v>57</v>
      </c>
      <c r="N49" s="163">
        <v>11</v>
      </c>
      <c r="O49" s="163">
        <v>16</v>
      </c>
      <c r="P49" s="163">
        <v>4</v>
      </c>
      <c r="Q49" s="162">
        <f t="shared" si="22"/>
        <v>31</v>
      </c>
      <c r="R49" s="164">
        <f t="shared" si="4"/>
        <v>143</v>
      </c>
    </row>
    <row r="50" spans="1:18"/>
    <row r="51" spans="1:18"/>
  </sheetData>
  <sheetProtection algorithmName="SHA-512" hashValue="5r06Ui+FESI+3eZoegZMXtUQOHs7iZ8HQ47kjEmCujHIiiDLSitcglCW3F016/BPc80+1fAimw2f4xMjpJ5QRQ==" saltValue="IyWzzFl3X41rBQI0PiuloA==" spinCount="100000" sheet="1" objects="1" scenarios="1"/>
  <pageMargins left="0.7" right="0.7" top="0.75" bottom="0.75" header="0.511811023622047" footer="0.511811023622047"/>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N84"/>
  <sheetViews>
    <sheetView showGridLines="0" topLeftCell="A21" zoomScaleNormal="100" workbookViewId="0">
      <selection activeCell="R22" sqref="R22:AC28"/>
    </sheetView>
  </sheetViews>
  <sheetFormatPr baseColWidth="10" defaultColWidth="11.42578125" defaultRowHeight="12.75"/>
  <cols>
    <col min="1" max="2" width="1.140625" customWidth="1"/>
    <col min="3" max="3" width="4.28515625" customWidth="1"/>
    <col min="4" max="5" width="5.140625" customWidth="1"/>
    <col min="6" max="17" width="6.7109375" customWidth="1"/>
    <col min="18" max="29" width="8.7109375" customWidth="1"/>
    <col min="30" max="31" width="1.140625" customWidth="1"/>
    <col min="34" max="34" width="62.85546875" customWidth="1"/>
  </cols>
  <sheetData>
    <row r="1" spans="2:40" ht="6" customHeight="1"/>
    <row r="2" spans="2:40"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4"/>
    </row>
    <row r="3" spans="2:40">
      <c r="B3" s="215"/>
      <c r="G3" s="688" t="str">
        <f>+'OP MEDICINA GRAL'!G3</f>
        <v>HOSPITAL REGIONAL DE MONIQUIRÁ E.S.E.</v>
      </c>
      <c r="H3" s="688"/>
      <c r="I3" s="688"/>
      <c r="J3" s="688"/>
      <c r="K3" s="688"/>
      <c r="L3" s="688"/>
      <c r="M3" s="688"/>
      <c r="N3" s="688"/>
      <c r="O3" s="688"/>
      <c r="P3" s="688"/>
      <c r="AD3" s="216"/>
    </row>
    <row r="4" spans="2:40">
      <c r="B4" s="215"/>
      <c r="G4" s="688" t="s">
        <v>430</v>
      </c>
      <c r="H4" s="688"/>
      <c r="I4" s="688"/>
      <c r="J4" s="688"/>
      <c r="K4" s="688"/>
      <c r="L4" s="688"/>
      <c r="M4" s="688"/>
      <c r="N4" s="688"/>
      <c r="O4" s="688"/>
      <c r="P4" s="688"/>
      <c r="AD4" s="216"/>
    </row>
    <row r="5" spans="2:40">
      <c r="B5" s="215"/>
      <c r="G5" s="688" t="s">
        <v>537</v>
      </c>
      <c r="H5" s="688"/>
      <c r="I5" s="688"/>
      <c r="J5" s="688"/>
      <c r="K5" s="688"/>
      <c r="L5" s="688"/>
      <c r="M5" s="688"/>
      <c r="N5" s="688"/>
      <c r="O5" s="688"/>
      <c r="P5" s="688"/>
      <c r="AD5" s="216"/>
    </row>
    <row r="6" spans="2:40" ht="4.5" customHeight="1">
      <c r="B6" s="215"/>
      <c r="AD6" s="216"/>
    </row>
    <row r="7" spans="2:40"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216"/>
    </row>
    <row r="8" spans="2:40" ht="26.25" customHeight="1">
      <c r="B8" s="215"/>
      <c r="C8" s="661" t="s">
        <v>433</v>
      </c>
      <c r="D8" s="661"/>
      <c r="E8" s="661"/>
      <c r="F8" s="691" t="s">
        <v>605</v>
      </c>
      <c r="G8" s="691"/>
      <c r="H8" s="691"/>
      <c r="I8" s="691"/>
      <c r="J8" s="691"/>
      <c r="K8" s="691"/>
      <c r="L8" s="691"/>
      <c r="M8" s="691"/>
      <c r="N8" s="691"/>
      <c r="O8" s="691"/>
      <c r="P8" s="691"/>
      <c r="Q8" s="727" t="s">
        <v>435</v>
      </c>
      <c r="R8" s="727"/>
      <c r="S8" s="728"/>
      <c r="T8" s="728"/>
      <c r="U8" s="727" t="s">
        <v>436</v>
      </c>
      <c r="V8" s="727"/>
      <c r="W8" s="674" t="s">
        <v>437</v>
      </c>
      <c r="X8" s="674"/>
      <c r="Y8" s="674"/>
      <c r="Z8" s="674"/>
      <c r="AA8" s="674"/>
      <c r="AB8" s="674"/>
      <c r="AC8" s="674"/>
      <c r="AD8" s="216"/>
      <c r="AG8" s="218"/>
      <c r="AH8" s="218"/>
      <c r="AI8" s="218"/>
    </row>
    <row r="9" spans="2:40" ht="22.5" customHeight="1">
      <c r="B9" s="215"/>
      <c r="C9" s="724" t="s">
        <v>438</v>
      </c>
      <c r="D9" s="724"/>
      <c r="E9" s="724"/>
      <c r="F9" s="725" t="s">
        <v>562</v>
      </c>
      <c r="G9" s="725"/>
      <c r="H9" s="725"/>
      <c r="I9" s="725"/>
      <c r="J9" s="725"/>
      <c r="K9" s="725"/>
      <c r="L9" s="725"/>
      <c r="M9" s="725"/>
      <c r="N9" s="725"/>
      <c r="O9" s="725"/>
      <c r="P9" s="725"/>
      <c r="Q9" s="725"/>
      <c r="R9" s="725"/>
      <c r="S9" s="725"/>
      <c r="T9" s="725"/>
      <c r="U9" s="725"/>
      <c r="V9" s="725"/>
      <c r="W9" s="725"/>
      <c r="X9" s="725"/>
      <c r="Y9" s="725"/>
      <c r="Z9" s="725"/>
      <c r="AA9" s="725"/>
      <c r="AB9" s="725"/>
      <c r="AC9" s="725"/>
      <c r="AD9" s="216"/>
      <c r="AG9" s="218"/>
      <c r="AH9" s="218"/>
      <c r="AI9" s="218"/>
    </row>
    <row r="10" spans="2:40" ht="22.5" customHeight="1">
      <c r="B10" s="215"/>
      <c r="C10" s="724"/>
      <c r="D10" s="724"/>
      <c r="E10" s="724"/>
      <c r="F10" s="725"/>
      <c r="G10" s="725"/>
      <c r="H10" s="725"/>
      <c r="I10" s="725"/>
      <c r="J10" s="725"/>
      <c r="K10" s="725"/>
      <c r="L10" s="725"/>
      <c r="M10" s="725"/>
      <c r="N10" s="725"/>
      <c r="O10" s="725"/>
      <c r="P10" s="725"/>
      <c r="Q10" s="725"/>
      <c r="R10" s="725"/>
      <c r="S10" s="725"/>
      <c r="T10" s="725"/>
      <c r="U10" s="725"/>
      <c r="V10" s="725"/>
      <c r="W10" s="725"/>
      <c r="X10" s="725"/>
      <c r="Y10" s="725"/>
      <c r="Z10" s="725"/>
      <c r="AA10" s="725"/>
      <c r="AB10" s="725"/>
      <c r="AC10" s="725"/>
      <c r="AD10" s="216"/>
      <c r="AG10" s="218"/>
      <c r="AH10" s="218"/>
      <c r="AI10" s="218"/>
    </row>
    <row r="11" spans="2:40" ht="4.5" customHeight="1">
      <c r="B11" s="215"/>
      <c r="C11" s="315"/>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c r="AB11" s="316"/>
      <c r="AC11" s="317"/>
      <c r="AD11" s="216"/>
      <c r="AG11" s="218"/>
      <c r="AH11" s="218"/>
      <c r="AI11" s="218"/>
      <c r="AJ11" s="218"/>
      <c r="AK11" s="218"/>
      <c r="AL11" s="218"/>
      <c r="AM11" s="218"/>
      <c r="AN11" s="218"/>
    </row>
    <row r="12" spans="2:40" ht="17.25" customHeight="1">
      <c r="B12" s="215"/>
      <c r="C12" s="219"/>
      <c r="D12" s="220"/>
      <c r="E12" s="220"/>
      <c r="F12" s="220"/>
      <c r="G12" s="220"/>
      <c r="H12" s="220"/>
      <c r="I12" s="220"/>
      <c r="J12" s="220"/>
      <c r="K12" s="220"/>
      <c r="L12" s="220"/>
      <c r="M12" s="220"/>
      <c r="N12" s="220"/>
      <c r="O12" s="220"/>
      <c r="P12" s="220"/>
      <c r="Q12" s="323"/>
      <c r="R12" s="697" t="s">
        <v>442</v>
      </c>
      <c r="S12" s="697"/>
      <c r="T12" s="697"/>
      <c r="U12" s="697"/>
      <c r="V12" s="697"/>
      <c r="W12" s="697"/>
      <c r="X12" s="697"/>
      <c r="Y12" s="697"/>
      <c r="Z12" s="697"/>
      <c r="AA12" s="697"/>
      <c r="AB12" s="697"/>
      <c r="AC12" s="697"/>
      <c r="AD12" s="216"/>
    </row>
    <row r="13" spans="2:40" ht="29.25" customHeight="1">
      <c r="B13" s="215"/>
      <c r="C13" s="219"/>
      <c r="D13" s="220"/>
      <c r="E13" s="220"/>
      <c r="F13" s="220"/>
      <c r="G13" s="220"/>
      <c r="H13" s="220"/>
      <c r="I13" s="220"/>
      <c r="J13" s="220"/>
      <c r="K13" s="220"/>
      <c r="L13" s="220"/>
      <c r="M13" s="220"/>
      <c r="N13" s="220"/>
      <c r="O13" s="220"/>
      <c r="P13" s="220"/>
      <c r="Q13" s="324"/>
      <c r="R13" s="710" t="s">
        <v>601</v>
      </c>
      <c r="S13" s="710"/>
      <c r="T13" s="710"/>
      <c r="U13" s="710"/>
      <c r="V13" s="710"/>
      <c r="W13" s="710"/>
      <c r="X13" s="710"/>
      <c r="Y13" s="710"/>
      <c r="Z13" s="710"/>
      <c r="AA13" s="710"/>
      <c r="AB13" s="710"/>
      <c r="AC13" s="710"/>
      <c r="AD13" s="216"/>
    </row>
    <row r="14" spans="2:40" ht="17.25" customHeight="1">
      <c r="B14" s="215"/>
      <c r="C14" s="219"/>
      <c r="D14" s="220"/>
      <c r="E14" s="220"/>
      <c r="F14" s="220"/>
      <c r="G14" s="220"/>
      <c r="H14" s="220"/>
      <c r="I14" s="220"/>
      <c r="J14" s="220"/>
      <c r="K14" s="220"/>
      <c r="L14" s="220"/>
      <c r="M14" s="220"/>
      <c r="N14" s="220"/>
      <c r="O14" s="220"/>
      <c r="P14" s="220"/>
      <c r="Q14" s="324"/>
      <c r="R14" s="710"/>
      <c r="S14" s="710"/>
      <c r="T14" s="710"/>
      <c r="U14" s="710"/>
      <c r="V14" s="710"/>
      <c r="W14" s="710"/>
      <c r="X14" s="710"/>
      <c r="Y14" s="710"/>
      <c r="Z14" s="710"/>
      <c r="AA14" s="710"/>
      <c r="AB14" s="710"/>
      <c r="AC14" s="710"/>
      <c r="AD14" s="216"/>
    </row>
    <row r="15" spans="2:40" ht="22.5" customHeight="1">
      <c r="B15" s="215"/>
      <c r="C15" s="219"/>
      <c r="D15" s="220"/>
      <c r="E15" s="220"/>
      <c r="F15" s="220"/>
      <c r="G15" s="220"/>
      <c r="H15" s="220"/>
      <c r="I15" s="220"/>
      <c r="J15" s="220"/>
      <c r="K15" s="220"/>
      <c r="L15" s="220"/>
      <c r="M15" s="220"/>
      <c r="N15" s="220"/>
      <c r="O15" s="220"/>
      <c r="P15" s="220"/>
      <c r="Q15" s="324"/>
      <c r="R15" s="710"/>
      <c r="S15" s="710"/>
      <c r="T15" s="710"/>
      <c r="U15" s="710"/>
      <c r="V15" s="710"/>
      <c r="W15" s="710"/>
      <c r="X15" s="710"/>
      <c r="Y15" s="710"/>
      <c r="Z15" s="710"/>
      <c r="AA15" s="710"/>
      <c r="AB15" s="710"/>
      <c r="AC15" s="710"/>
      <c r="AD15" s="216"/>
    </row>
    <row r="16" spans="2:40" ht="24.75" customHeight="1">
      <c r="B16" s="215"/>
      <c r="C16" s="219"/>
      <c r="D16" s="220"/>
      <c r="E16" s="220"/>
      <c r="F16" s="220"/>
      <c r="G16" s="220"/>
      <c r="H16" s="220"/>
      <c r="I16" s="220"/>
      <c r="J16" s="220"/>
      <c r="K16" s="220"/>
      <c r="L16" s="220"/>
      <c r="M16" s="220"/>
      <c r="N16" s="220"/>
      <c r="O16" s="220"/>
      <c r="P16" s="220"/>
      <c r="Q16" s="324"/>
      <c r="R16" s="710"/>
      <c r="S16" s="710"/>
      <c r="T16" s="710"/>
      <c r="U16" s="710"/>
      <c r="V16" s="710"/>
      <c r="W16" s="710"/>
      <c r="X16" s="710"/>
      <c r="Y16" s="710"/>
      <c r="Z16" s="710"/>
      <c r="AA16" s="710"/>
      <c r="AB16" s="710"/>
      <c r="AC16" s="710"/>
      <c r="AD16" s="216"/>
    </row>
    <row r="17" spans="2:40" ht="22.5" customHeight="1">
      <c r="B17" s="215"/>
      <c r="C17" s="219"/>
      <c r="D17" s="220"/>
      <c r="E17" s="220"/>
      <c r="F17" s="220"/>
      <c r="G17" s="220"/>
      <c r="H17" s="220"/>
      <c r="I17" s="220"/>
      <c r="J17" s="220"/>
      <c r="K17" s="220"/>
      <c r="L17" s="220"/>
      <c r="M17" s="220"/>
      <c r="N17" s="220"/>
      <c r="O17" s="220"/>
      <c r="P17" s="220"/>
      <c r="Q17" s="324"/>
      <c r="R17" s="710"/>
      <c r="S17" s="710"/>
      <c r="T17" s="710"/>
      <c r="U17" s="710"/>
      <c r="V17" s="710"/>
      <c r="W17" s="710"/>
      <c r="X17" s="710"/>
      <c r="Y17" s="710"/>
      <c r="Z17" s="710"/>
      <c r="AA17" s="710"/>
      <c r="AB17" s="710"/>
      <c r="AC17" s="710"/>
      <c r="AD17" s="216"/>
    </row>
    <row r="18" spans="2:40" ht="22.5" customHeight="1">
      <c r="B18" s="215"/>
      <c r="C18" s="219"/>
      <c r="D18" s="220"/>
      <c r="E18" s="220"/>
      <c r="F18" s="220"/>
      <c r="G18" s="220"/>
      <c r="H18" s="220"/>
      <c r="I18" s="220"/>
      <c r="J18" s="220"/>
      <c r="K18" s="220"/>
      <c r="L18" s="220"/>
      <c r="M18" s="220"/>
      <c r="N18" s="220"/>
      <c r="O18" s="220"/>
      <c r="P18" s="220"/>
      <c r="Q18" s="324"/>
      <c r="R18" s="710"/>
      <c r="S18" s="710"/>
      <c r="T18" s="710"/>
      <c r="U18" s="710"/>
      <c r="V18" s="710"/>
      <c r="W18" s="710"/>
      <c r="X18" s="710"/>
      <c r="Y18" s="710"/>
      <c r="Z18" s="710"/>
      <c r="AA18" s="710"/>
      <c r="AB18" s="710"/>
      <c r="AC18" s="710"/>
      <c r="AD18" s="216"/>
    </row>
    <row r="19" spans="2:40" ht="22.5" customHeight="1">
      <c r="B19" s="215"/>
      <c r="C19" s="219"/>
      <c r="D19" s="220"/>
      <c r="E19" s="220"/>
      <c r="F19" s="220"/>
      <c r="G19" s="220"/>
      <c r="H19" s="220"/>
      <c r="I19" s="220"/>
      <c r="J19" s="220"/>
      <c r="K19" s="220"/>
      <c r="L19" s="220"/>
      <c r="M19" s="220"/>
      <c r="N19" s="220"/>
      <c r="O19" s="220"/>
      <c r="P19" s="220"/>
      <c r="Q19" s="324"/>
      <c r="R19" s="710"/>
      <c r="S19" s="710"/>
      <c r="T19" s="710"/>
      <c r="U19" s="710"/>
      <c r="V19" s="710"/>
      <c r="W19" s="710"/>
      <c r="X19" s="710"/>
      <c r="Y19" s="710"/>
      <c r="Z19" s="710"/>
      <c r="AA19" s="710"/>
      <c r="AB19" s="710"/>
      <c r="AC19" s="710"/>
      <c r="AD19" s="216"/>
    </row>
    <row r="20" spans="2:40" ht="22.5" customHeight="1">
      <c r="B20" s="215"/>
      <c r="C20" s="219"/>
      <c r="D20" s="220"/>
      <c r="E20" s="220"/>
      <c r="F20" s="220"/>
      <c r="G20" s="220"/>
      <c r="H20" s="220"/>
      <c r="I20" s="220"/>
      <c r="J20" s="220"/>
      <c r="K20" s="220"/>
      <c r="L20" s="220"/>
      <c r="M20" s="220"/>
      <c r="N20" s="220"/>
      <c r="O20" s="220"/>
      <c r="P20" s="220"/>
      <c r="Q20" s="324"/>
      <c r="R20" s="710"/>
      <c r="S20" s="710"/>
      <c r="T20" s="710"/>
      <c r="U20" s="710"/>
      <c r="V20" s="710"/>
      <c r="W20" s="710"/>
      <c r="X20" s="710"/>
      <c r="Y20" s="710"/>
      <c r="Z20" s="710"/>
      <c r="AA20" s="710"/>
      <c r="AB20" s="710"/>
      <c r="AC20" s="710"/>
      <c r="AD20" s="216"/>
    </row>
    <row r="21" spans="2:40" ht="22.5" customHeight="1">
      <c r="B21" s="215"/>
      <c r="C21" s="219"/>
      <c r="D21" s="220"/>
      <c r="E21" s="220"/>
      <c r="F21" s="220"/>
      <c r="G21" s="220"/>
      <c r="H21" s="220"/>
      <c r="I21" s="220"/>
      <c r="J21" s="220"/>
      <c r="K21" s="220"/>
      <c r="L21" s="220"/>
      <c r="M21" s="220"/>
      <c r="N21" s="220"/>
      <c r="O21" s="220"/>
      <c r="P21" s="220"/>
      <c r="Q21" s="324"/>
      <c r="R21" s="632" t="s">
        <v>478</v>
      </c>
      <c r="S21" s="632"/>
      <c r="T21" s="632"/>
      <c r="U21" s="632"/>
      <c r="V21" s="632"/>
      <c r="W21" s="632"/>
      <c r="X21" s="632"/>
      <c r="Y21" s="632"/>
      <c r="Z21" s="632"/>
      <c r="AA21" s="632"/>
      <c r="AB21" s="632"/>
      <c r="AC21" s="632"/>
      <c r="AD21" s="216"/>
    </row>
    <row r="22" spans="2:40" ht="22.5" customHeight="1">
      <c r="B22" s="215"/>
      <c r="C22" s="219"/>
      <c r="D22" s="220"/>
      <c r="E22" s="220"/>
      <c r="F22" s="220"/>
      <c r="G22" s="220"/>
      <c r="H22" s="220"/>
      <c r="I22" s="220"/>
      <c r="J22" s="220"/>
      <c r="K22" s="220"/>
      <c r="L22" s="220"/>
      <c r="M22" s="220"/>
      <c r="N22" s="220"/>
      <c r="O22" s="220"/>
      <c r="P22" s="220"/>
      <c r="Q22" s="324"/>
      <c r="R22" s="706" t="s">
        <v>606</v>
      </c>
      <c r="S22" s="706"/>
      <c r="T22" s="706"/>
      <c r="U22" s="706"/>
      <c r="V22" s="706"/>
      <c r="W22" s="706"/>
      <c r="X22" s="706"/>
      <c r="Y22" s="706"/>
      <c r="Z22" s="706"/>
      <c r="AA22" s="706"/>
      <c r="AB22" s="706"/>
      <c r="AC22" s="706"/>
      <c r="AD22" s="216"/>
    </row>
    <row r="23" spans="2:40" ht="22.5" customHeight="1">
      <c r="B23" s="215"/>
      <c r="C23" s="219"/>
      <c r="D23" s="220"/>
      <c r="E23" s="220"/>
      <c r="F23" s="220"/>
      <c r="G23" s="220"/>
      <c r="H23" s="220"/>
      <c r="I23" s="220"/>
      <c r="J23" s="220"/>
      <c r="K23" s="220"/>
      <c r="L23" s="220"/>
      <c r="M23" s="220"/>
      <c r="N23" s="220"/>
      <c r="O23" s="220"/>
      <c r="P23" s="220"/>
      <c r="Q23" s="324"/>
      <c r="R23" s="706"/>
      <c r="S23" s="706"/>
      <c r="T23" s="706"/>
      <c r="U23" s="706"/>
      <c r="V23" s="706"/>
      <c r="W23" s="706"/>
      <c r="X23" s="706"/>
      <c r="Y23" s="706"/>
      <c r="Z23" s="706"/>
      <c r="AA23" s="706"/>
      <c r="AB23" s="706"/>
      <c r="AC23" s="706"/>
      <c r="AD23" s="216"/>
    </row>
    <row r="24" spans="2:40" ht="22.5" customHeight="1">
      <c r="B24" s="215"/>
      <c r="C24" s="219"/>
      <c r="D24" s="220"/>
      <c r="E24" s="220"/>
      <c r="F24" s="220"/>
      <c r="G24" s="220"/>
      <c r="H24" s="220"/>
      <c r="I24" s="220"/>
      <c r="J24" s="220"/>
      <c r="K24" s="220"/>
      <c r="L24" s="220"/>
      <c r="M24" s="220"/>
      <c r="N24" s="220"/>
      <c r="O24" s="220"/>
      <c r="P24" s="220"/>
      <c r="Q24" s="324"/>
      <c r="R24" s="706"/>
      <c r="S24" s="706"/>
      <c r="T24" s="706"/>
      <c r="U24" s="706"/>
      <c r="V24" s="706"/>
      <c r="W24" s="706"/>
      <c r="X24" s="706"/>
      <c r="Y24" s="706"/>
      <c r="Z24" s="706"/>
      <c r="AA24" s="706"/>
      <c r="AB24" s="706"/>
      <c r="AC24" s="706"/>
      <c r="AD24" s="216"/>
    </row>
    <row r="25" spans="2:40" ht="22.5" customHeight="1">
      <c r="B25" s="215"/>
      <c r="C25" s="219"/>
      <c r="D25" s="220"/>
      <c r="E25" s="220"/>
      <c r="F25" s="220"/>
      <c r="G25" s="220"/>
      <c r="H25" s="220"/>
      <c r="I25" s="220"/>
      <c r="J25" s="220"/>
      <c r="K25" s="220"/>
      <c r="L25" s="220"/>
      <c r="M25" s="220"/>
      <c r="N25" s="220"/>
      <c r="O25" s="220"/>
      <c r="P25" s="220"/>
      <c r="Q25" s="324"/>
      <c r="R25" s="706"/>
      <c r="S25" s="706"/>
      <c r="T25" s="706"/>
      <c r="U25" s="706"/>
      <c r="V25" s="706"/>
      <c r="W25" s="706"/>
      <c r="X25" s="706"/>
      <c r="Y25" s="706"/>
      <c r="Z25" s="706"/>
      <c r="AA25" s="706"/>
      <c r="AB25" s="706"/>
      <c r="AC25" s="706"/>
      <c r="AD25" s="216"/>
    </row>
    <row r="26" spans="2:40" ht="27.75" customHeight="1">
      <c r="B26" s="215"/>
      <c r="C26" s="219"/>
      <c r="D26" s="220"/>
      <c r="E26" s="220"/>
      <c r="F26" s="220"/>
      <c r="G26" s="220"/>
      <c r="H26" s="220"/>
      <c r="I26" s="220"/>
      <c r="J26" s="220"/>
      <c r="K26" s="220"/>
      <c r="L26" s="220"/>
      <c r="M26" s="220"/>
      <c r="N26" s="220"/>
      <c r="O26" s="220"/>
      <c r="P26" s="220"/>
      <c r="Q26" s="324"/>
      <c r="R26" s="706"/>
      <c r="S26" s="706"/>
      <c r="T26" s="706"/>
      <c r="U26" s="706"/>
      <c r="V26" s="706"/>
      <c r="W26" s="706"/>
      <c r="X26" s="706"/>
      <c r="Y26" s="706"/>
      <c r="Z26" s="706"/>
      <c r="AA26" s="706"/>
      <c r="AB26" s="706"/>
      <c r="AC26" s="706"/>
      <c r="AD26" s="216"/>
    </row>
    <row r="27" spans="2:40" ht="21" customHeight="1">
      <c r="B27" s="215"/>
      <c r="C27" s="219"/>
      <c r="D27" s="220"/>
      <c r="E27" s="220"/>
      <c r="F27" s="220"/>
      <c r="G27" s="220"/>
      <c r="H27" s="220"/>
      <c r="I27" s="220"/>
      <c r="J27" s="220"/>
      <c r="K27" s="220"/>
      <c r="L27" s="220"/>
      <c r="M27" s="220"/>
      <c r="N27" s="220"/>
      <c r="O27" s="220"/>
      <c r="P27" s="220"/>
      <c r="Q27" s="324"/>
      <c r="R27" s="706"/>
      <c r="S27" s="706"/>
      <c r="T27" s="706"/>
      <c r="U27" s="706"/>
      <c r="V27" s="706"/>
      <c r="W27" s="706"/>
      <c r="X27" s="706"/>
      <c r="Y27" s="706"/>
      <c r="Z27" s="706"/>
      <c r="AA27" s="706"/>
      <c r="AB27" s="706"/>
      <c r="AC27" s="706"/>
      <c r="AD27" s="216"/>
    </row>
    <row r="28" spans="2:40" ht="18.75" customHeight="1">
      <c r="B28" s="215"/>
      <c r="C28" s="219"/>
      <c r="D28" s="220"/>
      <c r="E28" s="220"/>
      <c r="F28" s="220"/>
      <c r="G28" s="220"/>
      <c r="H28" s="220"/>
      <c r="I28" s="220"/>
      <c r="J28" s="220"/>
      <c r="K28" s="220"/>
      <c r="L28" s="220"/>
      <c r="M28" s="220"/>
      <c r="N28" s="220"/>
      <c r="O28" s="220"/>
      <c r="P28" s="220"/>
      <c r="Q28" s="324"/>
      <c r="R28" s="706"/>
      <c r="S28" s="706"/>
      <c r="T28" s="706"/>
      <c r="U28" s="706"/>
      <c r="V28" s="706"/>
      <c r="W28" s="706"/>
      <c r="X28" s="706"/>
      <c r="Y28" s="706"/>
      <c r="Z28" s="706"/>
      <c r="AA28" s="706"/>
      <c r="AB28" s="706"/>
      <c r="AC28" s="706"/>
      <c r="AD28" s="216"/>
    </row>
    <row r="29" spans="2:40" ht="5.2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1"/>
      <c r="AD29" s="216"/>
      <c r="AG29" s="218"/>
      <c r="AH29" s="218"/>
      <c r="AI29" s="218"/>
      <c r="AJ29" s="218"/>
      <c r="AK29" s="218"/>
      <c r="AL29" s="218"/>
      <c r="AM29" s="218"/>
      <c r="AN29" s="218"/>
    </row>
    <row r="30" spans="2:40"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0"/>
      <c r="AB30" s="220"/>
      <c r="AC30" s="221"/>
      <c r="AD30" s="216"/>
      <c r="AG30" s="218"/>
      <c r="AH30" s="218"/>
      <c r="AI30" s="218"/>
      <c r="AJ30" s="218"/>
      <c r="AK30" s="218"/>
      <c r="AL30" s="218"/>
      <c r="AM30" s="218"/>
      <c r="AN30" s="218"/>
    </row>
    <row r="31" spans="2:40" ht="22.5" customHeight="1">
      <c r="B31" s="215"/>
      <c r="C31" s="219"/>
      <c r="D31" s="227" t="s">
        <v>27</v>
      </c>
      <c r="E31" s="228"/>
      <c r="F31" s="256">
        <f>INDICADORES!H21</f>
        <v>575</v>
      </c>
      <c r="G31" s="256">
        <f>INDICADORES!K21</f>
        <v>733</v>
      </c>
      <c r="H31" s="256">
        <f>INDICADORES!N21</f>
        <v>1972</v>
      </c>
      <c r="I31" s="256">
        <f>INDICADORES!T21</f>
        <v>1603</v>
      </c>
      <c r="J31" s="256">
        <f>INDICADORES!W21</f>
        <v>399</v>
      </c>
      <c r="K31" s="256">
        <f>INDICADORES!Z21</f>
        <v>207</v>
      </c>
      <c r="L31" s="256">
        <f>INDICADORES!AF21</f>
        <v>179</v>
      </c>
      <c r="M31" s="256">
        <f>INDICADORES!AI21</f>
        <v>397</v>
      </c>
      <c r="N31" s="256">
        <f>INDICADORES!AL21</f>
        <v>435</v>
      </c>
      <c r="O31" s="256">
        <f>INDICADORES!AR21</f>
        <v>240</v>
      </c>
      <c r="P31" s="256">
        <f>INDICADORES!AU21</f>
        <v>297</v>
      </c>
      <c r="Q31" s="256">
        <f>INDICADORES!AX21</f>
        <v>113</v>
      </c>
      <c r="R31" s="257">
        <f>SUM(F31:Q31)</f>
        <v>7150</v>
      </c>
      <c r="U31" s="295"/>
      <c r="V31" s="295"/>
      <c r="W31" s="295"/>
      <c r="X31" s="220"/>
      <c r="Y31" s="220"/>
      <c r="Z31" s="220"/>
      <c r="AA31" s="220"/>
      <c r="AB31" s="220"/>
      <c r="AC31" s="221"/>
      <c r="AD31" s="216"/>
      <c r="AG31" s="218"/>
      <c r="AH31" s="218"/>
      <c r="AI31" s="218"/>
      <c r="AJ31" s="218"/>
      <c r="AK31" s="218"/>
      <c r="AL31" s="218"/>
      <c r="AM31" s="218"/>
      <c r="AN31" s="218"/>
    </row>
    <row r="32" spans="2:40" ht="22.5" customHeight="1">
      <c r="B32" s="215"/>
      <c r="C32" s="219"/>
      <c r="D32" s="227" t="s">
        <v>28</v>
      </c>
      <c r="E32" s="228"/>
      <c r="F32" s="256">
        <f>INDICADORES!I21</f>
        <v>162</v>
      </c>
      <c r="G32" s="256">
        <f>INDICADORES!L21</f>
        <v>153</v>
      </c>
      <c r="H32" s="256">
        <f>INDICADORES!O21</f>
        <v>145</v>
      </c>
      <c r="I32" s="256">
        <f>INDICADORES!U21</f>
        <v>98</v>
      </c>
      <c r="J32" s="256">
        <f>INDICADORES!X21</f>
        <v>106</v>
      </c>
      <c r="K32" s="256">
        <f>INDICADORES!AA21</f>
        <v>101</v>
      </c>
      <c r="L32" s="256">
        <f>INDICADORES!AG21</f>
        <v>67</v>
      </c>
      <c r="M32" s="256">
        <f>INDICADORES!AJ21</f>
        <v>82</v>
      </c>
      <c r="N32" s="256">
        <f>INDICADORES!AM21</f>
        <v>82</v>
      </c>
      <c r="O32" s="256">
        <f>INDICADORES!AS21</f>
        <v>63</v>
      </c>
      <c r="P32" s="256">
        <f>INDICADORES!AV21</f>
        <v>62</v>
      </c>
      <c r="Q32" s="256">
        <f>INDICADORES!AY21</f>
        <v>75</v>
      </c>
      <c r="R32" s="257">
        <f>SUM(F32:Q32)</f>
        <v>1196</v>
      </c>
      <c r="U32" s="295"/>
      <c r="V32" s="295"/>
      <c r="W32" s="295"/>
      <c r="X32" s="220"/>
      <c r="Y32" s="220"/>
      <c r="Z32" s="220"/>
      <c r="AA32" s="220"/>
      <c r="AB32" s="220"/>
      <c r="AC32" s="221"/>
      <c r="AD32" s="216"/>
      <c r="AG32" s="218"/>
      <c r="AH32" s="218"/>
      <c r="AI32" s="218"/>
      <c r="AJ32" s="218"/>
      <c r="AK32" s="218"/>
      <c r="AL32" s="218"/>
      <c r="AM32" s="218"/>
      <c r="AN32" s="218"/>
    </row>
    <row r="33" spans="2:40" ht="22.5" customHeight="1">
      <c r="B33" s="215"/>
      <c r="C33" s="219"/>
      <c r="D33" s="231" t="s">
        <v>515</v>
      </c>
      <c r="E33" s="232"/>
      <c r="F33" s="325">
        <f t="shared" ref="F33:R33" si="0">F31/F32</f>
        <v>3.5493827160493829</v>
      </c>
      <c r="G33" s="325">
        <f t="shared" si="0"/>
        <v>4.7908496732026142</v>
      </c>
      <c r="H33" s="325">
        <f t="shared" si="0"/>
        <v>13.6</v>
      </c>
      <c r="I33" s="325">
        <f t="shared" si="0"/>
        <v>16.357142857142858</v>
      </c>
      <c r="J33" s="325">
        <f t="shared" si="0"/>
        <v>3.7641509433962264</v>
      </c>
      <c r="K33" s="325">
        <f t="shared" si="0"/>
        <v>2.0495049504950495</v>
      </c>
      <c r="L33" s="325">
        <f t="shared" si="0"/>
        <v>2.6716417910447761</v>
      </c>
      <c r="M33" s="325">
        <f t="shared" si="0"/>
        <v>4.8414634146341466</v>
      </c>
      <c r="N33" s="325">
        <f t="shared" si="0"/>
        <v>5.3048780487804876</v>
      </c>
      <c r="O33" s="325">
        <f t="shared" si="0"/>
        <v>3.8095238095238093</v>
      </c>
      <c r="P33" s="325">
        <f t="shared" si="0"/>
        <v>4.790322580645161</v>
      </c>
      <c r="Q33" s="325">
        <f t="shared" si="0"/>
        <v>1.5066666666666666</v>
      </c>
      <c r="R33" s="326">
        <f t="shared" si="0"/>
        <v>5.9782608695652177</v>
      </c>
      <c r="U33" s="295"/>
      <c r="V33" s="295"/>
      <c r="W33" s="295"/>
      <c r="X33" s="220"/>
      <c r="Y33" s="220"/>
      <c r="Z33" s="220"/>
      <c r="AA33" s="220"/>
      <c r="AB33" s="220"/>
      <c r="AC33" s="221"/>
      <c r="AD33" s="216"/>
      <c r="AG33" s="218"/>
      <c r="AH33" s="218"/>
      <c r="AI33" s="218"/>
      <c r="AJ33" s="218"/>
      <c r="AK33" s="218"/>
      <c r="AL33" s="218"/>
      <c r="AM33" s="218"/>
      <c r="AN33" s="218"/>
    </row>
    <row r="34" spans="2:40" ht="19.5" customHeight="1">
      <c r="B34" s="215"/>
      <c r="C34" s="219"/>
      <c r="D34" s="231" t="s">
        <v>516</v>
      </c>
      <c r="E34" s="232"/>
      <c r="F34" s="327">
        <v>5.46428571428571</v>
      </c>
      <c r="G34" s="327">
        <v>6.1495327102803703</v>
      </c>
      <c r="H34" s="327">
        <v>7.9098360655737698</v>
      </c>
      <c r="I34" s="327">
        <v>10.371794871794901</v>
      </c>
      <c r="J34" s="327">
        <v>8.1056338028169002</v>
      </c>
      <c r="K34" s="327">
        <v>8.4610389610389607</v>
      </c>
      <c r="L34" s="327">
        <v>7.1585365853658498</v>
      </c>
      <c r="M34" s="327">
        <v>8.6764705882352899</v>
      </c>
      <c r="N34" s="327">
        <v>5.4080000000000004</v>
      </c>
      <c r="O34" s="327">
        <v>7.98</v>
      </c>
      <c r="P34" s="327">
        <v>7.74789915966387</v>
      </c>
      <c r="Q34" s="327">
        <v>4.38</v>
      </c>
      <c r="R34" s="328">
        <v>7.56</v>
      </c>
      <c r="U34" s="295"/>
      <c r="V34" s="295"/>
      <c r="W34" s="295"/>
      <c r="X34" s="220"/>
      <c r="Y34" s="220"/>
      <c r="Z34" s="220"/>
      <c r="AA34" s="220"/>
      <c r="AB34" s="220"/>
      <c r="AC34" s="221"/>
      <c r="AD34" s="216"/>
      <c r="AG34" s="218"/>
      <c r="AH34" s="218"/>
      <c r="AI34" s="218"/>
      <c r="AJ34" s="218"/>
      <c r="AK34" s="218"/>
      <c r="AL34" s="218"/>
      <c r="AM34" s="218"/>
      <c r="AN34" s="218"/>
    </row>
    <row r="35" spans="2:40" ht="17.25" customHeight="1">
      <c r="B35" s="215"/>
      <c r="C35" s="219"/>
      <c r="D35" s="739" t="s">
        <v>26</v>
      </c>
      <c r="E35" s="739"/>
      <c r="F35" s="300">
        <v>8</v>
      </c>
      <c r="G35" s="300">
        <v>8</v>
      </c>
      <c r="H35" s="300">
        <v>8</v>
      </c>
      <c r="I35" s="300">
        <v>8</v>
      </c>
      <c r="J35" s="300">
        <v>8</v>
      </c>
      <c r="K35" s="300">
        <v>8</v>
      </c>
      <c r="L35" s="300">
        <v>8</v>
      </c>
      <c r="M35" s="300">
        <v>8</v>
      </c>
      <c r="N35" s="300">
        <v>8</v>
      </c>
      <c r="O35" s="300">
        <v>8</v>
      </c>
      <c r="P35" s="300">
        <v>8</v>
      </c>
      <c r="Q35" s="300">
        <v>8</v>
      </c>
      <c r="R35" s="299">
        <f>+AVERAGE(F35:Q35)</f>
        <v>8</v>
      </c>
      <c r="U35" s="220"/>
      <c r="V35" s="220"/>
      <c r="W35" s="220"/>
      <c r="X35" s="220"/>
      <c r="Y35" s="220"/>
      <c r="Z35" s="220"/>
      <c r="AA35" s="220"/>
      <c r="AB35" s="220"/>
      <c r="AC35" s="221"/>
      <c r="AD35" s="216"/>
      <c r="AG35" s="218"/>
      <c r="AH35" s="218"/>
      <c r="AI35" s="218"/>
      <c r="AJ35" s="218"/>
      <c r="AK35" s="218"/>
      <c r="AL35" s="218"/>
      <c r="AM35" s="218"/>
      <c r="AN35" s="218"/>
    </row>
    <row r="36" spans="2:40" ht="12.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1"/>
      <c r="AD36" s="216"/>
      <c r="AG36" s="218"/>
      <c r="AH36" s="218"/>
      <c r="AI36" s="218"/>
      <c r="AJ36" s="218"/>
      <c r="AK36" s="218"/>
      <c r="AL36" s="218"/>
      <c r="AM36" s="218"/>
      <c r="AN36" s="218"/>
    </row>
    <row r="37" spans="2:40"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659"/>
      <c r="AC37" s="659"/>
      <c r="AD37" s="216"/>
      <c r="AF37" s="218"/>
      <c r="AG37" s="218"/>
      <c r="AH37" s="218"/>
    </row>
    <row r="38" spans="2:40" ht="36" customHeight="1">
      <c r="B38" s="215"/>
      <c r="C38" s="677" t="s">
        <v>27</v>
      </c>
      <c r="D38" s="677"/>
      <c r="E38" s="677"/>
      <c r="F38" s="677"/>
      <c r="G38" s="656" t="s">
        <v>607</v>
      </c>
      <c r="H38" s="656"/>
      <c r="I38" s="656"/>
      <c r="J38" s="656"/>
      <c r="K38" s="656"/>
      <c r="L38" s="656"/>
      <c r="M38" s="656"/>
      <c r="N38" s="656"/>
      <c r="O38" s="690" t="s">
        <v>518</v>
      </c>
      <c r="P38" s="690"/>
      <c r="Q38" s="690"/>
      <c r="R38" s="690"/>
      <c r="S38" s="690"/>
      <c r="T38" s="742"/>
      <c r="U38" s="742"/>
      <c r="V38" s="742"/>
      <c r="W38" s="742"/>
      <c r="X38" s="742"/>
      <c r="Y38" s="742"/>
      <c r="Z38" s="742"/>
      <c r="AA38" s="742"/>
      <c r="AB38" s="742"/>
      <c r="AC38" s="742"/>
      <c r="AD38" s="301"/>
      <c r="AF38" s="261"/>
      <c r="AG38" s="239"/>
      <c r="AH38" s="239"/>
    </row>
    <row r="39" spans="2:40" ht="20.25" customHeight="1">
      <c r="B39" s="215"/>
      <c r="C39" s="661" t="s">
        <v>28</v>
      </c>
      <c r="D39" s="661"/>
      <c r="E39" s="661"/>
      <c r="F39" s="661"/>
      <c r="G39" s="656" t="s">
        <v>608</v>
      </c>
      <c r="H39" s="656"/>
      <c r="I39" s="656"/>
      <c r="J39" s="656"/>
      <c r="K39" s="656"/>
      <c r="L39" s="656"/>
      <c r="M39" s="656"/>
      <c r="N39" s="656"/>
      <c r="O39" s="661" t="s">
        <v>519</v>
      </c>
      <c r="P39" s="661"/>
      <c r="Q39" s="661"/>
      <c r="R39" s="661"/>
      <c r="S39" s="661"/>
      <c r="T39" s="740"/>
      <c r="U39" s="740"/>
      <c r="V39" s="740"/>
      <c r="W39" s="740"/>
      <c r="X39" s="740"/>
      <c r="Y39" s="740"/>
      <c r="Z39" s="740"/>
      <c r="AA39" s="740"/>
      <c r="AB39" s="740"/>
      <c r="AC39" s="740"/>
      <c r="AD39" s="301"/>
      <c r="AF39" s="261"/>
      <c r="AG39" s="239"/>
      <c r="AH39" s="239"/>
    </row>
    <row r="40" spans="2:40" ht="30" customHeight="1">
      <c r="B40" s="215"/>
      <c r="C40" s="661" t="s">
        <v>520</v>
      </c>
      <c r="D40" s="661"/>
      <c r="E40" s="661"/>
      <c r="F40" s="661"/>
      <c r="G40" s="656" t="s">
        <v>544</v>
      </c>
      <c r="H40" s="656"/>
      <c r="I40" s="656"/>
      <c r="J40" s="656"/>
      <c r="K40" s="656"/>
      <c r="L40" s="656"/>
      <c r="M40" s="656"/>
      <c r="N40" s="656"/>
      <c r="O40" s="648" t="s">
        <v>471</v>
      </c>
      <c r="P40" s="648"/>
      <c r="Q40" s="648"/>
      <c r="R40" s="648"/>
      <c r="S40" s="648"/>
      <c r="T40" s="740" t="s">
        <v>472</v>
      </c>
      <c r="U40" s="740"/>
      <c r="V40" s="740"/>
      <c r="W40" s="740"/>
      <c r="X40" s="740"/>
      <c r="Y40" s="740"/>
      <c r="Z40" s="740"/>
      <c r="AA40" s="740"/>
      <c r="AB40" s="740"/>
      <c r="AC40" s="740"/>
      <c r="AD40" s="301"/>
      <c r="AF40" s="261"/>
      <c r="AG40" s="239"/>
      <c r="AH40" s="239"/>
    </row>
    <row r="41" spans="2:40" ht="18.75" customHeight="1">
      <c r="B41" s="215"/>
      <c r="C41" s="661" t="s">
        <v>468</v>
      </c>
      <c r="D41" s="661"/>
      <c r="E41" s="661"/>
      <c r="F41" s="661"/>
      <c r="G41" s="656" t="s">
        <v>34</v>
      </c>
      <c r="H41" s="656"/>
      <c r="I41" s="656"/>
      <c r="J41" s="656"/>
      <c r="K41" s="656"/>
      <c r="L41" s="656"/>
      <c r="M41" s="656"/>
      <c r="N41" s="656"/>
      <c r="O41" s="648" t="s">
        <v>473</v>
      </c>
      <c r="P41" s="648"/>
      <c r="Q41" s="648"/>
      <c r="R41" s="648"/>
      <c r="S41" s="648"/>
      <c r="T41" s="740" t="s">
        <v>474</v>
      </c>
      <c r="U41" s="740"/>
      <c r="V41" s="740"/>
      <c r="W41" s="740"/>
      <c r="X41" s="740"/>
      <c r="Y41" s="740"/>
      <c r="Z41" s="740"/>
      <c r="AA41" s="740"/>
      <c r="AB41" s="740"/>
      <c r="AC41" s="740"/>
      <c r="AD41" s="301"/>
      <c r="AF41" s="261"/>
      <c r="AG41" s="238"/>
      <c r="AH41" s="238"/>
    </row>
    <row r="42" spans="2:40" ht="35.25" customHeight="1">
      <c r="B42" s="215"/>
      <c r="C42" s="668" t="s">
        <v>522</v>
      </c>
      <c r="D42" s="668"/>
      <c r="E42" s="668"/>
      <c r="F42" s="668"/>
      <c r="G42" s="737">
        <v>100</v>
      </c>
      <c r="H42" s="737"/>
      <c r="I42" s="737"/>
      <c r="J42" s="737"/>
      <c r="K42" s="737"/>
      <c r="L42" s="737"/>
      <c r="M42" s="737"/>
      <c r="N42" s="737"/>
      <c r="O42" s="661" t="s">
        <v>475</v>
      </c>
      <c r="P42" s="661"/>
      <c r="Q42" s="661"/>
      <c r="R42" s="661"/>
      <c r="S42" s="661"/>
      <c r="T42" s="740"/>
      <c r="U42" s="740"/>
      <c r="V42" s="740"/>
      <c r="W42" s="740"/>
      <c r="X42" s="740"/>
      <c r="Y42" s="740"/>
      <c r="Z42" s="740"/>
      <c r="AA42" s="740"/>
      <c r="AB42" s="740"/>
      <c r="AC42" s="740"/>
      <c r="AD42" s="301"/>
      <c r="AF42" s="261"/>
      <c r="AG42" s="238"/>
      <c r="AH42" s="238"/>
    </row>
    <row r="43" spans="2:40" ht="18.75" customHeight="1">
      <c r="B43" s="215"/>
      <c r="C43" s="668"/>
      <c r="D43" s="668"/>
      <c r="E43" s="668"/>
      <c r="F43" s="668"/>
      <c r="G43" s="737"/>
      <c r="H43" s="737"/>
      <c r="I43" s="737"/>
      <c r="J43" s="737"/>
      <c r="K43" s="737"/>
      <c r="L43" s="737"/>
      <c r="M43" s="737"/>
      <c r="N43" s="737"/>
      <c r="O43" s="668" t="s">
        <v>476</v>
      </c>
      <c r="P43" s="668"/>
      <c r="Q43" s="668"/>
      <c r="R43" s="668"/>
      <c r="S43" s="668"/>
      <c r="T43" s="741" t="s">
        <v>477</v>
      </c>
      <c r="U43" s="741"/>
      <c r="V43" s="741"/>
      <c r="W43" s="741"/>
      <c r="X43" s="741"/>
      <c r="Y43" s="741"/>
      <c r="Z43" s="741"/>
      <c r="AA43" s="741"/>
      <c r="AB43" s="741"/>
      <c r="AC43" s="741"/>
      <c r="AD43" s="301"/>
      <c r="AF43" s="261"/>
      <c r="AG43" s="238"/>
      <c r="AH43" s="238"/>
    </row>
    <row r="44" spans="2:40" ht="15" customHeight="1">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660"/>
      <c r="AC44" s="660"/>
      <c r="AD44" s="301"/>
      <c r="AF44" s="261"/>
      <c r="AG44" s="238"/>
      <c r="AH44" s="238"/>
    </row>
    <row r="45" spans="2:40" ht="27.75" customHeight="1">
      <c r="B45" s="215"/>
      <c r="C45" s="677" t="s">
        <v>480</v>
      </c>
      <c r="D45" s="677"/>
      <c r="E45" s="677"/>
      <c r="F45" s="677"/>
      <c r="G45" s="662" t="s">
        <v>481</v>
      </c>
      <c r="H45" s="662"/>
      <c r="I45" s="322" t="s">
        <v>482</v>
      </c>
      <c r="J45" s="241" t="s">
        <v>483</v>
      </c>
      <c r="K45" s="240"/>
      <c r="L45" s="241" t="s">
        <v>484</v>
      </c>
      <c r="M45" s="242"/>
      <c r="N45" s="243"/>
      <c r="O45" s="663" t="s">
        <v>485</v>
      </c>
      <c r="P45" s="663"/>
      <c r="Q45" s="663"/>
      <c r="R45" s="663"/>
      <c r="S45" s="720" t="s">
        <v>486</v>
      </c>
      <c r="T45" s="720"/>
      <c r="U45" s="720"/>
      <c r="V45" s="720"/>
      <c r="W45" s="720"/>
      <c r="X45" s="720"/>
      <c r="Y45" s="720"/>
      <c r="Z45" s="720"/>
      <c r="AA45" s="720"/>
      <c r="AB45" s="720"/>
      <c r="AC45" s="720"/>
      <c r="AD45" s="301"/>
      <c r="AF45" s="261"/>
      <c r="AG45" s="238"/>
      <c r="AH45" s="238"/>
    </row>
    <row r="46" spans="2:40" ht="21.7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5" t="s">
        <v>482</v>
      </c>
      <c r="W46" s="721" t="s">
        <v>489</v>
      </c>
      <c r="X46" s="721"/>
      <c r="Y46" s="721"/>
      <c r="Z46" s="667"/>
      <c r="AA46" s="667"/>
      <c r="AB46" s="667"/>
      <c r="AC46" s="667"/>
      <c r="AD46" s="301"/>
      <c r="AF46" s="261"/>
      <c r="AG46" s="238"/>
      <c r="AH46" s="238"/>
    </row>
    <row r="47" spans="2:40" ht="30" customHeight="1">
      <c r="B47" s="215"/>
      <c r="C47" s="648" t="s">
        <v>490</v>
      </c>
      <c r="D47" s="648"/>
      <c r="E47" s="648"/>
      <c r="F47" s="648"/>
      <c r="G47" s="652"/>
      <c r="H47" s="652"/>
      <c r="I47" s="652"/>
      <c r="J47" s="652"/>
      <c r="K47" s="652"/>
      <c r="L47" s="652"/>
      <c r="M47" s="652"/>
      <c r="N47" s="652"/>
      <c r="O47" s="650"/>
      <c r="P47" s="650"/>
      <c r="Q47" s="650"/>
      <c r="R47" s="650"/>
      <c r="S47" s="721" t="s">
        <v>476</v>
      </c>
      <c r="T47" s="721"/>
      <c r="U47" s="721"/>
      <c r="V47" s="655" t="s">
        <v>482</v>
      </c>
      <c r="W47" s="721" t="s">
        <v>523</v>
      </c>
      <c r="X47" s="721"/>
      <c r="Y47" s="721"/>
      <c r="Z47" s="712"/>
      <c r="AA47" s="712"/>
      <c r="AB47" s="712"/>
      <c r="AC47" s="712"/>
      <c r="AD47" s="301"/>
      <c r="AF47" s="261"/>
      <c r="AG47" s="238"/>
      <c r="AH47" s="238"/>
    </row>
    <row r="48" spans="2:40" ht="20.25" customHeight="1">
      <c r="B48" s="215"/>
      <c r="C48" s="648" t="s">
        <v>524</v>
      </c>
      <c r="D48" s="648"/>
      <c r="E48" s="648"/>
      <c r="F48" s="648"/>
      <c r="G48" s="736" t="s">
        <v>545</v>
      </c>
      <c r="H48" s="736"/>
      <c r="I48" s="736"/>
      <c r="J48" s="736"/>
      <c r="K48" s="736"/>
      <c r="L48" s="736"/>
      <c r="M48" s="736"/>
      <c r="N48" s="736"/>
      <c r="O48" s="650"/>
      <c r="P48" s="650"/>
      <c r="Q48" s="650"/>
      <c r="R48" s="650"/>
      <c r="S48" s="721"/>
      <c r="T48" s="721"/>
      <c r="U48" s="721"/>
      <c r="V48" s="655"/>
      <c r="W48" s="721"/>
      <c r="X48" s="721"/>
      <c r="Y48" s="721"/>
      <c r="Z48" s="712"/>
      <c r="AA48" s="712"/>
      <c r="AB48" s="712"/>
      <c r="AC48" s="712"/>
      <c r="AD48" s="301"/>
      <c r="AF48" s="261"/>
      <c r="AG48" s="238"/>
      <c r="AH48" s="238"/>
    </row>
    <row r="49" spans="1:40" ht="13.5" customHeight="1">
      <c r="B49" s="215"/>
      <c r="C49" s="648" t="s">
        <v>526</v>
      </c>
      <c r="D49" s="648"/>
      <c r="E49" s="648"/>
      <c r="F49" s="648"/>
      <c r="G49" s="649" t="s">
        <v>604</v>
      </c>
      <c r="H49" s="649"/>
      <c r="I49" s="649"/>
      <c r="J49" s="649"/>
      <c r="K49" s="649"/>
      <c r="L49" s="649"/>
      <c r="M49" s="649"/>
      <c r="N49" s="649"/>
      <c r="O49" s="650"/>
      <c r="P49" s="650"/>
      <c r="Q49" s="650"/>
      <c r="R49" s="650"/>
      <c r="S49" s="715" t="s">
        <v>493</v>
      </c>
      <c r="T49" s="715"/>
      <c r="U49" s="715"/>
      <c r="V49" s="654" t="s">
        <v>482</v>
      </c>
      <c r="W49" s="607" t="s">
        <v>609</v>
      </c>
      <c r="X49" s="607"/>
      <c r="Y49" s="607"/>
      <c r="Z49" s="608" t="s">
        <v>482</v>
      </c>
      <c r="AA49" s="608"/>
      <c r="AB49" s="608"/>
      <c r="AC49" s="608"/>
      <c r="AD49" s="301"/>
      <c r="AF49" s="261"/>
      <c r="AG49" s="238"/>
      <c r="AH49" s="238"/>
    </row>
    <row r="50" spans="1:40" ht="12.75" customHeight="1">
      <c r="B50" s="215"/>
      <c r="C50" s="648" t="s">
        <v>495</v>
      </c>
      <c r="D50" s="648"/>
      <c r="E50" s="648"/>
      <c r="F50" s="648"/>
      <c r="G50" s="649"/>
      <c r="H50" s="649"/>
      <c r="I50" s="649"/>
      <c r="J50" s="649"/>
      <c r="K50" s="649"/>
      <c r="L50" s="649"/>
      <c r="M50" s="649"/>
      <c r="N50" s="649"/>
      <c r="O50" s="650"/>
      <c r="P50" s="650"/>
      <c r="Q50" s="650"/>
      <c r="R50" s="650"/>
      <c r="S50" s="715"/>
      <c r="T50" s="715"/>
      <c r="U50" s="715"/>
      <c r="V50" s="654"/>
      <c r="W50" s="607"/>
      <c r="X50" s="607"/>
      <c r="Y50" s="607"/>
      <c r="Z50" s="608"/>
      <c r="AA50" s="608"/>
      <c r="AB50" s="608"/>
      <c r="AC50" s="608"/>
      <c r="AD50" s="301"/>
      <c r="AF50" s="261"/>
      <c r="AG50" s="238"/>
      <c r="AH50" s="238"/>
    </row>
    <row r="51" spans="1:40" ht="12.7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608"/>
      <c r="AA51" s="608"/>
      <c r="AB51" s="608"/>
      <c r="AC51" s="608"/>
      <c r="AD51" s="301"/>
      <c r="AF51" s="261"/>
      <c r="AG51" s="238"/>
      <c r="AH51" s="238"/>
    </row>
    <row r="52" spans="1:40"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304"/>
      <c r="AD52" s="305"/>
      <c r="AF52" s="261"/>
      <c r="AG52" s="239"/>
      <c r="AH52" s="239"/>
    </row>
    <row r="53" spans="1:40" ht="22.5" customHeight="1">
      <c r="C53" s="253"/>
      <c r="D53" s="238"/>
      <c r="E53" s="238"/>
      <c r="F53" s="238"/>
      <c r="G53" s="238"/>
      <c r="H53" s="238"/>
      <c r="I53" s="238"/>
      <c r="J53" s="238"/>
      <c r="K53" s="238"/>
      <c r="L53" s="238"/>
      <c r="M53" s="238"/>
      <c r="N53" s="238"/>
      <c r="AC53" s="254"/>
      <c r="AE53" s="238"/>
      <c r="AG53" s="261"/>
      <c r="AH53" s="646"/>
      <c r="AI53" s="646"/>
      <c r="AJ53" s="646"/>
      <c r="AK53" s="646"/>
      <c r="AL53" s="646"/>
      <c r="AM53" s="646"/>
      <c r="AN53" s="646"/>
    </row>
    <row r="54" spans="1:40" ht="22.5" customHeight="1">
      <c r="A54" s="220"/>
      <c r="C54" s="253"/>
      <c r="D54" s="238"/>
      <c r="E54" s="238"/>
      <c r="F54" s="238"/>
      <c r="G54" s="238"/>
      <c r="H54" s="238"/>
      <c r="I54" s="238"/>
      <c r="J54" s="238"/>
      <c r="K54" s="238"/>
      <c r="L54" s="238"/>
      <c r="M54" s="238"/>
      <c r="N54" s="238"/>
      <c r="AC54" s="254"/>
      <c r="AE54" s="238"/>
      <c r="AG54" s="261"/>
      <c r="AH54" s="239"/>
      <c r="AI54" s="239"/>
      <c r="AJ54" s="239"/>
      <c r="AK54" s="239"/>
      <c r="AL54" s="239"/>
      <c r="AM54" s="239"/>
      <c r="AN54" s="239"/>
    </row>
    <row r="55" spans="1:40" ht="22.5" customHeight="1">
      <c r="C55" s="253"/>
      <c r="D55" s="238"/>
      <c r="E55" s="238"/>
      <c r="F55" s="238"/>
      <c r="G55" s="238"/>
      <c r="H55" s="238"/>
      <c r="I55" s="238"/>
      <c r="J55" s="238"/>
      <c r="K55" s="238"/>
      <c r="L55" s="238"/>
      <c r="M55" s="238"/>
      <c r="N55" s="238"/>
      <c r="AC55" s="254"/>
      <c r="AE55" s="238"/>
      <c r="AG55" s="261"/>
      <c r="AH55" s="646"/>
      <c r="AI55" s="646"/>
      <c r="AJ55" s="646"/>
      <c r="AK55" s="646"/>
      <c r="AL55" s="646"/>
      <c r="AM55" s="646"/>
      <c r="AN55" s="646"/>
    </row>
    <row r="56" spans="1:40" ht="22.5" customHeight="1">
      <c r="C56" s="253"/>
      <c r="D56" s="238"/>
      <c r="E56" s="238"/>
      <c r="F56" s="238"/>
      <c r="G56" s="238"/>
      <c r="H56" s="238"/>
      <c r="I56" s="238"/>
      <c r="J56" s="238"/>
      <c r="K56" s="238"/>
      <c r="L56" s="238"/>
      <c r="M56" s="238"/>
      <c r="N56" s="238"/>
      <c r="AC56" s="254"/>
      <c r="AE56" s="238"/>
      <c r="AG56" s="261"/>
      <c r="AH56" s="646"/>
      <c r="AI56" s="646"/>
      <c r="AJ56" s="646"/>
      <c r="AK56" s="646"/>
      <c r="AL56" s="646"/>
      <c r="AM56" s="646"/>
      <c r="AN56" s="646"/>
    </row>
    <row r="57" spans="1:40" ht="22.5" customHeight="1">
      <c r="C57" s="253"/>
      <c r="D57" s="238"/>
      <c r="E57" s="238"/>
      <c r="F57" s="238"/>
      <c r="G57" s="238"/>
      <c r="H57" s="238"/>
      <c r="I57" s="238"/>
      <c r="J57" s="238"/>
      <c r="K57" s="238"/>
      <c r="L57" s="238"/>
      <c r="M57" s="238"/>
      <c r="N57" s="238"/>
      <c r="AC57" s="254"/>
      <c r="AE57" s="238"/>
      <c r="AG57" s="261"/>
      <c r="AH57" s="646"/>
      <c r="AI57" s="646"/>
      <c r="AJ57" s="646"/>
      <c r="AK57" s="646"/>
      <c r="AL57" s="646"/>
      <c r="AM57" s="646"/>
      <c r="AN57" s="646"/>
    </row>
    <row r="58" spans="1:40"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c r="AB58" s="254"/>
      <c r="AC58" s="254"/>
    </row>
    <row r="59" spans="1:40"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c r="AB59" s="254"/>
      <c r="AC59" s="254"/>
    </row>
    <row r="60" spans="1:40"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c r="AB60" s="254"/>
      <c r="AC60" s="254"/>
    </row>
    <row r="61" spans="1:40"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row>
    <row r="62" spans="1:40"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row>
    <row r="63" spans="1:40"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row>
    <row r="64" spans="1:40"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row>
    <row r="65" spans="3:29"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row>
    <row r="66" spans="3:29"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row>
    <row r="67" spans="3:29"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row>
    <row r="68" spans="3:29"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row>
    <row r="69" spans="3:29"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row>
    <row r="70" spans="3:29"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row>
    <row r="71" spans="3:29"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row>
    <row r="72" spans="3:29"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row>
    <row r="73" spans="3:29"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row>
    <row r="74" spans="3:29"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row>
    <row r="75" spans="3:29"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row>
    <row r="76" spans="3:29">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row>
    <row r="77" spans="3:29">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row>
    <row r="78" spans="3:29">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c r="AC78" s="254"/>
    </row>
    <row r="79" spans="3:29">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row>
    <row r="80" spans="3:29">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row>
    <row r="81" spans="3:29">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row>
    <row r="82" spans="3:29">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row>
    <row r="83" spans="3:29">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c r="AC83" s="254"/>
    </row>
    <row r="84" spans="3:29">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c r="AC84" s="254"/>
    </row>
  </sheetData>
  <sheetProtection algorithmName="SHA-512" hashValue="tDSjRjdpibAGqQM4u6D2G/zHRgNxqXOiTh9lkf937FfbZztwtpjTGY39TPrRR3349oylCTldaXWZZ+1oSCp+Bg==" saltValue="bIQRr/pXYq9NGNWnF3eYfg==" spinCount="100000" sheet="1" objects="1" scenarios="1"/>
  <mergeCells count="74">
    <mergeCell ref="G3:P3"/>
    <mergeCell ref="G4:P4"/>
    <mergeCell ref="G5:P5"/>
    <mergeCell ref="C7:AC7"/>
    <mergeCell ref="C8:E8"/>
    <mergeCell ref="F8:P8"/>
    <mergeCell ref="Q8:R8"/>
    <mergeCell ref="S8:T8"/>
    <mergeCell ref="U8:V8"/>
    <mergeCell ref="W8:AC8"/>
    <mergeCell ref="C9:E10"/>
    <mergeCell ref="F9:AC10"/>
    <mergeCell ref="R12:AC12"/>
    <mergeCell ref="R13:AC20"/>
    <mergeCell ref="R21:AC21"/>
    <mergeCell ref="R22:AC28"/>
    <mergeCell ref="D35:E35"/>
    <mergeCell ref="C37:N37"/>
    <mergeCell ref="O37:AC37"/>
    <mergeCell ref="C38:F38"/>
    <mergeCell ref="G38:N38"/>
    <mergeCell ref="O38:S38"/>
    <mergeCell ref="T38:AC38"/>
    <mergeCell ref="C39:F39"/>
    <mergeCell ref="G39:N39"/>
    <mergeCell ref="O39:S39"/>
    <mergeCell ref="T39:AC39"/>
    <mergeCell ref="C40:F40"/>
    <mergeCell ref="G40:N40"/>
    <mergeCell ref="O40:S40"/>
    <mergeCell ref="T40:AC40"/>
    <mergeCell ref="C41:F41"/>
    <mergeCell ref="G41:N41"/>
    <mergeCell ref="O41:S41"/>
    <mergeCell ref="T41:AC41"/>
    <mergeCell ref="C42:F43"/>
    <mergeCell ref="G42:N43"/>
    <mergeCell ref="O42:S42"/>
    <mergeCell ref="T42:AC42"/>
    <mergeCell ref="O43:S43"/>
    <mergeCell ref="T43:AC43"/>
    <mergeCell ref="C44:N44"/>
    <mergeCell ref="O44:AC44"/>
    <mergeCell ref="C45:F46"/>
    <mergeCell ref="G45:H45"/>
    <mergeCell ref="O45:R45"/>
    <mergeCell ref="S45:AC45"/>
    <mergeCell ref="G46:M46"/>
    <mergeCell ref="O46:R51"/>
    <mergeCell ref="S46:U46"/>
    <mergeCell ref="W46:Y46"/>
    <mergeCell ref="Z46:AC46"/>
    <mergeCell ref="C47:F47"/>
    <mergeCell ref="G47:N47"/>
    <mergeCell ref="S47:U48"/>
    <mergeCell ref="V47:V48"/>
    <mergeCell ref="W47:Y48"/>
    <mergeCell ref="V49:V51"/>
    <mergeCell ref="W49:Y51"/>
    <mergeCell ref="Z49:AC51"/>
    <mergeCell ref="C50:F50"/>
    <mergeCell ref="G50:N50"/>
    <mergeCell ref="C51:F51"/>
    <mergeCell ref="G51:N51"/>
    <mergeCell ref="C48:F48"/>
    <mergeCell ref="G48:N48"/>
    <mergeCell ref="C49:F49"/>
    <mergeCell ref="G49:N49"/>
    <mergeCell ref="S49:U51"/>
    <mergeCell ref="AH53:AN53"/>
    <mergeCell ref="AH55:AN55"/>
    <mergeCell ref="AH56:AN56"/>
    <mergeCell ref="AH57:AN57"/>
    <mergeCell ref="Z47:AC48"/>
  </mergeCells>
  <pageMargins left="0.52013888888888904" right="0.69027777777777799" top="1.0347222222222201" bottom="0.49027777777777798" header="0.511811023622047" footer="0.511811023622047"/>
  <pageSetup paperSize="9" scale="8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N84"/>
  <sheetViews>
    <sheetView showGridLines="0" topLeftCell="H20" zoomScaleNormal="100" workbookViewId="0">
      <selection activeCell="P33" sqref="P33"/>
    </sheetView>
  </sheetViews>
  <sheetFormatPr baseColWidth="10" defaultColWidth="11.42578125" defaultRowHeight="12.75"/>
  <cols>
    <col min="1" max="2" width="1.140625" customWidth="1"/>
    <col min="3" max="3" width="4.28515625" customWidth="1"/>
    <col min="4" max="4" width="5.42578125" customWidth="1"/>
    <col min="5" max="5" width="5.28515625" customWidth="1"/>
    <col min="6" max="29" width="8.7109375" customWidth="1"/>
    <col min="30" max="31" width="1.140625" customWidth="1"/>
    <col min="34" max="34" width="62.85546875" customWidth="1"/>
  </cols>
  <sheetData>
    <row r="1" spans="2:40" ht="6" customHeight="1"/>
    <row r="2" spans="2:40"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4"/>
    </row>
    <row r="3" spans="2:40">
      <c r="B3" s="215"/>
      <c r="G3" s="688" t="str">
        <f>+'OP MEDICINA GRAL'!G3</f>
        <v>HOSPITAL REGIONAL DE MONIQUIRÁ E.S.E.</v>
      </c>
      <c r="H3" s="688"/>
      <c r="I3" s="688"/>
      <c r="J3" s="688"/>
      <c r="K3" s="688"/>
      <c r="L3" s="688"/>
      <c r="M3" s="688"/>
      <c r="N3" s="688"/>
      <c r="O3" s="688"/>
      <c r="P3" s="688"/>
      <c r="AD3" s="216"/>
    </row>
    <row r="4" spans="2:40">
      <c r="B4" s="215"/>
      <c r="G4" s="688" t="s">
        <v>430</v>
      </c>
      <c r="H4" s="688"/>
      <c r="I4" s="688"/>
      <c r="J4" s="688"/>
      <c r="K4" s="688"/>
      <c r="L4" s="688"/>
      <c r="M4" s="688"/>
      <c r="N4" s="688"/>
      <c r="O4" s="688"/>
      <c r="P4" s="688"/>
      <c r="AD4" s="216"/>
    </row>
    <row r="5" spans="2:40">
      <c r="B5" s="215"/>
      <c r="G5" s="688" t="s">
        <v>537</v>
      </c>
      <c r="H5" s="688"/>
      <c r="I5" s="688"/>
      <c r="J5" s="688"/>
      <c r="K5" s="688"/>
      <c r="L5" s="688"/>
      <c r="M5" s="688"/>
      <c r="N5" s="688"/>
      <c r="O5" s="688"/>
      <c r="P5" s="688"/>
      <c r="AD5" s="216"/>
    </row>
    <row r="6" spans="2:40" ht="4.5" customHeight="1">
      <c r="B6" s="215"/>
      <c r="AD6" s="216"/>
    </row>
    <row r="7" spans="2:40"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216"/>
    </row>
    <row r="8" spans="2:40" ht="26.25" customHeight="1">
      <c r="B8" s="215"/>
      <c r="C8" s="661" t="s">
        <v>433</v>
      </c>
      <c r="D8" s="661"/>
      <c r="E8" s="661"/>
      <c r="F8" s="691" t="s">
        <v>610</v>
      </c>
      <c r="G8" s="691"/>
      <c r="H8" s="691"/>
      <c r="I8" s="691"/>
      <c r="J8" s="691"/>
      <c r="K8" s="691"/>
      <c r="L8" s="691"/>
      <c r="M8" s="691"/>
      <c r="N8" s="691"/>
      <c r="O8" s="691"/>
      <c r="P8" s="691"/>
      <c r="Q8" s="727" t="s">
        <v>435</v>
      </c>
      <c r="R8" s="727"/>
      <c r="S8" s="691"/>
      <c r="T8" s="691"/>
      <c r="U8" s="329"/>
      <c r="V8" s="329"/>
      <c r="W8" s="727" t="s">
        <v>436</v>
      </c>
      <c r="X8" s="727"/>
      <c r="Y8" s="674" t="s">
        <v>437</v>
      </c>
      <c r="Z8" s="674"/>
      <c r="AA8" s="674"/>
      <c r="AB8" s="674"/>
      <c r="AC8" s="674"/>
      <c r="AD8" s="216"/>
      <c r="AG8" s="218"/>
      <c r="AH8" s="218"/>
      <c r="AI8" s="218"/>
    </row>
    <row r="9" spans="2:40" ht="22.5" customHeight="1">
      <c r="B9" s="215"/>
      <c r="C9" s="724" t="s">
        <v>438</v>
      </c>
      <c r="D9" s="724"/>
      <c r="E9" s="724"/>
      <c r="F9" s="725" t="s">
        <v>611</v>
      </c>
      <c r="G9" s="725"/>
      <c r="H9" s="725"/>
      <c r="I9" s="725"/>
      <c r="J9" s="725"/>
      <c r="K9" s="725"/>
      <c r="L9" s="725"/>
      <c r="M9" s="725"/>
      <c r="N9" s="725"/>
      <c r="O9" s="725"/>
      <c r="P9" s="725"/>
      <c r="Q9" s="725"/>
      <c r="R9" s="725"/>
      <c r="S9" s="725"/>
      <c r="T9" s="725"/>
      <c r="U9" s="725"/>
      <c r="V9" s="725"/>
      <c r="W9" s="725"/>
      <c r="X9" s="725"/>
      <c r="Y9" s="725"/>
      <c r="Z9" s="725"/>
      <c r="AA9" s="725"/>
      <c r="AB9" s="725"/>
      <c r="AC9" s="725"/>
      <c r="AD9" s="216"/>
      <c r="AG9" s="218"/>
      <c r="AH9" s="218"/>
      <c r="AI9" s="218"/>
    </row>
    <row r="10" spans="2:40" ht="22.5" customHeight="1">
      <c r="B10" s="215"/>
      <c r="C10" s="724"/>
      <c r="D10" s="724"/>
      <c r="E10" s="724"/>
      <c r="F10" s="725"/>
      <c r="G10" s="725"/>
      <c r="H10" s="725"/>
      <c r="I10" s="725"/>
      <c r="J10" s="725"/>
      <c r="K10" s="725"/>
      <c r="L10" s="725"/>
      <c r="M10" s="725"/>
      <c r="N10" s="725"/>
      <c r="O10" s="725"/>
      <c r="P10" s="725"/>
      <c r="Q10" s="725"/>
      <c r="R10" s="725"/>
      <c r="S10" s="725"/>
      <c r="T10" s="725"/>
      <c r="U10" s="725"/>
      <c r="V10" s="725"/>
      <c r="W10" s="725"/>
      <c r="X10" s="725"/>
      <c r="Y10" s="725"/>
      <c r="Z10" s="725"/>
      <c r="AA10" s="725"/>
      <c r="AB10" s="725"/>
      <c r="AC10" s="725"/>
      <c r="AD10" s="216"/>
      <c r="AG10" s="218"/>
      <c r="AH10" s="218"/>
      <c r="AI10" s="218"/>
    </row>
    <row r="11" spans="2:40" ht="4.5" customHeight="1">
      <c r="B11" s="215"/>
      <c r="C11" s="315"/>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c r="AB11" s="316"/>
      <c r="AC11" s="317"/>
      <c r="AD11" s="216"/>
      <c r="AG11" s="218"/>
      <c r="AH11" s="218"/>
      <c r="AI11" s="218"/>
      <c r="AJ11" s="218"/>
      <c r="AK11" s="218"/>
      <c r="AL11" s="218"/>
      <c r="AM11" s="218"/>
      <c r="AN11" s="218"/>
    </row>
    <row r="12" spans="2:40" ht="17.25" customHeight="1">
      <c r="B12" s="215"/>
      <c r="C12" s="219"/>
      <c r="D12" s="220"/>
      <c r="E12" s="220"/>
      <c r="F12" s="220"/>
      <c r="G12" s="220"/>
      <c r="H12" s="220"/>
      <c r="I12" s="220"/>
      <c r="J12" s="220"/>
      <c r="K12" s="220"/>
      <c r="L12" s="220"/>
      <c r="M12" s="220"/>
      <c r="N12" s="220"/>
      <c r="O12" s="220"/>
      <c r="P12" s="220"/>
      <c r="Q12" s="323"/>
      <c r="R12" s="697" t="s">
        <v>442</v>
      </c>
      <c r="S12" s="697"/>
      <c r="T12" s="697"/>
      <c r="U12" s="697"/>
      <c r="V12" s="697"/>
      <c r="W12" s="697"/>
      <c r="X12" s="697"/>
      <c r="Y12" s="697"/>
      <c r="Z12" s="697"/>
      <c r="AA12" s="697"/>
      <c r="AB12" s="697"/>
      <c r="AC12" s="697"/>
      <c r="AD12" s="216"/>
    </row>
    <row r="13" spans="2:40" ht="24" customHeight="1">
      <c r="B13" s="215"/>
      <c r="C13" s="219"/>
      <c r="D13" s="220"/>
      <c r="E13" s="220"/>
      <c r="F13" s="220"/>
      <c r="G13" s="220"/>
      <c r="H13" s="220"/>
      <c r="I13" s="220"/>
      <c r="J13" s="220"/>
      <c r="K13" s="220"/>
      <c r="L13" s="220"/>
      <c r="M13" s="220"/>
      <c r="N13" s="220"/>
      <c r="O13" s="220"/>
      <c r="P13" s="220"/>
      <c r="Q13" s="324"/>
      <c r="R13" s="710" t="s">
        <v>612</v>
      </c>
      <c r="S13" s="710"/>
      <c r="T13" s="710"/>
      <c r="U13" s="710"/>
      <c r="V13" s="710"/>
      <c r="W13" s="710"/>
      <c r="X13" s="710"/>
      <c r="Y13" s="710"/>
      <c r="Z13" s="710"/>
      <c r="AA13" s="710"/>
      <c r="AB13" s="710"/>
      <c r="AC13" s="710"/>
      <c r="AD13" s="216"/>
    </row>
    <row r="14" spans="2:40" ht="17.25" customHeight="1">
      <c r="B14" s="215"/>
      <c r="C14" s="219"/>
      <c r="D14" s="220"/>
      <c r="E14" s="220"/>
      <c r="F14" s="220"/>
      <c r="G14" s="220"/>
      <c r="H14" s="220"/>
      <c r="I14" s="220"/>
      <c r="J14" s="220"/>
      <c r="K14" s="220"/>
      <c r="L14" s="220"/>
      <c r="M14" s="220"/>
      <c r="N14" s="220"/>
      <c r="O14" s="220"/>
      <c r="P14" s="220"/>
      <c r="Q14" s="324"/>
      <c r="R14" s="710"/>
      <c r="S14" s="710"/>
      <c r="T14" s="710"/>
      <c r="U14" s="710"/>
      <c r="V14" s="710"/>
      <c r="W14" s="710"/>
      <c r="X14" s="710"/>
      <c r="Y14" s="710"/>
      <c r="Z14" s="710"/>
      <c r="AA14" s="710"/>
      <c r="AB14" s="710"/>
      <c r="AC14" s="710"/>
      <c r="AD14" s="216"/>
    </row>
    <row r="15" spans="2:40" ht="17.25" customHeight="1">
      <c r="B15" s="215"/>
      <c r="C15" s="219"/>
      <c r="D15" s="220"/>
      <c r="E15" s="220"/>
      <c r="F15" s="220"/>
      <c r="G15" s="220"/>
      <c r="H15" s="220"/>
      <c r="I15" s="220"/>
      <c r="J15" s="220"/>
      <c r="K15" s="220"/>
      <c r="L15" s="220"/>
      <c r="M15" s="220"/>
      <c r="N15" s="220"/>
      <c r="O15" s="220"/>
      <c r="P15" s="220"/>
      <c r="Q15" s="324"/>
      <c r="R15" s="710"/>
      <c r="S15" s="710"/>
      <c r="T15" s="710"/>
      <c r="U15" s="710"/>
      <c r="V15" s="710"/>
      <c r="W15" s="710"/>
      <c r="X15" s="710"/>
      <c r="Y15" s="710"/>
      <c r="Z15" s="710"/>
      <c r="AA15" s="710"/>
      <c r="AB15" s="710"/>
      <c r="AC15" s="710"/>
      <c r="AD15" s="216"/>
    </row>
    <row r="16" spans="2:40" ht="24" customHeight="1">
      <c r="B16" s="215"/>
      <c r="C16" s="219"/>
      <c r="D16" s="220"/>
      <c r="E16" s="220"/>
      <c r="F16" s="220"/>
      <c r="G16" s="220"/>
      <c r="H16" s="220"/>
      <c r="I16" s="220"/>
      <c r="J16" s="220"/>
      <c r="K16" s="220"/>
      <c r="L16" s="220"/>
      <c r="M16" s="220"/>
      <c r="N16" s="220"/>
      <c r="O16" s="220"/>
      <c r="P16" s="220"/>
      <c r="Q16" s="324"/>
      <c r="R16" s="710"/>
      <c r="S16" s="710"/>
      <c r="T16" s="710"/>
      <c r="U16" s="710"/>
      <c r="V16" s="710"/>
      <c r="W16" s="710"/>
      <c r="X16" s="710"/>
      <c r="Y16" s="710"/>
      <c r="Z16" s="710"/>
      <c r="AA16" s="710"/>
      <c r="AB16" s="710"/>
      <c r="AC16" s="710"/>
      <c r="AD16" s="216"/>
    </row>
    <row r="17" spans="2:40" ht="16.5" customHeight="1">
      <c r="B17" s="215"/>
      <c r="C17" s="219"/>
      <c r="D17" s="220"/>
      <c r="E17" s="220"/>
      <c r="F17" s="220"/>
      <c r="G17" s="220"/>
      <c r="H17" s="220"/>
      <c r="I17" s="220"/>
      <c r="J17" s="220"/>
      <c r="K17" s="220"/>
      <c r="L17" s="220"/>
      <c r="M17" s="220"/>
      <c r="N17" s="220"/>
      <c r="O17" s="220"/>
      <c r="P17" s="220"/>
      <c r="Q17" s="324"/>
      <c r="R17" s="710"/>
      <c r="S17" s="710"/>
      <c r="T17" s="710"/>
      <c r="U17" s="710"/>
      <c r="V17" s="710"/>
      <c r="W17" s="710"/>
      <c r="X17" s="710"/>
      <c r="Y17" s="710"/>
      <c r="Z17" s="710"/>
      <c r="AA17" s="710"/>
      <c r="AB17" s="710"/>
      <c r="AC17" s="710"/>
      <c r="AD17" s="216"/>
    </row>
    <row r="18" spans="2:40" ht="13.5" customHeight="1">
      <c r="B18" s="215"/>
      <c r="C18" s="219"/>
      <c r="D18" s="220"/>
      <c r="E18" s="220"/>
      <c r="F18" s="220"/>
      <c r="G18" s="220"/>
      <c r="H18" s="220"/>
      <c r="I18" s="220"/>
      <c r="J18" s="220"/>
      <c r="K18" s="220"/>
      <c r="L18" s="220"/>
      <c r="M18" s="220"/>
      <c r="N18" s="220"/>
      <c r="O18" s="220"/>
      <c r="P18" s="220"/>
      <c r="Q18" s="324"/>
      <c r="R18" s="710"/>
      <c r="S18" s="710"/>
      <c r="T18" s="710"/>
      <c r="U18" s="710"/>
      <c r="V18" s="710"/>
      <c r="W18" s="710"/>
      <c r="X18" s="710"/>
      <c r="Y18" s="710"/>
      <c r="Z18" s="710"/>
      <c r="AA18" s="710"/>
      <c r="AB18" s="710"/>
      <c r="AC18" s="710"/>
      <c r="AD18" s="216"/>
    </row>
    <row r="19" spans="2:40" ht="42.75" customHeight="1">
      <c r="B19" s="215"/>
      <c r="C19" s="219"/>
      <c r="D19" s="220"/>
      <c r="E19" s="220"/>
      <c r="F19" s="220"/>
      <c r="G19" s="220"/>
      <c r="H19" s="220"/>
      <c r="I19" s="220"/>
      <c r="J19" s="220"/>
      <c r="K19" s="220"/>
      <c r="L19" s="220"/>
      <c r="M19" s="220"/>
      <c r="N19" s="220"/>
      <c r="O19" s="220"/>
      <c r="P19" s="220"/>
      <c r="Q19" s="324"/>
      <c r="R19" s="710"/>
      <c r="S19" s="710"/>
      <c r="T19" s="710"/>
      <c r="U19" s="710"/>
      <c r="V19" s="710"/>
      <c r="W19" s="710"/>
      <c r="X19" s="710"/>
      <c r="Y19" s="710"/>
      <c r="Z19" s="710"/>
      <c r="AA19" s="710"/>
      <c r="AB19" s="710"/>
      <c r="AC19" s="710"/>
      <c r="AD19" s="216"/>
    </row>
    <row r="20" spans="2:40" ht="47.25" customHeight="1">
      <c r="B20" s="215"/>
      <c r="C20" s="219"/>
      <c r="D20" s="220"/>
      <c r="E20" s="220"/>
      <c r="F20" s="220"/>
      <c r="G20" s="220"/>
      <c r="H20" s="220"/>
      <c r="I20" s="220"/>
      <c r="J20" s="220"/>
      <c r="K20" s="220"/>
      <c r="L20" s="220"/>
      <c r="M20" s="220"/>
      <c r="N20" s="220"/>
      <c r="O20" s="220"/>
      <c r="P20" s="220"/>
      <c r="Q20" s="324"/>
      <c r="R20" s="710"/>
      <c r="S20" s="710"/>
      <c r="T20" s="710"/>
      <c r="U20" s="710"/>
      <c r="V20" s="710"/>
      <c r="W20" s="710"/>
      <c r="X20" s="710"/>
      <c r="Y20" s="710"/>
      <c r="Z20" s="710"/>
      <c r="AA20" s="710"/>
      <c r="AB20" s="710"/>
      <c r="AC20" s="710"/>
      <c r="AD20" s="216"/>
    </row>
    <row r="21" spans="2:40" ht="17.25" customHeight="1">
      <c r="B21" s="215"/>
      <c r="C21" s="219"/>
      <c r="D21" s="220"/>
      <c r="E21" s="220"/>
      <c r="F21" s="220"/>
      <c r="G21" s="220"/>
      <c r="H21" s="220"/>
      <c r="I21" s="220"/>
      <c r="J21" s="220"/>
      <c r="K21" s="220"/>
      <c r="L21" s="220"/>
      <c r="M21" s="220"/>
      <c r="N21" s="220"/>
      <c r="O21" s="220"/>
      <c r="P21" s="220"/>
      <c r="Q21" s="324"/>
      <c r="R21" s="632" t="s">
        <v>478</v>
      </c>
      <c r="S21" s="632"/>
      <c r="T21" s="632"/>
      <c r="U21" s="632"/>
      <c r="V21" s="632"/>
      <c r="W21" s="632"/>
      <c r="X21" s="632"/>
      <c r="Y21" s="632"/>
      <c r="Z21" s="632"/>
      <c r="AA21" s="632"/>
      <c r="AB21" s="632"/>
      <c r="AC21" s="632"/>
      <c r="AD21" s="216"/>
    </row>
    <row r="22" spans="2:40" ht="33" customHeight="1">
      <c r="B22" s="215"/>
      <c r="C22" s="219"/>
      <c r="D22" s="220"/>
      <c r="E22" s="220"/>
      <c r="F22" s="220"/>
      <c r="G22" s="220"/>
      <c r="H22" s="220"/>
      <c r="I22" s="220"/>
      <c r="J22" s="220"/>
      <c r="K22" s="220"/>
      <c r="L22" s="220"/>
      <c r="M22" s="220"/>
      <c r="N22" s="220"/>
      <c r="O22" s="220"/>
      <c r="P22" s="220"/>
      <c r="Q22" s="324"/>
      <c r="R22" s="706" t="s">
        <v>613</v>
      </c>
      <c r="S22" s="706"/>
      <c r="T22" s="706"/>
      <c r="U22" s="706"/>
      <c r="V22" s="706"/>
      <c r="W22" s="706"/>
      <c r="X22" s="706"/>
      <c r="Y22" s="706"/>
      <c r="Z22" s="706"/>
      <c r="AA22" s="706"/>
      <c r="AB22" s="706"/>
      <c r="AC22" s="706"/>
      <c r="AD22" s="216"/>
    </row>
    <row r="23" spans="2:40" ht="27.75" customHeight="1">
      <c r="B23" s="215"/>
      <c r="C23" s="219"/>
      <c r="D23" s="220"/>
      <c r="E23" s="220"/>
      <c r="F23" s="220"/>
      <c r="G23" s="220"/>
      <c r="H23" s="220"/>
      <c r="I23" s="220"/>
      <c r="J23" s="220"/>
      <c r="K23" s="220"/>
      <c r="L23" s="220"/>
      <c r="M23" s="220"/>
      <c r="N23" s="220"/>
      <c r="O23" s="220"/>
      <c r="P23" s="220"/>
      <c r="Q23" s="324"/>
      <c r="R23" s="706"/>
      <c r="S23" s="706"/>
      <c r="T23" s="706"/>
      <c r="U23" s="706"/>
      <c r="V23" s="706"/>
      <c r="W23" s="706"/>
      <c r="X23" s="706"/>
      <c r="Y23" s="706"/>
      <c r="Z23" s="706"/>
      <c r="AA23" s="706"/>
      <c r="AB23" s="706"/>
      <c r="AC23" s="706"/>
      <c r="AD23" s="216"/>
    </row>
    <row r="24" spans="2:40" ht="21.75" customHeight="1">
      <c r="B24" s="215"/>
      <c r="C24" s="219"/>
      <c r="D24" s="220"/>
      <c r="E24" s="220"/>
      <c r="F24" s="220"/>
      <c r="G24" s="220"/>
      <c r="H24" s="220"/>
      <c r="I24" s="220"/>
      <c r="J24" s="220"/>
      <c r="K24" s="220"/>
      <c r="L24" s="220"/>
      <c r="M24" s="220"/>
      <c r="N24" s="220"/>
      <c r="O24" s="220"/>
      <c r="P24" s="220"/>
      <c r="Q24" s="324"/>
      <c r="R24" s="706"/>
      <c r="S24" s="706"/>
      <c r="T24" s="706"/>
      <c r="U24" s="706"/>
      <c r="V24" s="706"/>
      <c r="W24" s="706"/>
      <c r="X24" s="706"/>
      <c r="Y24" s="706"/>
      <c r="Z24" s="706"/>
      <c r="AA24" s="706"/>
      <c r="AB24" s="706"/>
      <c r="AC24" s="706"/>
      <c r="AD24" s="216"/>
    </row>
    <row r="25" spans="2:40" ht="15" customHeight="1">
      <c r="B25" s="215"/>
      <c r="C25" s="219"/>
      <c r="D25" s="220"/>
      <c r="E25" s="220"/>
      <c r="F25" s="220"/>
      <c r="G25" s="220"/>
      <c r="H25" s="220"/>
      <c r="I25" s="220"/>
      <c r="J25" s="220"/>
      <c r="K25" s="220"/>
      <c r="L25" s="220"/>
      <c r="M25" s="220"/>
      <c r="N25" s="220"/>
      <c r="O25" s="220"/>
      <c r="P25" s="220"/>
      <c r="Q25" s="324"/>
      <c r="R25" s="706"/>
      <c r="S25" s="706"/>
      <c r="T25" s="706"/>
      <c r="U25" s="706"/>
      <c r="V25" s="706"/>
      <c r="W25" s="706"/>
      <c r="X25" s="706"/>
      <c r="Y25" s="706"/>
      <c r="Z25" s="706"/>
      <c r="AA25" s="706"/>
      <c r="AB25" s="706"/>
      <c r="AC25" s="706"/>
      <c r="AD25" s="216"/>
    </row>
    <row r="26" spans="2:40" ht="15" customHeight="1">
      <c r="B26" s="215"/>
      <c r="C26" s="219"/>
      <c r="D26" s="220"/>
      <c r="E26" s="220"/>
      <c r="F26" s="220"/>
      <c r="G26" s="220"/>
      <c r="H26" s="220"/>
      <c r="I26" s="220"/>
      <c r="J26" s="220"/>
      <c r="K26" s="220"/>
      <c r="L26" s="220"/>
      <c r="M26" s="220"/>
      <c r="N26" s="220"/>
      <c r="O26" s="220"/>
      <c r="P26" s="220"/>
      <c r="Q26" s="324"/>
      <c r="R26" s="706"/>
      <c r="S26" s="706"/>
      <c r="T26" s="706"/>
      <c r="U26" s="706"/>
      <c r="V26" s="706"/>
      <c r="W26" s="706"/>
      <c r="X26" s="706"/>
      <c r="Y26" s="706"/>
      <c r="Z26" s="706"/>
      <c r="AA26" s="706"/>
      <c r="AB26" s="706"/>
      <c r="AC26" s="706"/>
      <c r="AD26" s="216"/>
    </row>
    <row r="27" spans="2:40" ht="24" customHeight="1">
      <c r="B27" s="215"/>
      <c r="C27" s="219"/>
      <c r="D27" s="220"/>
      <c r="E27" s="220"/>
      <c r="F27" s="220"/>
      <c r="G27" s="220"/>
      <c r="H27" s="220"/>
      <c r="I27" s="220"/>
      <c r="J27" s="220"/>
      <c r="K27" s="220"/>
      <c r="L27" s="220"/>
      <c r="M27" s="220"/>
      <c r="N27" s="220"/>
      <c r="O27" s="220"/>
      <c r="P27" s="220"/>
      <c r="Q27" s="324"/>
      <c r="R27" s="706"/>
      <c r="S27" s="706"/>
      <c r="T27" s="706"/>
      <c r="U27" s="706"/>
      <c r="V27" s="706"/>
      <c r="W27" s="706"/>
      <c r="X27" s="706"/>
      <c r="Y27" s="706"/>
      <c r="Z27" s="706"/>
      <c r="AA27" s="706"/>
      <c r="AB27" s="706"/>
      <c r="AC27" s="706"/>
      <c r="AD27" s="216"/>
    </row>
    <row r="28" spans="2:40" ht="24" customHeight="1">
      <c r="B28" s="215"/>
      <c r="C28" s="219"/>
      <c r="D28" s="220"/>
      <c r="E28" s="220"/>
      <c r="F28" s="220"/>
      <c r="G28" s="220"/>
      <c r="H28" s="220"/>
      <c r="I28" s="220"/>
      <c r="J28" s="220"/>
      <c r="K28" s="220"/>
      <c r="L28" s="220"/>
      <c r="M28" s="220"/>
      <c r="N28" s="220"/>
      <c r="O28" s="220"/>
      <c r="P28" s="220"/>
      <c r="Q28" s="324"/>
      <c r="R28" s="706"/>
      <c r="S28" s="706"/>
      <c r="T28" s="706"/>
      <c r="U28" s="706"/>
      <c r="V28" s="706"/>
      <c r="W28" s="706"/>
      <c r="X28" s="706"/>
      <c r="Y28" s="706"/>
      <c r="Z28" s="706"/>
      <c r="AA28" s="706"/>
      <c r="AB28" s="706"/>
      <c r="AC28" s="706"/>
      <c r="AD28" s="216"/>
    </row>
    <row r="29" spans="2:40" ht="5.2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1"/>
      <c r="AD29" s="216"/>
      <c r="AG29" s="218"/>
      <c r="AH29" s="218"/>
      <c r="AI29" s="218"/>
      <c r="AJ29" s="218"/>
      <c r="AK29" s="218"/>
      <c r="AL29" s="218"/>
      <c r="AM29" s="218"/>
      <c r="AN29" s="218"/>
    </row>
    <row r="30" spans="2:40"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W30" s="220"/>
      <c r="X30" s="220"/>
      <c r="Y30" s="220"/>
      <c r="Z30" s="220"/>
      <c r="AA30" s="220"/>
      <c r="AB30" s="220"/>
      <c r="AC30" s="221"/>
      <c r="AD30" s="216"/>
      <c r="AG30" s="218"/>
      <c r="AH30" s="218"/>
      <c r="AI30" s="218"/>
      <c r="AJ30" s="218"/>
      <c r="AK30" s="218"/>
      <c r="AL30" s="218"/>
      <c r="AM30" s="218"/>
      <c r="AN30" s="218"/>
    </row>
    <row r="31" spans="2:40" ht="22.5" customHeight="1">
      <c r="B31" s="215"/>
      <c r="C31" s="219"/>
      <c r="D31" s="227" t="s">
        <v>27</v>
      </c>
      <c r="E31" s="228"/>
      <c r="F31" s="256">
        <f>INDICADORES!H50</f>
        <v>867</v>
      </c>
      <c r="G31" s="256">
        <f>INDICADORES!K50</f>
        <v>2098</v>
      </c>
      <c r="H31" s="256">
        <f>INDICADORES!N50</f>
        <v>675</v>
      </c>
      <c r="I31" s="256">
        <f>INDICADORES!T50</f>
        <v>606</v>
      </c>
      <c r="J31" s="256">
        <f>INDICADORES!W50</f>
        <v>307</v>
      </c>
      <c r="K31" s="256">
        <f>INDICADORES!Z50</f>
        <v>191</v>
      </c>
      <c r="L31" s="256">
        <f>INDICADORES!AF50</f>
        <v>277</v>
      </c>
      <c r="M31" s="256">
        <f>INDICADORES!AI50</f>
        <v>347</v>
      </c>
      <c r="N31" s="256">
        <f>INDICADORES!AL50</f>
        <v>450</v>
      </c>
      <c r="O31" s="256">
        <f>INDICADORES!AR50</f>
        <v>547</v>
      </c>
      <c r="P31" s="256">
        <f>INDICADORES!AU50</f>
        <v>560</v>
      </c>
      <c r="Q31" s="256">
        <f>INDICADORES!AX50</f>
        <v>341</v>
      </c>
      <c r="R31" s="257">
        <f>SUM(F31:Q31)</f>
        <v>7266</v>
      </c>
      <c r="W31" s="295"/>
      <c r="X31" s="295"/>
      <c r="Y31" s="295"/>
      <c r="Z31" s="295"/>
      <c r="AA31" s="295"/>
      <c r="AB31" s="220"/>
      <c r="AC31" s="221"/>
      <c r="AD31" s="216"/>
      <c r="AG31" s="218"/>
      <c r="AH31" s="218"/>
      <c r="AI31" s="218"/>
      <c r="AJ31" s="218"/>
      <c r="AK31" s="218"/>
      <c r="AL31" s="218"/>
      <c r="AM31" s="218"/>
      <c r="AN31" s="218"/>
    </row>
    <row r="32" spans="2:40" ht="22.5" customHeight="1">
      <c r="B32" s="215"/>
      <c r="C32" s="219"/>
      <c r="D32" s="227" t="s">
        <v>28</v>
      </c>
      <c r="E32" s="228"/>
      <c r="F32" s="256">
        <f>INDICADORES!I50</f>
        <v>217</v>
      </c>
      <c r="G32" s="256">
        <f>INDICADORES!L50</f>
        <v>247</v>
      </c>
      <c r="H32" s="256">
        <f>INDICADORES!O50</f>
        <v>129</v>
      </c>
      <c r="I32" s="256">
        <f>INDICADORES!U50</f>
        <v>202</v>
      </c>
      <c r="J32" s="256">
        <f>INDICADORES!X50</f>
        <v>163</v>
      </c>
      <c r="K32" s="256">
        <f>INDICADORES!AA50</f>
        <v>115</v>
      </c>
      <c r="L32" s="256">
        <f>INDICADORES!AG50</f>
        <v>126</v>
      </c>
      <c r="M32" s="256">
        <f>INDICADORES!AJ50</f>
        <v>104</v>
      </c>
      <c r="N32" s="256">
        <f>INDICADORES!AM50</f>
        <v>158</v>
      </c>
      <c r="O32" s="256">
        <f>INDICADORES!AS50</f>
        <v>170</v>
      </c>
      <c r="P32" s="256">
        <f>INDICADORES!AV50</f>
        <v>165</v>
      </c>
      <c r="Q32" s="256">
        <f>INDICADORES!AY50</f>
        <v>118</v>
      </c>
      <c r="R32" s="257">
        <f>SUM(F32:Q32)</f>
        <v>1914</v>
      </c>
      <c r="W32" s="295"/>
      <c r="X32" s="295"/>
      <c r="Y32" s="295"/>
      <c r="Z32" s="295"/>
      <c r="AA32" s="295"/>
      <c r="AB32" s="220"/>
      <c r="AC32" s="221"/>
      <c r="AD32" s="216"/>
      <c r="AG32" s="218"/>
      <c r="AH32" s="218"/>
      <c r="AI32" s="218"/>
      <c r="AJ32" s="218"/>
      <c r="AK32" s="218"/>
      <c r="AL32" s="218"/>
      <c r="AM32" s="218"/>
      <c r="AN32" s="218"/>
    </row>
    <row r="33" spans="2:40" ht="22.5" customHeight="1">
      <c r="B33" s="215"/>
      <c r="C33" s="219"/>
      <c r="D33" s="231" t="s">
        <v>515</v>
      </c>
      <c r="E33" s="232"/>
      <c r="F33" s="296">
        <f t="shared" ref="F33:R33" si="0">F31/F32</f>
        <v>3.9953917050691246</v>
      </c>
      <c r="G33" s="296">
        <f t="shared" si="0"/>
        <v>8.4939271255060724</v>
      </c>
      <c r="H33" s="296">
        <f t="shared" si="0"/>
        <v>5.2325581395348841</v>
      </c>
      <c r="I33" s="296">
        <f t="shared" si="0"/>
        <v>3</v>
      </c>
      <c r="J33" s="296">
        <f t="shared" si="0"/>
        <v>1.8834355828220859</v>
      </c>
      <c r="K33" s="296">
        <f t="shared" si="0"/>
        <v>1.6608695652173913</v>
      </c>
      <c r="L33" s="296">
        <f t="shared" si="0"/>
        <v>2.1984126984126986</v>
      </c>
      <c r="M33" s="296">
        <f t="shared" si="0"/>
        <v>3.3365384615384617</v>
      </c>
      <c r="N33" s="296">
        <f t="shared" si="0"/>
        <v>2.8481012658227849</v>
      </c>
      <c r="O33" s="296">
        <f t="shared" si="0"/>
        <v>3.2176470588235295</v>
      </c>
      <c r="P33" s="296">
        <f t="shared" si="0"/>
        <v>3.393939393939394</v>
      </c>
      <c r="Q33" s="296">
        <f t="shared" si="0"/>
        <v>2.8898305084745761</v>
      </c>
      <c r="R33" s="297">
        <f t="shared" si="0"/>
        <v>3.7962382445141065</v>
      </c>
      <c r="W33" s="295"/>
      <c r="X33" s="295"/>
      <c r="Y33" s="295"/>
      <c r="Z33" s="295"/>
      <c r="AA33" s="295"/>
      <c r="AB33" s="220"/>
      <c r="AC33" s="221"/>
      <c r="AD33" s="216"/>
      <c r="AG33" s="218"/>
      <c r="AH33" s="218"/>
      <c r="AI33" s="218"/>
      <c r="AJ33" s="218"/>
      <c r="AK33" s="218"/>
      <c r="AL33" s="218"/>
      <c r="AM33" s="218"/>
      <c r="AN33" s="218"/>
    </row>
    <row r="34" spans="2:40" ht="22.5" customHeight="1">
      <c r="B34" s="215"/>
      <c r="C34" s="219"/>
      <c r="D34" s="231" t="s">
        <v>516</v>
      </c>
      <c r="E34" s="232"/>
      <c r="F34" s="312">
        <v>9.6288659793814393</v>
      </c>
      <c r="G34" s="312">
        <v>13.615384615384601</v>
      </c>
      <c r="H34" s="312">
        <v>16.158620689655201</v>
      </c>
      <c r="I34" s="312">
        <v>21.714285714285701</v>
      </c>
      <c r="J34" s="312">
        <v>8.5840336134453796</v>
      </c>
      <c r="K34" s="312">
        <v>9.4</v>
      </c>
      <c r="L34" s="312">
        <v>3.64245810055866</v>
      </c>
      <c r="M34" s="312">
        <v>5.1025641025641004</v>
      </c>
      <c r="N34" s="312">
        <v>8.3680000000000003</v>
      </c>
      <c r="O34" s="312">
        <v>2.8405797101449299</v>
      </c>
      <c r="P34" s="312">
        <v>2.7619047619047601</v>
      </c>
      <c r="Q34" s="312">
        <v>2.45299145299145</v>
      </c>
      <c r="R34" s="312">
        <v>8.3919683257918596</v>
      </c>
      <c r="W34" s="295"/>
      <c r="X34" s="295"/>
      <c r="Y34" s="295"/>
      <c r="Z34" s="295"/>
      <c r="AA34" s="295"/>
      <c r="AB34" s="220"/>
      <c r="AC34" s="221"/>
      <c r="AD34" s="216"/>
      <c r="AG34" s="218"/>
      <c r="AH34" s="218"/>
      <c r="AI34" s="218"/>
      <c r="AJ34" s="218"/>
      <c r="AK34" s="218"/>
      <c r="AL34" s="218"/>
      <c r="AM34" s="218"/>
      <c r="AN34" s="218"/>
    </row>
    <row r="35" spans="2:40" ht="18.75" customHeight="1">
      <c r="B35" s="215"/>
      <c r="C35" s="219"/>
      <c r="D35" s="685" t="s">
        <v>26</v>
      </c>
      <c r="E35" s="685"/>
      <c r="F35" s="330">
        <v>8</v>
      </c>
      <c r="G35" s="330">
        <v>8</v>
      </c>
      <c r="H35" s="330">
        <v>8</v>
      </c>
      <c r="I35" s="330">
        <v>8</v>
      </c>
      <c r="J35" s="330">
        <v>8</v>
      </c>
      <c r="K35" s="330">
        <v>8</v>
      </c>
      <c r="L35" s="330">
        <v>8</v>
      </c>
      <c r="M35" s="330">
        <v>8</v>
      </c>
      <c r="N35" s="330">
        <v>8</v>
      </c>
      <c r="O35" s="330">
        <v>8</v>
      </c>
      <c r="P35" s="330">
        <v>8</v>
      </c>
      <c r="Q35" s="330">
        <v>8</v>
      </c>
      <c r="R35" s="330">
        <f>AVERAGE(F35:Q35)</f>
        <v>8</v>
      </c>
      <c r="W35" s="220"/>
      <c r="X35" s="220"/>
      <c r="Y35" s="220"/>
      <c r="Z35" s="220"/>
      <c r="AA35" s="220"/>
      <c r="AB35" s="220"/>
      <c r="AC35" s="221"/>
      <c r="AD35" s="216"/>
      <c r="AG35" s="218"/>
      <c r="AH35" s="218"/>
      <c r="AI35" s="218"/>
      <c r="AJ35" s="218"/>
      <c r="AK35" s="218"/>
      <c r="AL35" s="218"/>
      <c r="AM35" s="218"/>
      <c r="AN35" s="218"/>
    </row>
    <row r="36" spans="2:40" ht="12.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1"/>
      <c r="AD36" s="216"/>
      <c r="AG36" s="218"/>
      <c r="AH36" s="218"/>
      <c r="AI36" s="218"/>
      <c r="AJ36" s="218"/>
      <c r="AK36" s="218"/>
      <c r="AL36" s="218"/>
      <c r="AM36" s="218"/>
      <c r="AN36" s="218"/>
    </row>
    <row r="37" spans="2:40"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659"/>
      <c r="AC37" s="659"/>
      <c r="AD37" s="216"/>
      <c r="AF37" s="218"/>
      <c r="AG37" s="218"/>
      <c r="AH37" s="218"/>
    </row>
    <row r="38" spans="2:40" ht="36" customHeight="1">
      <c r="B38" s="215"/>
      <c r="C38" s="677" t="s">
        <v>27</v>
      </c>
      <c r="D38" s="677"/>
      <c r="E38" s="677"/>
      <c r="F38" s="677"/>
      <c r="G38" s="656" t="s">
        <v>614</v>
      </c>
      <c r="H38" s="656"/>
      <c r="I38" s="656"/>
      <c r="J38" s="656"/>
      <c r="K38" s="656"/>
      <c r="L38" s="656"/>
      <c r="M38" s="656"/>
      <c r="N38" s="656"/>
      <c r="O38" s="690" t="s">
        <v>518</v>
      </c>
      <c r="P38" s="690"/>
      <c r="Q38" s="690"/>
      <c r="R38" s="690"/>
      <c r="S38" s="690"/>
      <c r="T38" s="742"/>
      <c r="U38" s="742"/>
      <c r="V38" s="742"/>
      <c r="W38" s="742"/>
      <c r="X38" s="742"/>
      <c r="Y38" s="742"/>
      <c r="Z38" s="742"/>
      <c r="AA38" s="742"/>
      <c r="AB38" s="742"/>
      <c r="AC38" s="742"/>
      <c r="AD38" s="301"/>
      <c r="AF38" s="261"/>
      <c r="AG38" s="239"/>
      <c r="AH38" s="239"/>
    </row>
    <row r="39" spans="2:40" ht="20.25" customHeight="1">
      <c r="B39" s="215"/>
      <c r="C39" s="661" t="s">
        <v>28</v>
      </c>
      <c r="D39" s="661"/>
      <c r="E39" s="661"/>
      <c r="F39" s="661"/>
      <c r="G39" s="656" t="s">
        <v>615</v>
      </c>
      <c r="H39" s="656"/>
      <c r="I39" s="656"/>
      <c r="J39" s="656"/>
      <c r="K39" s="656"/>
      <c r="L39" s="656"/>
      <c r="M39" s="656"/>
      <c r="N39" s="656"/>
      <c r="O39" s="661" t="s">
        <v>519</v>
      </c>
      <c r="P39" s="661"/>
      <c r="Q39" s="661"/>
      <c r="R39" s="661"/>
      <c r="S39" s="661"/>
      <c r="T39" s="740"/>
      <c r="U39" s="740"/>
      <c r="V39" s="740"/>
      <c r="W39" s="740"/>
      <c r="X39" s="740"/>
      <c r="Y39" s="740"/>
      <c r="Z39" s="740"/>
      <c r="AA39" s="740"/>
      <c r="AB39" s="740"/>
      <c r="AC39" s="740"/>
      <c r="AD39" s="301"/>
      <c r="AF39" s="261"/>
      <c r="AG39" s="239"/>
      <c r="AH39" s="239"/>
    </row>
    <row r="40" spans="2:40" ht="30" customHeight="1">
      <c r="B40" s="215"/>
      <c r="C40" s="661" t="s">
        <v>520</v>
      </c>
      <c r="D40" s="661"/>
      <c r="E40" s="661"/>
      <c r="F40" s="661"/>
      <c r="G40" s="656" t="s">
        <v>544</v>
      </c>
      <c r="H40" s="656"/>
      <c r="I40" s="656"/>
      <c r="J40" s="656"/>
      <c r="K40" s="656"/>
      <c r="L40" s="656"/>
      <c r="M40" s="656"/>
      <c r="N40" s="656"/>
      <c r="O40" s="648" t="s">
        <v>471</v>
      </c>
      <c r="P40" s="648"/>
      <c r="Q40" s="648"/>
      <c r="R40" s="648"/>
      <c r="S40" s="648"/>
      <c r="T40" s="740" t="s">
        <v>472</v>
      </c>
      <c r="U40" s="740"/>
      <c r="V40" s="740"/>
      <c r="W40" s="740"/>
      <c r="X40" s="740"/>
      <c r="Y40" s="740"/>
      <c r="Z40" s="740"/>
      <c r="AA40" s="740"/>
      <c r="AB40" s="740"/>
      <c r="AC40" s="740"/>
      <c r="AD40" s="301"/>
      <c r="AF40" s="261"/>
      <c r="AG40" s="239"/>
      <c r="AH40" s="239"/>
    </row>
    <row r="41" spans="2:40" ht="18.75" customHeight="1">
      <c r="B41" s="215"/>
      <c r="C41" s="661" t="s">
        <v>468</v>
      </c>
      <c r="D41" s="661"/>
      <c r="E41" s="661"/>
      <c r="F41" s="661"/>
      <c r="G41" s="656" t="s">
        <v>34</v>
      </c>
      <c r="H41" s="656"/>
      <c r="I41" s="656"/>
      <c r="J41" s="656"/>
      <c r="K41" s="656"/>
      <c r="L41" s="656"/>
      <c r="M41" s="656"/>
      <c r="N41" s="656"/>
      <c r="O41" s="648" t="s">
        <v>473</v>
      </c>
      <c r="P41" s="648"/>
      <c r="Q41" s="648"/>
      <c r="R41" s="648"/>
      <c r="S41" s="648"/>
      <c r="T41" s="740" t="s">
        <v>616</v>
      </c>
      <c r="U41" s="740"/>
      <c r="V41" s="740"/>
      <c r="W41" s="740"/>
      <c r="X41" s="740"/>
      <c r="Y41" s="740"/>
      <c r="Z41" s="740"/>
      <c r="AA41" s="740"/>
      <c r="AB41" s="740"/>
      <c r="AC41" s="740"/>
      <c r="AD41" s="301"/>
      <c r="AF41" s="261"/>
      <c r="AG41" s="238"/>
      <c r="AH41" s="238"/>
    </row>
    <row r="42" spans="2:40" ht="35.25" customHeight="1">
      <c r="B42" s="215"/>
      <c r="C42" s="668" t="s">
        <v>522</v>
      </c>
      <c r="D42" s="668"/>
      <c r="E42" s="668"/>
      <c r="F42" s="668"/>
      <c r="G42" s="737" t="s">
        <v>588</v>
      </c>
      <c r="H42" s="737"/>
      <c r="I42" s="737"/>
      <c r="J42" s="737"/>
      <c r="K42" s="737"/>
      <c r="L42" s="737"/>
      <c r="M42" s="737"/>
      <c r="N42" s="737"/>
      <c r="O42" s="661" t="s">
        <v>475</v>
      </c>
      <c r="P42" s="661"/>
      <c r="Q42" s="661"/>
      <c r="R42" s="661"/>
      <c r="S42" s="661"/>
      <c r="T42" s="740"/>
      <c r="U42" s="740"/>
      <c r="V42" s="740"/>
      <c r="W42" s="740"/>
      <c r="X42" s="740"/>
      <c r="Y42" s="740"/>
      <c r="Z42" s="740"/>
      <c r="AA42" s="740"/>
      <c r="AB42" s="740"/>
      <c r="AC42" s="740"/>
      <c r="AD42" s="301"/>
      <c r="AF42" s="261"/>
      <c r="AG42" s="238"/>
      <c r="AH42" s="238"/>
    </row>
    <row r="43" spans="2:40" ht="18.75" customHeight="1">
      <c r="B43" s="215"/>
      <c r="C43" s="668"/>
      <c r="D43" s="668"/>
      <c r="E43" s="668"/>
      <c r="F43" s="668"/>
      <c r="G43" s="737"/>
      <c r="H43" s="737"/>
      <c r="I43" s="737"/>
      <c r="J43" s="737"/>
      <c r="K43" s="737"/>
      <c r="L43" s="737"/>
      <c r="M43" s="737"/>
      <c r="N43" s="737"/>
      <c r="O43" s="668" t="s">
        <v>476</v>
      </c>
      <c r="P43" s="668"/>
      <c r="Q43" s="668"/>
      <c r="R43" s="668"/>
      <c r="S43" s="668"/>
      <c r="T43" s="741"/>
      <c r="U43" s="741"/>
      <c r="V43" s="741"/>
      <c r="W43" s="741"/>
      <c r="X43" s="741"/>
      <c r="Y43" s="741"/>
      <c r="Z43" s="741"/>
      <c r="AA43" s="741"/>
      <c r="AB43" s="741"/>
      <c r="AC43" s="741"/>
      <c r="AD43" s="301"/>
      <c r="AF43" s="261"/>
      <c r="AG43" s="238"/>
      <c r="AH43" s="238"/>
    </row>
    <row r="44" spans="2:40" ht="15" customHeight="1">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660"/>
      <c r="AC44" s="660"/>
      <c r="AD44" s="301"/>
      <c r="AF44" s="261"/>
      <c r="AG44" s="238"/>
      <c r="AH44" s="238"/>
    </row>
    <row r="45" spans="2:40" ht="27.75" customHeight="1">
      <c r="B45" s="215"/>
      <c r="C45" s="677" t="s">
        <v>480</v>
      </c>
      <c r="D45" s="677"/>
      <c r="E45" s="677"/>
      <c r="F45" s="677"/>
      <c r="G45" s="662" t="s">
        <v>481</v>
      </c>
      <c r="H45" s="662"/>
      <c r="I45" s="322" t="s">
        <v>482</v>
      </c>
      <c r="J45" s="241" t="s">
        <v>483</v>
      </c>
      <c r="K45" s="240"/>
      <c r="L45" s="241" t="s">
        <v>484</v>
      </c>
      <c r="M45" s="242"/>
      <c r="N45" s="242"/>
      <c r="O45" s="663" t="s">
        <v>485</v>
      </c>
      <c r="P45" s="663"/>
      <c r="Q45" s="663"/>
      <c r="R45" s="663"/>
      <c r="S45" s="720" t="s">
        <v>486</v>
      </c>
      <c r="T45" s="720"/>
      <c r="U45" s="720"/>
      <c r="V45" s="720"/>
      <c r="W45" s="720"/>
      <c r="X45" s="720"/>
      <c r="Y45" s="720"/>
      <c r="Z45" s="720"/>
      <c r="AA45" s="720"/>
      <c r="AB45" s="720"/>
      <c r="AC45" s="720"/>
      <c r="AD45" s="301"/>
      <c r="AF45" s="261"/>
      <c r="AG45" s="238"/>
      <c r="AH45" s="238"/>
    </row>
    <row r="46" spans="2:40" ht="21.75" customHeight="1">
      <c r="B46" s="215"/>
      <c r="C46" s="677"/>
      <c r="D46" s="677"/>
      <c r="E46" s="677"/>
      <c r="F46" s="677"/>
      <c r="G46" s="744"/>
      <c r="H46" s="744"/>
      <c r="I46" s="744"/>
      <c r="J46" s="744"/>
      <c r="K46" s="744"/>
      <c r="L46" s="744"/>
      <c r="M46" s="744"/>
      <c r="N46" s="331"/>
      <c r="O46" s="650" t="s">
        <v>487</v>
      </c>
      <c r="P46" s="650"/>
      <c r="Q46" s="650"/>
      <c r="R46" s="650"/>
      <c r="S46" s="656" t="s">
        <v>488</v>
      </c>
      <c r="T46" s="656"/>
      <c r="U46" s="656"/>
      <c r="V46" s="656"/>
      <c r="W46" s="656"/>
      <c r="X46" s="245" t="s">
        <v>482</v>
      </c>
      <c r="Y46" s="721" t="s">
        <v>489</v>
      </c>
      <c r="Z46" s="721"/>
      <c r="AA46" s="721"/>
      <c r="AB46" s="667"/>
      <c r="AC46" s="667"/>
      <c r="AD46" s="301"/>
      <c r="AF46" s="261"/>
      <c r="AG46" s="238"/>
      <c r="AH46" s="238"/>
    </row>
    <row r="47" spans="2:40" ht="30" customHeight="1">
      <c r="B47" s="215"/>
      <c r="C47" s="648" t="s">
        <v>490</v>
      </c>
      <c r="D47" s="648"/>
      <c r="E47" s="648"/>
      <c r="F47" s="648"/>
      <c r="G47" s="658"/>
      <c r="H47" s="658"/>
      <c r="I47" s="658"/>
      <c r="J47" s="658"/>
      <c r="K47" s="658"/>
      <c r="L47" s="658"/>
      <c r="M47" s="658"/>
      <c r="N47" s="658"/>
      <c r="O47" s="650"/>
      <c r="P47" s="650"/>
      <c r="Q47" s="650"/>
      <c r="R47" s="650"/>
      <c r="S47" s="721" t="s">
        <v>476</v>
      </c>
      <c r="T47" s="721"/>
      <c r="U47" s="721"/>
      <c r="V47" s="721"/>
      <c r="W47" s="721"/>
      <c r="X47" s="655" t="s">
        <v>482</v>
      </c>
      <c r="Y47" s="721" t="s">
        <v>523</v>
      </c>
      <c r="Z47" s="721"/>
      <c r="AA47" s="721"/>
      <c r="AB47" s="712"/>
      <c r="AC47" s="712"/>
      <c r="AD47" s="301"/>
      <c r="AF47" s="261"/>
      <c r="AG47" s="238"/>
      <c r="AH47" s="238"/>
    </row>
    <row r="48" spans="2:40" ht="20.25" customHeight="1">
      <c r="B48" s="215"/>
      <c r="C48" s="648" t="s">
        <v>524</v>
      </c>
      <c r="D48" s="648"/>
      <c r="E48" s="648"/>
      <c r="F48" s="648"/>
      <c r="G48" s="736" t="s">
        <v>617</v>
      </c>
      <c r="H48" s="736"/>
      <c r="I48" s="736"/>
      <c r="J48" s="736"/>
      <c r="K48" s="736"/>
      <c r="L48" s="736"/>
      <c r="M48" s="736"/>
      <c r="N48" s="736"/>
      <c r="O48" s="650"/>
      <c r="P48" s="650"/>
      <c r="Q48" s="650"/>
      <c r="R48" s="650"/>
      <c r="S48" s="721"/>
      <c r="T48" s="721"/>
      <c r="U48" s="721"/>
      <c r="V48" s="721"/>
      <c r="W48" s="721"/>
      <c r="X48" s="655"/>
      <c r="Y48" s="721"/>
      <c r="Z48" s="721"/>
      <c r="AA48" s="721"/>
      <c r="AB48" s="712"/>
      <c r="AC48" s="712"/>
      <c r="AD48" s="301"/>
      <c r="AF48" s="261"/>
      <c r="AG48" s="238"/>
      <c r="AH48" s="238"/>
    </row>
    <row r="49" spans="1:40" ht="13.5" customHeight="1">
      <c r="B49" s="215"/>
      <c r="C49" s="648" t="s">
        <v>526</v>
      </c>
      <c r="D49" s="648"/>
      <c r="E49" s="648"/>
      <c r="F49" s="648"/>
      <c r="G49" s="743" t="s">
        <v>604</v>
      </c>
      <c r="H49" s="743"/>
      <c r="I49" s="743"/>
      <c r="J49" s="743"/>
      <c r="K49" s="743"/>
      <c r="L49" s="743"/>
      <c r="M49" s="743"/>
      <c r="N49" s="743"/>
      <c r="O49" s="650"/>
      <c r="P49" s="650"/>
      <c r="Q49" s="650"/>
      <c r="R49" s="650"/>
      <c r="S49" s="715" t="s">
        <v>493</v>
      </c>
      <c r="T49" s="715"/>
      <c r="U49" s="715"/>
      <c r="V49" s="715"/>
      <c r="W49" s="715"/>
      <c r="X49" s="654" t="s">
        <v>482</v>
      </c>
      <c r="Y49" s="607" t="s">
        <v>494</v>
      </c>
      <c r="Z49" s="607"/>
      <c r="AA49" s="607"/>
      <c r="AB49" s="608" t="s">
        <v>482</v>
      </c>
      <c r="AC49" s="608"/>
      <c r="AD49" s="301"/>
      <c r="AF49" s="261"/>
      <c r="AG49" s="238"/>
      <c r="AH49" s="238"/>
    </row>
    <row r="50" spans="1:40" ht="12.75" customHeight="1">
      <c r="B50" s="215"/>
      <c r="C50" s="648" t="s">
        <v>495</v>
      </c>
      <c r="D50" s="648"/>
      <c r="E50" s="648"/>
      <c r="F50" s="648"/>
      <c r="G50" s="743"/>
      <c r="H50" s="743"/>
      <c r="I50" s="743"/>
      <c r="J50" s="743"/>
      <c r="K50" s="743"/>
      <c r="L50" s="743"/>
      <c r="M50" s="743"/>
      <c r="N50" s="743"/>
      <c r="O50" s="650"/>
      <c r="P50" s="650"/>
      <c r="Q50" s="650"/>
      <c r="R50" s="650"/>
      <c r="S50" s="715"/>
      <c r="T50" s="715"/>
      <c r="U50" s="715"/>
      <c r="V50" s="715"/>
      <c r="W50" s="715"/>
      <c r="X50" s="654"/>
      <c r="Y50" s="607"/>
      <c r="Z50" s="607"/>
      <c r="AA50" s="607"/>
      <c r="AB50" s="608"/>
      <c r="AC50" s="608"/>
      <c r="AD50" s="301"/>
      <c r="AF50" s="261"/>
      <c r="AG50" s="238"/>
      <c r="AH50" s="238"/>
    </row>
    <row r="51" spans="1:40" ht="12.7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715"/>
      <c r="W51" s="715"/>
      <c r="X51" s="654"/>
      <c r="Y51" s="607"/>
      <c r="Z51" s="607"/>
      <c r="AA51" s="607"/>
      <c r="AB51" s="608"/>
      <c r="AC51" s="608"/>
      <c r="AD51" s="301"/>
      <c r="AF51" s="261"/>
      <c r="AG51" s="238"/>
      <c r="AH51" s="238"/>
    </row>
    <row r="52" spans="1:40"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304"/>
      <c r="AD52" s="305"/>
      <c r="AF52" s="261"/>
      <c r="AG52" s="239"/>
      <c r="AH52" s="239"/>
    </row>
    <row r="53" spans="1:40" ht="22.5" customHeight="1">
      <c r="C53" s="253"/>
      <c r="D53" s="238"/>
      <c r="E53" s="238"/>
      <c r="F53" s="238"/>
      <c r="G53" s="238"/>
      <c r="H53" s="238"/>
      <c r="I53" s="238"/>
      <c r="J53" s="238"/>
      <c r="K53" s="238"/>
      <c r="L53" s="238"/>
      <c r="M53" s="238"/>
      <c r="N53" s="238"/>
      <c r="AC53" s="254"/>
      <c r="AE53" s="238"/>
      <c r="AG53" s="261"/>
      <c r="AH53" s="646"/>
      <c r="AI53" s="646"/>
      <c r="AJ53" s="646"/>
      <c r="AK53" s="646"/>
      <c r="AL53" s="646"/>
      <c r="AM53" s="646"/>
      <c r="AN53" s="646"/>
    </row>
    <row r="54" spans="1:40" ht="22.5" customHeight="1">
      <c r="A54" s="220"/>
      <c r="C54" s="253"/>
      <c r="D54" s="238"/>
      <c r="E54" s="238"/>
      <c r="F54" s="238"/>
      <c r="G54" s="238"/>
      <c r="H54" s="238"/>
      <c r="I54" s="238"/>
      <c r="J54" s="238"/>
      <c r="K54" s="238"/>
      <c r="L54" s="238"/>
      <c r="M54" s="238"/>
      <c r="N54" s="238"/>
      <c r="AC54" s="254"/>
      <c r="AE54" s="238"/>
      <c r="AG54" s="261"/>
      <c r="AH54" s="239"/>
      <c r="AI54" s="239"/>
      <c r="AJ54" s="239"/>
      <c r="AK54" s="239"/>
      <c r="AL54" s="239"/>
      <c r="AM54" s="239"/>
      <c r="AN54" s="239"/>
    </row>
    <row r="55" spans="1:40" ht="22.5" customHeight="1">
      <c r="C55" s="253"/>
      <c r="D55" s="238"/>
      <c r="E55" s="238"/>
      <c r="F55" s="238"/>
      <c r="G55" s="238"/>
      <c r="H55" s="238"/>
      <c r="I55" s="238"/>
      <c r="J55" s="238"/>
      <c r="K55" s="238"/>
      <c r="L55" s="238"/>
      <c r="M55" s="238"/>
      <c r="N55" s="238"/>
      <c r="AC55" s="254"/>
      <c r="AE55" s="238"/>
      <c r="AG55" s="261"/>
      <c r="AH55" s="646"/>
      <c r="AI55" s="646"/>
      <c r="AJ55" s="646"/>
      <c r="AK55" s="646"/>
      <c r="AL55" s="646"/>
      <c r="AM55" s="646"/>
      <c r="AN55" s="646"/>
    </row>
    <row r="56" spans="1:40" ht="22.5" customHeight="1">
      <c r="C56" s="253"/>
      <c r="D56" s="238"/>
      <c r="E56" s="238"/>
      <c r="F56" s="238"/>
      <c r="G56" s="238"/>
      <c r="H56" s="238"/>
      <c r="I56" s="238"/>
      <c r="J56" s="238"/>
      <c r="K56" s="238"/>
      <c r="L56" s="238"/>
      <c r="M56" s="238"/>
      <c r="N56" s="238"/>
      <c r="AC56" s="254"/>
      <c r="AE56" s="238"/>
      <c r="AG56" s="261"/>
      <c r="AH56" s="646"/>
      <c r="AI56" s="646"/>
      <c r="AJ56" s="646"/>
      <c r="AK56" s="646"/>
      <c r="AL56" s="646"/>
      <c r="AM56" s="646"/>
      <c r="AN56" s="646"/>
    </row>
    <row r="57" spans="1:40" ht="22.5" customHeight="1">
      <c r="C57" s="253"/>
      <c r="D57" s="238"/>
      <c r="E57" s="238"/>
      <c r="F57" s="238"/>
      <c r="G57" s="238"/>
      <c r="H57" s="238"/>
      <c r="I57" s="238"/>
      <c r="J57" s="238"/>
      <c r="K57" s="238"/>
      <c r="L57" s="238"/>
      <c r="M57" s="238"/>
      <c r="N57" s="238"/>
      <c r="AC57" s="254"/>
      <c r="AE57" s="238"/>
      <c r="AG57" s="261"/>
      <c r="AH57" s="646"/>
      <c r="AI57" s="646"/>
      <c r="AJ57" s="646"/>
      <c r="AK57" s="646"/>
      <c r="AL57" s="646"/>
      <c r="AM57" s="646"/>
      <c r="AN57" s="646"/>
    </row>
    <row r="58" spans="1:40"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c r="AB58" s="254"/>
      <c r="AC58" s="254"/>
    </row>
    <row r="59" spans="1:40"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c r="AB59" s="254"/>
      <c r="AC59" s="254"/>
    </row>
    <row r="60" spans="1:40"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c r="AB60" s="254"/>
      <c r="AC60" s="254"/>
    </row>
    <row r="61" spans="1:40"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row>
    <row r="62" spans="1:40"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row>
    <row r="63" spans="1:40"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row>
    <row r="64" spans="1:40"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row>
    <row r="65" spans="3:29"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row>
    <row r="66" spans="3:29"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row>
    <row r="67" spans="3:29"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row>
    <row r="68" spans="3:29"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row>
    <row r="69" spans="3:29"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row>
    <row r="70" spans="3:29"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row>
    <row r="71" spans="3:29"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row>
    <row r="72" spans="3:29"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row>
    <row r="73" spans="3:29"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row>
    <row r="74" spans="3:29"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row>
    <row r="75" spans="3:29"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row>
    <row r="76" spans="3:29">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row>
    <row r="77" spans="3:29">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row>
    <row r="78" spans="3:29">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c r="AC78" s="254"/>
    </row>
    <row r="79" spans="3:29">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row>
    <row r="80" spans="3:29">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row>
    <row r="81" spans="3:29">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row>
    <row r="82" spans="3:29">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row>
    <row r="83" spans="3:29">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c r="AC83" s="254"/>
    </row>
    <row r="84" spans="3:29">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c r="AC84" s="254"/>
    </row>
  </sheetData>
  <sheetProtection algorithmName="SHA-512" hashValue="rB8RlXzHJc2ACC2NYmPBiT2NHqnYi/2sz8hOTWurqMtfYgPDUU0BQrEKkW1Jtq7WnnLak/VgYwV3MPqxCSAHyQ==" saltValue="JI2W1HzM/Hvsqc2+jGrHrA==" spinCount="100000" sheet="1" objects="1" scenarios="1"/>
  <mergeCells count="74">
    <mergeCell ref="G3:P3"/>
    <mergeCell ref="G4:P4"/>
    <mergeCell ref="G5:P5"/>
    <mergeCell ref="C7:AC7"/>
    <mergeCell ref="C8:E8"/>
    <mergeCell ref="F8:P8"/>
    <mergeCell ref="Q8:R8"/>
    <mergeCell ref="S8:T8"/>
    <mergeCell ref="W8:X8"/>
    <mergeCell ref="Y8:AC8"/>
    <mergeCell ref="C9:E10"/>
    <mergeCell ref="F9:AC10"/>
    <mergeCell ref="R12:AC12"/>
    <mergeCell ref="R13:AC20"/>
    <mergeCell ref="R21:AC21"/>
    <mergeCell ref="R22:AC28"/>
    <mergeCell ref="D35:E35"/>
    <mergeCell ref="C37:N37"/>
    <mergeCell ref="O37:AC37"/>
    <mergeCell ref="C38:F38"/>
    <mergeCell ref="G38:N38"/>
    <mergeCell ref="O38:S38"/>
    <mergeCell ref="T38:AC38"/>
    <mergeCell ref="C39:F39"/>
    <mergeCell ref="G39:N39"/>
    <mergeCell ref="O39:S39"/>
    <mergeCell ref="T39:AC39"/>
    <mergeCell ref="C40:F40"/>
    <mergeCell ref="G40:N40"/>
    <mergeCell ref="O40:S40"/>
    <mergeCell ref="T40:AC40"/>
    <mergeCell ref="C41:F41"/>
    <mergeCell ref="G41:N41"/>
    <mergeCell ref="O41:S41"/>
    <mergeCell ref="T41:AC41"/>
    <mergeCell ref="C42:F43"/>
    <mergeCell ref="G42:N43"/>
    <mergeCell ref="O42:S42"/>
    <mergeCell ref="T42:AC42"/>
    <mergeCell ref="O43:S43"/>
    <mergeCell ref="T43:AC43"/>
    <mergeCell ref="C44:N44"/>
    <mergeCell ref="O44:AC44"/>
    <mergeCell ref="C45:F46"/>
    <mergeCell ref="G45:H45"/>
    <mergeCell ref="O45:R45"/>
    <mergeCell ref="S45:AC45"/>
    <mergeCell ref="G46:M46"/>
    <mergeCell ref="O46:R51"/>
    <mergeCell ref="S46:W46"/>
    <mergeCell ref="Y46:AA46"/>
    <mergeCell ref="AB46:AC46"/>
    <mergeCell ref="C47:F47"/>
    <mergeCell ref="G47:N47"/>
    <mergeCell ref="S47:W48"/>
    <mergeCell ref="X47:X48"/>
    <mergeCell ref="Y47:AA48"/>
    <mergeCell ref="X49:X51"/>
    <mergeCell ref="Y49:AA51"/>
    <mergeCell ref="AB49:AC51"/>
    <mergeCell ref="C50:F50"/>
    <mergeCell ref="G50:N50"/>
    <mergeCell ref="C51:F51"/>
    <mergeCell ref="G51:N51"/>
    <mergeCell ref="C48:F48"/>
    <mergeCell ref="G48:N48"/>
    <mergeCell ref="C49:F49"/>
    <mergeCell ref="G49:N49"/>
    <mergeCell ref="S49:W51"/>
    <mergeCell ref="AH53:AN53"/>
    <mergeCell ref="AH55:AN55"/>
    <mergeCell ref="AH56:AN56"/>
    <mergeCell ref="AH57:AN57"/>
    <mergeCell ref="AB47:AC48"/>
  </mergeCells>
  <pageMargins left="0.52013888888888904" right="0.69027777777777799" top="1.0347222222222201" bottom="0.49027777777777798" header="0.511811023622047" footer="0.511811023622047"/>
  <pageSetup paperSize="9" scale="8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AM84"/>
  <sheetViews>
    <sheetView showGridLines="0" topLeftCell="F17" zoomScaleNormal="100" workbookViewId="0">
      <selection activeCell="R21" sqref="R21:AB21"/>
    </sheetView>
  </sheetViews>
  <sheetFormatPr baseColWidth="10" defaultColWidth="11.42578125" defaultRowHeight="12.75"/>
  <cols>
    <col min="1" max="2" width="1.140625" customWidth="1"/>
    <col min="3" max="3" width="4.28515625" customWidth="1"/>
    <col min="4" max="4" width="5.42578125" customWidth="1"/>
    <col min="5" max="5" width="5.28515625" customWidth="1"/>
    <col min="6" max="28" width="8.7109375" customWidth="1"/>
    <col min="29" max="30" width="1.140625" customWidth="1"/>
    <col min="33" max="33" width="62.85546875" customWidth="1"/>
  </cols>
  <sheetData>
    <row r="1" spans="2:39" ht="6" customHeight="1"/>
    <row r="2" spans="2:39"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4"/>
    </row>
    <row r="3" spans="2:39">
      <c r="B3" s="215"/>
      <c r="G3" s="688" t="str">
        <f>+'OP MEDICINA GRAL'!G3</f>
        <v>HOSPITAL REGIONAL DE MONIQUIRÁ E.S.E.</v>
      </c>
      <c r="H3" s="688"/>
      <c r="I3" s="688"/>
      <c r="J3" s="688"/>
      <c r="K3" s="688"/>
      <c r="L3" s="688"/>
      <c r="M3" s="688"/>
      <c r="N3" s="688"/>
      <c r="O3" s="688"/>
      <c r="P3" s="688"/>
      <c r="AC3" s="216"/>
    </row>
    <row r="4" spans="2:39">
      <c r="B4" s="215"/>
      <c r="G4" s="688" t="s">
        <v>430</v>
      </c>
      <c r="H4" s="688"/>
      <c r="I4" s="688"/>
      <c r="J4" s="688"/>
      <c r="K4" s="688"/>
      <c r="L4" s="688"/>
      <c r="M4" s="688"/>
      <c r="N4" s="688"/>
      <c r="O4" s="688"/>
      <c r="P4" s="688"/>
      <c r="AC4" s="216"/>
    </row>
    <row r="5" spans="2:39">
      <c r="B5" s="215"/>
      <c r="G5" s="688" t="s">
        <v>537</v>
      </c>
      <c r="H5" s="688"/>
      <c r="I5" s="688"/>
      <c r="J5" s="688"/>
      <c r="K5" s="688"/>
      <c r="L5" s="688"/>
      <c r="M5" s="688"/>
      <c r="N5" s="688"/>
      <c r="O5" s="688"/>
      <c r="P5" s="688"/>
      <c r="AC5" s="216"/>
    </row>
    <row r="6" spans="2:39" ht="4.5" customHeight="1">
      <c r="B6" s="215"/>
      <c r="AC6" s="216"/>
    </row>
    <row r="7" spans="2:39"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216"/>
    </row>
    <row r="8" spans="2:39" ht="26.25" customHeight="1">
      <c r="B8" s="215"/>
      <c r="C8" s="661" t="s">
        <v>433</v>
      </c>
      <c r="D8" s="661"/>
      <c r="E8" s="661"/>
      <c r="F8" s="691" t="s">
        <v>618</v>
      </c>
      <c r="G8" s="691"/>
      <c r="H8" s="691"/>
      <c r="I8" s="691"/>
      <c r="J8" s="691"/>
      <c r="K8" s="691"/>
      <c r="L8" s="691"/>
      <c r="M8" s="691"/>
      <c r="N8" s="691"/>
      <c r="O8" s="691"/>
      <c r="P8" s="691"/>
      <c r="Q8" s="727" t="s">
        <v>435</v>
      </c>
      <c r="R8" s="727"/>
      <c r="S8" s="691"/>
      <c r="T8" s="691"/>
      <c r="U8" s="727" t="s">
        <v>436</v>
      </c>
      <c r="V8" s="727"/>
      <c r="W8" s="727"/>
      <c r="X8" s="674" t="s">
        <v>437</v>
      </c>
      <c r="Y8" s="674"/>
      <c r="Z8" s="674"/>
      <c r="AA8" s="674"/>
      <c r="AB8" s="674"/>
      <c r="AC8" s="216"/>
      <c r="AF8" s="218"/>
      <c r="AG8" s="218"/>
      <c r="AH8" s="218"/>
    </row>
    <row r="9" spans="2:39" ht="22.5" customHeight="1">
      <c r="B9" s="215"/>
      <c r="C9" s="724" t="s">
        <v>438</v>
      </c>
      <c r="D9" s="724"/>
      <c r="E9" s="724"/>
      <c r="F9" s="725" t="s">
        <v>611</v>
      </c>
      <c r="G9" s="725"/>
      <c r="H9" s="725"/>
      <c r="I9" s="725"/>
      <c r="J9" s="725"/>
      <c r="K9" s="725"/>
      <c r="L9" s="725"/>
      <c r="M9" s="725"/>
      <c r="N9" s="725"/>
      <c r="O9" s="725"/>
      <c r="P9" s="725"/>
      <c r="Q9" s="725"/>
      <c r="R9" s="725"/>
      <c r="S9" s="725"/>
      <c r="T9" s="725"/>
      <c r="U9" s="725"/>
      <c r="V9" s="725"/>
      <c r="W9" s="725"/>
      <c r="X9" s="725"/>
      <c r="Y9" s="725"/>
      <c r="Z9" s="725"/>
      <c r="AA9" s="725"/>
      <c r="AB9" s="725"/>
      <c r="AC9" s="216"/>
      <c r="AF9" s="218"/>
      <c r="AG9" s="218"/>
      <c r="AH9" s="218"/>
    </row>
    <row r="10" spans="2:39" ht="22.5" customHeight="1">
      <c r="B10" s="215"/>
      <c r="C10" s="724"/>
      <c r="D10" s="724"/>
      <c r="E10" s="724"/>
      <c r="F10" s="725"/>
      <c r="G10" s="725"/>
      <c r="H10" s="725"/>
      <c r="I10" s="725"/>
      <c r="J10" s="725"/>
      <c r="K10" s="725"/>
      <c r="L10" s="725"/>
      <c r="M10" s="725"/>
      <c r="N10" s="725"/>
      <c r="O10" s="725"/>
      <c r="P10" s="725"/>
      <c r="Q10" s="725"/>
      <c r="R10" s="725"/>
      <c r="S10" s="725"/>
      <c r="T10" s="725"/>
      <c r="U10" s="725"/>
      <c r="V10" s="725"/>
      <c r="W10" s="725"/>
      <c r="X10" s="725"/>
      <c r="Y10" s="725"/>
      <c r="Z10" s="725"/>
      <c r="AA10" s="725"/>
      <c r="AB10" s="725"/>
      <c r="AC10" s="216"/>
      <c r="AF10" s="218"/>
      <c r="AG10" s="218"/>
      <c r="AH10" s="218"/>
    </row>
    <row r="11" spans="2:39" ht="4.5" customHeight="1">
      <c r="B11" s="215"/>
      <c r="C11" s="315"/>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c r="AB11" s="317"/>
      <c r="AC11" s="216"/>
      <c r="AF11" s="218"/>
      <c r="AG11" s="218"/>
      <c r="AH11" s="218"/>
      <c r="AI11" s="218"/>
      <c r="AJ11" s="218"/>
      <c r="AK11" s="218"/>
      <c r="AL11" s="218"/>
      <c r="AM11" s="218"/>
    </row>
    <row r="12" spans="2:39" ht="17.25" customHeight="1">
      <c r="B12" s="215"/>
      <c r="C12" s="219"/>
      <c r="D12" s="220"/>
      <c r="E12" s="220"/>
      <c r="F12" s="220"/>
      <c r="G12" s="220"/>
      <c r="H12" s="220"/>
      <c r="I12" s="220"/>
      <c r="J12" s="220"/>
      <c r="K12" s="220"/>
      <c r="L12" s="220"/>
      <c r="M12" s="220"/>
      <c r="N12" s="220"/>
      <c r="O12" s="220"/>
      <c r="P12" s="220"/>
      <c r="Q12" s="323"/>
      <c r="R12" s="697" t="s">
        <v>442</v>
      </c>
      <c r="S12" s="697"/>
      <c r="T12" s="697"/>
      <c r="U12" s="697"/>
      <c r="V12" s="697"/>
      <c r="W12" s="697"/>
      <c r="X12" s="697"/>
      <c r="Y12" s="697"/>
      <c r="Z12" s="697"/>
      <c r="AA12" s="697"/>
      <c r="AB12" s="697"/>
      <c r="AC12" s="216"/>
    </row>
    <row r="13" spans="2:39" ht="24" customHeight="1">
      <c r="B13" s="215"/>
      <c r="C13" s="219"/>
      <c r="D13" s="220"/>
      <c r="E13" s="220"/>
      <c r="F13" s="220"/>
      <c r="G13" s="220"/>
      <c r="H13" s="220"/>
      <c r="I13" s="220"/>
      <c r="J13" s="220"/>
      <c r="K13" s="220"/>
      <c r="L13" s="220"/>
      <c r="M13" s="220"/>
      <c r="N13" s="220"/>
      <c r="O13" s="220"/>
      <c r="P13" s="220"/>
      <c r="Q13" s="324"/>
      <c r="R13" s="710" t="s">
        <v>612</v>
      </c>
      <c r="S13" s="710"/>
      <c r="T13" s="710"/>
      <c r="U13" s="710"/>
      <c r="V13" s="710"/>
      <c r="W13" s="710"/>
      <c r="X13" s="710"/>
      <c r="Y13" s="710"/>
      <c r="Z13" s="710"/>
      <c r="AA13" s="710"/>
      <c r="AB13" s="710"/>
      <c r="AC13" s="216"/>
    </row>
    <row r="14" spans="2:39" ht="17.25" customHeight="1">
      <c r="B14" s="215"/>
      <c r="C14" s="219"/>
      <c r="D14" s="220"/>
      <c r="E14" s="220"/>
      <c r="F14" s="220"/>
      <c r="G14" s="220"/>
      <c r="H14" s="220"/>
      <c r="I14" s="220"/>
      <c r="J14" s="220"/>
      <c r="K14" s="220"/>
      <c r="L14" s="220"/>
      <c r="M14" s="220"/>
      <c r="N14" s="220"/>
      <c r="O14" s="220"/>
      <c r="P14" s="220"/>
      <c r="Q14" s="324"/>
      <c r="R14" s="710"/>
      <c r="S14" s="710"/>
      <c r="T14" s="710"/>
      <c r="U14" s="710"/>
      <c r="V14" s="710"/>
      <c r="W14" s="710"/>
      <c r="X14" s="710"/>
      <c r="Y14" s="710"/>
      <c r="Z14" s="710"/>
      <c r="AA14" s="710"/>
      <c r="AB14" s="710"/>
      <c r="AC14" s="216"/>
    </row>
    <row r="15" spans="2:39" ht="17.25" customHeight="1">
      <c r="B15" s="215"/>
      <c r="C15" s="219"/>
      <c r="D15" s="220"/>
      <c r="E15" s="220"/>
      <c r="F15" s="220"/>
      <c r="G15" s="220"/>
      <c r="H15" s="220"/>
      <c r="I15" s="220"/>
      <c r="J15" s="220"/>
      <c r="K15" s="220"/>
      <c r="L15" s="220"/>
      <c r="M15" s="220"/>
      <c r="N15" s="220"/>
      <c r="O15" s="220"/>
      <c r="P15" s="220"/>
      <c r="Q15" s="324"/>
      <c r="R15" s="710"/>
      <c r="S15" s="710"/>
      <c r="T15" s="710"/>
      <c r="U15" s="710"/>
      <c r="V15" s="710"/>
      <c r="W15" s="710"/>
      <c r="X15" s="710"/>
      <c r="Y15" s="710"/>
      <c r="Z15" s="710"/>
      <c r="AA15" s="710"/>
      <c r="AB15" s="710"/>
      <c r="AC15" s="216"/>
    </row>
    <row r="16" spans="2:39" ht="24" customHeight="1">
      <c r="B16" s="215"/>
      <c r="C16" s="219"/>
      <c r="D16" s="220"/>
      <c r="E16" s="220"/>
      <c r="F16" s="220"/>
      <c r="G16" s="220"/>
      <c r="H16" s="220"/>
      <c r="I16" s="220"/>
      <c r="J16" s="220"/>
      <c r="K16" s="220"/>
      <c r="L16" s="220"/>
      <c r="M16" s="220"/>
      <c r="N16" s="220"/>
      <c r="O16" s="220"/>
      <c r="P16" s="220"/>
      <c r="Q16" s="324"/>
      <c r="R16" s="710"/>
      <c r="S16" s="710"/>
      <c r="T16" s="710"/>
      <c r="U16" s="710"/>
      <c r="V16" s="710"/>
      <c r="W16" s="710"/>
      <c r="X16" s="710"/>
      <c r="Y16" s="710"/>
      <c r="Z16" s="710"/>
      <c r="AA16" s="710"/>
      <c r="AB16" s="710"/>
      <c r="AC16" s="216"/>
    </row>
    <row r="17" spans="2:39" ht="16.5" customHeight="1">
      <c r="B17" s="215"/>
      <c r="C17" s="219"/>
      <c r="D17" s="220"/>
      <c r="E17" s="220"/>
      <c r="F17" s="220"/>
      <c r="G17" s="220"/>
      <c r="H17" s="220"/>
      <c r="I17" s="220"/>
      <c r="J17" s="220"/>
      <c r="K17" s="220"/>
      <c r="L17" s="220"/>
      <c r="M17" s="220"/>
      <c r="N17" s="220"/>
      <c r="O17" s="220"/>
      <c r="P17" s="220"/>
      <c r="Q17" s="324"/>
      <c r="R17" s="710"/>
      <c r="S17" s="710"/>
      <c r="T17" s="710"/>
      <c r="U17" s="710"/>
      <c r="V17" s="710"/>
      <c r="W17" s="710"/>
      <c r="X17" s="710"/>
      <c r="Y17" s="710"/>
      <c r="Z17" s="710"/>
      <c r="AA17" s="710"/>
      <c r="AB17" s="710"/>
      <c r="AC17" s="216"/>
    </row>
    <row r="18" spans="2:39" ht="13.5" customHeight="1">
      <c r="B18" s="215"/>
      <c r="C18" s="219"/>
      <c r="D18" s="220"/>
      <c r="E18" s="220"/>
      <c r="F18" s="220"/>
      <c r="G18" s="220"/>
      <c r="H18" s="220"/>
      <c r="I18" s="220"/>
      <c r="J18" s="220"/>
      <c r="K18" s="220"/>
      <c r="L18" s="220"/>
      <c r="M18" s="220"/>
      <c r="N18" s="220"/>
      <c r="O18" s="220"/>
      <c r="P18" s="220"/>
      <c r="Q18" s="324"/>
      <c r="R18" s="710"/>
      <c r="S18" s="710"/>
      <c r="T18" s="710"/>
      <c r="U18" s="710"/>
      <c r="V18" s="710"/>
      <c r="W18" s="710"/>
      <c r="X18" s="710"/>
      <c r="Y18" s="710"/>
      <c r="Z18" s="710"/>
      <c r="AA18" s="710"/>
      <c r="AB18" s="710"/>
      <c r="AC18" s="216"/>
    </row>
    <row r="19" spans="2:39" ht="42.75" customHeight="1">
      <c r="B19" s="215"/>
      <c r="C19" s="219"/>
      <c r="D19" s="220"/>
      <c r="E19" s="220"/>
      <c r="F19" s="220"/>
      <c r="G19" s="220"/>
      <c r="H19" s="220"/>
      <c r="I19" s="220"/>
      <c r="J19" s="220"/>
      <c r="K19" s="220"/>
      <c r="L19" s="220"/>
      <c r="M19" s="220"/>
      <c r="N19" s="220"/>
      <c r="O19" s="220"/>
      <c r="P19" s="220"/>
      <c r="Q19" s="324"/>
      <c r="R19" s="710"/>
      <c r="S19" s="710"/>
      <c r="T19" s="710"/>
      <c r="U19" s="710"/>
      <c r="V19" s="710"/>
      <c r="W19" s="710"/>
      <c r="X19" s="710"/>
      <c r="Y19" s="710"/>
      <c r="Z19" s="710"/>
      <c r="AA19" s="710"/>
      <c r="AB19" s="710"/>
      <c r="AC19" s="216"/>
    </row>
    <row r="20" spans="2:39" ht="47.25" customHeight="1">
      <c r="B20" s="215"/>
      <c r="C20" s="219"/>
      <c r="D20" s="220"/>
      <c r="E20" s="220"/>
      <c r="F20" s="220"/>
      <c r="G20" s="220"/>
      <c r="H20" s="220"/>
      <c r="I20" s="220"/>
      <c r="J20" s="220"/>
      <c r="K20" s="220"/>
      <c r="L20" s="220"/>
      <c r="M20" s="220"/>
      <c r="N20" s="220"/>
      <c r="O20" s="220"/>
      <c r="P20" s="220"/>
      <c r="Q20" s="324"/>
      <c r="R20" s="710"/>
      <c r="S20" s="710"/>
      <c r="T20" s="710"/>
      <c r="U20" s="710"/>
      <c r="V20" s="710"/>
      <c r="W20" s="710"/>
      <c r="X20" s="710"/>
      <c r="Y20" s="710"/>
      <c r="Z20" s="710"/>
      <c r="AA20" s="710"/>
      <c r="AB20" s="710"/>
      <c r="AC20" s="216"/>
    </row>
    <row r="21" spans="2:39" ht="17.25" customHeight="1">
      <c r="B21" s="215"/>
      <c r="C21" s="219"/>
      <c r="D21" s="220"/>
      <c r="E21" s="220"/>
      <c r="F21" s="220"/>
      <c r="G21" s="220"/>
      <c r="H21" s="220"/>
      <c r="I21" s="220"/>
      <c r="J21" s="220"/>
      <c r="K21" s="220"/>
      <c r="L21" s="220"/>
      <c r="M21" s="220"/>
      <c r="N21" s="220"/>
      <c r="O21" s="220"/>
      <c r="P21" s="220"/>
      <c r="Q21" s="324"/>
      <c r="R21" s="632" t="s">
        <v>478</v>
      </c>
      <c r="S21" s="632"/>
      <c r="T21" s="632"/>
      <c r="U21" s="632"/>
      <c r="V21" s="632"/>
      <c r="W21" s="632"/>
      <c r="X21" s="632"/>
      <c r="Y21" s="632"/>
      <c r="Z21" s="632"/>
      <c r="AA21" s="632"/>
      <c r="AB21" s="632"/>
      <c r="AC21" s="216"/>
    </row>
    <row r="22" spans="2:39" ht="33" customHeight="1">
      <c r="B22" s="215"/>
      <c r="C22" s="219"/>
      <c r="D22" s="220"/>
      <c r="E22" s="220"/>
      <c r="F22" s="220"/>
      <c r="G22" s="220"/>
      <c r="H22" s="220"/>
      <c r="I22" s="220"/>
      <c r="J22" s="220"/>
      <c r="K22" s="220"/>
      <c r="L22" s="220"/>
      <c r="M22" s="220"/>
      <c r="N22" s="220"/>
      <c r="O22" s="220"/>
      <c r="P22" s="220"/>
      <c r="Q22" s="324"/>
      <c r="R22" s="706" t="s">
        <v>619</v>
      </c>
      <c r="S22" s="706"/>
      <c r="T22" s="706"/>
      <c r="U22" s="706"/>
      <c r="V22" s="706"/>
      <c r="W22" s="706"/>
      <c r="X22" s="706"/>
      <c r="Y22" s="706"/>
      <c r="Z22" s="706"/>
      <c r="AA22" s="706"/>
      <c r="AB22" s="706"/>
      <c r="AC22" s="216"/>
    </row>
    <row r="23" spans="2:39" ht="27.75" customHeight="1">
      <c r="B23" s="215"/>
      <c r="C23" s="219"/>
      <c r="D23" s="220"/>
      <c r="E23" s="220"/>
      <c r="F23" s="220"/>
      <c r="G23" s="220"/>
      <c r="H23" s="220"/>
      <c r="I23" s="220"/>
      <c r="J23" s="220"/>
      <c r="K23" s="220"/>
      <c r="L23" s="220"/>
      <c r="M23" s="220"/>
      <c r="N23" s="220"/>
      <c r="O23" s="220"/>
      <c r="P23" s="220"/>
      <c r="Q23" s="324"/>
      <c r="R23" s="706"/>
      <c r="S23" s="706"/>
      <c r="T23" s="706"/>
      <c r="U23" s="706"/>
      <c r="V23" s="706"/>
      <c r="W23" s="706"/>
      <c r="X23" s="706"/>
      <c r="Y23" s="706"/>
      <c r="Z23" s="706"/>
      <c r="AA23" s="706"/>
      <c r="AB23" s="706"/>
      <c r="AC23" s="216"/>
    </row>
    <row r="24" spans="2:39" ht="21.75" customHeight="1">
      <c r="B24" s="215"/>
      <c r="C24" s="219"/>
      <c r="D24" s="220"/>
      <c r="E24" s="220"/>
      <c r="F24" s="220"/>
      <c r="G24" s="220"/>
      <c r="H24" s="220"/>
      <c r="I24" s="220"/>
      <c r="J24" s="220"/>
      <c r="K24" s="220"/>
      <c r="L24" s="220"/>
      <c r="M24" s="220"/>
      <c r="N24" s="220"/>
      <c r="O24" s="220"/>
      <c r="P24" s="220"/>
      <c r="Q24" s="324"/>
      <c r="R24" s="706"/>
      <c r="S24" s="706"/>
      <c r="T24" s="706"/>
      <c r="U24" s="706"/>
      <c r="V24" s="706"/>
      <c r="W24" s="706"/>
      <c r="X24" s="706"/>
      <c r="Y24" s="706"/>
      <c r="Z24" s="706"/>
      <c r="AA24" s="706"/>
      <c r="AB24" s="706"/>
      <c r="AC24" s="216"/>
    </row>
    <row r="25" spans="2:39" ht="15" customHeight="1">
      <c r="B25" s="215"/>
      <c r="C25" s="219"/>
      <c r="D25" s="220"/>
      <c r="E25" s="220"/>
      <c r="F25" s="220"/>
      <c r="G25" s="220"/>
      <c r="H25" s="220"/>
      <c r="I25" s="220"/>
      <c r="J25" s="220"/>
      <c r="K25" s="220"/>
      <c r="L25" s="220"/>
      <c r="M25" s="220"/>
      <c r="N25" s="220"/>
      <c r="O25" s="220"/>
      <c r="P25" s="220"/>
      <c r="Q25" s="324"/>
      <c r="R25" s="706"/>
      <c r="S25" s="706"/>
      <c r="T25" s="706"/>
      <c r="U25" s="706"/>
      <c r="V25" s="706"/>
      <c r="W25" s="706"/>
      <c r="X25" s="706"/>
      <c r="Y25" s="706"/>
      <c r="Z25" s="706"/>
      <c r="AA25" s="706"/>
      <c r="AB25" s="706"/>
      <c r="AC25" s="216"/>
    </row>
    <row r="26" spans="2:39" ht="15" customHeight="1">
      <c r="B26" s="215"/>
      <c r="C26" s="219"/>
      <c r="D26" s="220"/>
      <c r="E26" s="220"/>
      <c r="F26" s="220"/>
      <c r="G26" s="220"/>
      <c r="H26" s="220"/>
      <c r="I26" s="220"/>
      <c r="J26" s="220"/>
      <c r="K26" s="220"/>
      <c r="L26" s="220"/>
      <c r="M26" s="220"/>
      <c r="N26" s="220"/>
      <c r="O26" s="220"/>
      <c r="P26" s="220"/>
      <c r="Q26" s="324"/>
      <c r="R26" s="706"/>
      <c r="S26" s="706"/>
      <c r="T26" s="706"/>
      <c r="U26" s="706"/>
      <c r="V26" s="706"/>
      <c r="W26" s="706"/>
      <c r="X26" s="706"/>
      <c r="Y26" s="706"/>
      <c r="Z26" s="706"/>
      <c r="AA26" s="706"/>
      <c r="AB26" s="706"/>
      <c r="AC26" s="216"/>
    </row>
    <row r="27" spans="2:39" ht="24" customHeight="1">
      <c r="B27" s="215"/>
      <c r="C27" s="219"/>
      <c r="D27" s="220"/>
      <c r="E27" s="220"/>
      <c r="F27" s="220"/>
      <c r="G27" s="220"/>
      <c r="H27" s="220"/>
      <c r="I27" s="220"/>
      <c r="J27" s="220"/>
      <c r="K27" s="220"/>
      <c r="L27" s="220"/>
      <c r="M27" s="220"/>
      <c r="N27" s="220"/>
      <c r="O27" s="220"/>
      <c r="P27" s="220"/>
      <c r="Q27" s="324"/>
      <c r="R27" s="706"/>
      <c r="S27" s="706"/>
      <c r="T27" s="706"/>
      <c r="U27" s="706"/>
      <c r="V27" s="706"/>
      <c r="W27" s="706"/>
      <c r="X27" s="706"/>
      <c r="Y27" s="706"/>
      <c r="Z27" s="706"/>
      <c r="AA27" s="706"/>
      <c r="AB27" s="706"/>
      <c r="AC27" s="216"/>
    </row>
    <row r="28" spans="2:39" ht="24" customHeight="1">
      <c r="B28" s="215"/>
      <c r="C28" s="219"/>
      <c r="D28" s="220"/>
      <c r="E28" s="220"/>
      <c r="F28" s="220"/>
      <c r="G28" s="220"/>
      <c r="H28" s="220"/>
      <c r="I28" s="220"/>
      <c r="J28" s="220"/>
      <c r="K28" s="220"/>
      <c r="L28" s="220"/>
      <c r="M28" s="220"/>
      <c r="N28" s="220"/>
      <c r="O28" s="220"/>
      <c r="P28" s="220"/>
      <c r="Q28" s="324"/>
      <c r="R28" s="706"/>
      <c r="S28" s="706"/>
      <c r="T28" s="706"/>
      <c r="U28" s="706"/>
      <c r="V28" s="706"/>
      <c r="W28" s="706"/>
      <c r="X28" s="706"/>
      <c r="Y28" s="706"/>
      <c r="Z28" s="706"/>
      <c r="AA28" s="706"/>
      <c r="AB28" s="706"/>
      <c r="AC28" s="216"/>
    </row>
    <row r="29" spans="2:39" ht="5.2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1"/>
      <c r="AC29" s="216"/>
      <c r="AF29" s="218"/>
      <c r="AG29" s="218"/>
      <c r="AH29" s="218"/>
      <c r="AI29" s="218"/>
      <c r="AJ29" s="218"/>
      <c r="AK29" s="218"/>
      <c r="AL29" s="218"/>
      <c r="AM29" s="218"/>
    </row>
    <row r="30" spans="2:39"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0"/>
      <c r="AB30" s="221"/>
      <c r="AC30" s="216"/>
      <c r="AF30" s="218"/>
      <c r="AG30" s="218"/>
      <c r="AH30" s="218"/>
      <c r="AI30" s="218"/>
      <c r="AJ30" s="218"/>
      <c r="AK30" s="218"/>
      <c r="AL30" s="218"/>
      <c r="AM30" s="218"/>
    </row>
    <row r="31" spans="2:39" ht="22.5" customHeight="1">
      <c r="B31" s="215"/>
      <c r="C31" s="219"/>
      <c r="D31" s="227" t="s">
        <v>27</v>
      </c>
      <c r="E31" s="228"/>
      <c r="F31" s="256">
        <f>INDICADORES!H49</f>
        <v>1262</v>
      </c>
      <c r="G31" s="256">
        <f>INDICADORES!K49</f>
        <v>3574</v>
      </c>
      <c r="H31" s="256">
        <f>INDICADORES!N49</f>
        <v>4799</v>
      </c>
      <c r="I31" s="256">
        <f>INDICADORES!T49</f>
        <v>3521</v>
      </c>
      <c r="J31" s="256">
        <f>INDICADORES!W49</f>
        <v>2231</v>
      </c>
      <c r="K31" s="256">
        <f>INDICADORES!Z49</f>
        <v>1119</v>
      </c>
      <c r="L31" s="256">
        <f>INDICADORES!AF49</f>
        <v>2153</v>
      </c>
      <c r="M31" s="256">
        <f>INDICADORES!AI49</f>
        <v>2417</v>
      </c>
      <c r="N31" s="256">
        <f>INDICADORES!AL49</f>
        <v>2354</v>
      </c>
      <c r="O31" s="256">
        <f>INDICADORES!AR49</f>
        <v>6586</v>
      </c>
      <c r="P31" s="256">
        <f>INDICADORES!AU49</f>
        <v>6184</v>
      </c>
      <c r="Q31" s="256">
        <f>INDICADORES!AX49</f>
        <v>3117</v>
      </c>
      <c r="R31" s="257">
        <f>SUM(F31:Q31)</f>
        <v>39317</v>
      </c>
      <c r="U31" s="295"/>
      <c r="V31" s="295"/>
      <c r="W31" s="295"/>
      <c r="X31" s="295"/>
      <c r="Y31" s="295"/>
      <c r="Z31" s="295"/>
      <c r="AA31" s="220"/>
      <c r="AB31" s="221"/>
      <c r="AC31" s="216"/>
      <c r="AF31" s="218"/>
      <c r="AG31" s="218"/>
      <c r="AH31" s="218"/>
      <c r="AI31" s="218"/>
      <c r="AJ31" s="218"/>
      <c r="AK31" s="218"/>
      <c r="AL31" s="218"/>
      <c r="AM31" s="218"/>
    </row>
    <row r="32" spans="2:39" ht="22.5" customHeight="1">
      <c r="B32" s="215"/>
      <c r="C32" s="219"/>
      <c r="D32" s="227" t="s">
        <v>28</v>
      </c>
      <c r="E32" s="228"/>
      <c r="F32" s="256">
        <f>INDICADORES!I49</f>
        <v>268</v>
      </c>
      <c r="G32" s="256">
        <f>INDICADORES!L49</f>
        <v>404</v>
      </c>
      <c r="H32" s="256">
        <f>INDICADORES!O49</f>
        <v>484</v>
      </c>
      <c r="I32" s="256">
        <f>INDICADORES!U49</f>
        <v>528</v>
      </c>
      <c r="J32" s="256">
        <f>INDICADORES!X49</f>
        <v>431</v>
      </c>
      <c r="K32" s="256">
        <f>INDICADORES!AA49</f>
        <v>370</v>
      </c>
      <c r="L32" s="256">
        <f>INDICADORES!AG49</f>
        <v>428</v>
      </c>
      <c r="M32" s="256">
        <f>INDICADORES!AJ49</f>
        <v>389</v>
      </c>
      <c r="N32" s="256">
        <f>INDICADORES!AM49</f>
        <v>359</v>
      </c>
      <c r="O32" s="256">
        <f>INDICADORES!AS49</f>
        <v>516</v>
      </c>
      <c r="P32" s="256">
        <f>INDICADORES!AV49</f>
        <v>476</v>
      </c>
      <c r="Q32" s="256">
        <f>INDICADORES!AY49</f>
        <v>392</v>
      </c>
      <c r="R32" s="257">
        <f>SUM(F32:Q32)</f>
        <v>5045</v>
      </c>
      <c r="U32" s="295"/>
      <c r="V32" s="295"/>
      <c r="W32" s="295"/>
      <c r="X32" s="295"/>
      <c r="Y32" s="295"/>
      <c r="Z32" s="295"/>
      <c r="AA32" s="220"/>
      <c r="AB32" s="221"/>
      <c r="AC32" s="216"/>
      <c r="AF32" s="218"/>
      <c r="AG32" s="218"/>
      <c r="AH32" s="218"/>
      <c r="AI32" s="218"/>
      <c r="AJ32" s="218"/>
      <c r="AK32" s="218"/>
      <c r="AL32" s="218"/>
      <c r="AM32" s="218"/>
    </row>
    <row r="33" spans="2:39" ht="22.5" customHeight="1">
      <c r="B33" s="215"/>
      <c r="C33" s="219"/>
      <c r="D33" s="231" t="s">
        <v>515</v>
      </c>
      <c r="E33" s="232"/>
      <c r="F33" s="296">
        <f t="shared" ref="F33:R33" si="0">F31/F32</f>
        <v>4.7089552238805972</v>
      </c>
      <c r="G33" s="296">
        <f t="shared" si="0"/>
        <v>8.846534653465346</v>
      </c>
      <c r="H33" s="296">
        <f t="shared" si="0"/>
        <v>9.9152892561983474</v>
      </c>
      <c r="I33" s="296">
        <f t="shared" si="0"/>
        <v>6.6685606060606064</v>
      </c>
      <c r="J33" s="296">
        <f t="shared" si="0"/>
        <v>5.1763341067285387</v>
      </c>
      <c r="K33" s="296">
        <f t="shared" si="0"/>
        <v>3.0243243243243243</v>
      </c>
      <c r="L33" s="296">
        <f t="shared" si="0"/>
        <v>5.0303738317757007</v>
      </c>
      <c r="M33" s="296">
        <f t="shared" si="0"/>
        <v>6.2133676092544992</v>
      </c>
      <c r="N33" s="296">
        <f t="shared" si="0"/>
        <v>6.5571030640668519</v>
      </c>
      <c r="O33" s="296">
        <f t="shared" si="0"/>
        <v>12.763565891472869</v>
      </c>
      <c r="P33" s="296">
        <f t="shared" si="0"/>
        <v>12.991596638655462</v>
      </c>
      <c r="Q33" s="296">
        <f t="shared" si="0"/>
        <v>7.9515306122448983</v>
      </c>
      <c r="R33" s="297">
        <f t="shared" si="0"/>
        <v>7.7932606541129834</v>
      </c>
      <c r="U33" s="295"/>
      <c r="V33" s="295"/>
      <c r="W33" s="295"/>
      <c r="X33" s="295"/>
      <c r="Y33" s="295"/>
      <c r="Z33" s="295"/>
      <c r="AA33" s="220"/>
      <c r="AB33" s="221"/>
      <c r="AC33" s="216"/>
      <c r="AF33" s="218"/>
      <c r="AG33" s="218"/>
      <c r="AH33" s="218"/>
      <c r="AI33" s="218"/>
      <c r="AJ33" s="218"/>
      <c r="AK33" s="218"/>
      <c r="AL33" s="218"/>
      <c r="AM33" s="218"/>
    </row>
    <row r="34" spans="2:39" ht="22.5" customHeight="1">
      <c r="B34" s="215"/>
      <c r="C34" s="219"/>
      <c r="D34" s="231" t="s">
        <v>516</v>
      </c>
      <c r="E34" s="232"/>
      <c r="F34" s="312">
        <v>7.6844919786096302</v>
      </c>
      <c r="G34" s="312">
        <v>8.1182795698924703</v>
      </c>
      <c r="H34" s="312">
        <v>15.552380952381</v>
      </c>
      <c r="I34" s="312">
        <v>20.09375</v>
      </c>
      <c r="J34" s="312">
        <v>9.3536585365853693</v>
      </c>
      <c r="K34" s="312">
        <v>11.2186495176849</v>
      </c>
      <c r="L34" s="312">
        <v>10.6971428571429</v>
      </c>
      <c r="M34" s="312">
        <v>7.6216216216216202</v>
      </c>
      <c r="N34" s="312">
        <v>10.345098039215699</v>
      </c>
      <c r="O34" s="312">
        <v>8.1976744186046506</v>
      </c>
      <c r="P34" s="312">
        <v>9.3214285714285694</v>
      </c>
      <c r="Q34" s="312">
        <v>8.4105960264900705</v>
      </c>
      <c r="R34" s="312">
        <v>10.530235329162901</v>
      </c>
      <c r="U34" s="295"/>
      <c r="V34" s="295"/>
      <c r="W34" s="295"/>
      <c r="X34" s="295"/>
      <c r="Y34" s="295"/>
      <c r="Z34" s="295"/>
      <c r="AA34" s="220"/>
      <c r="AB34" s="221"/>
      <c r="AC34" s="216"/>
      <c r="AF34" s="218"/>
      <c r="AG34" s="218"/>
      <c r="AH34" s="218"/>
      <c r="AI34" s="218"/>
      <c r="AJ34" s="218"/>
      <c r="AK34" s="218"/>
      <c r="AL34" s="218"/>
      <c r="AM34" s="218"/>
    </row>
    <row r="35" spans="2:39" ht="18.75" customHeight="1">
      <c r="B35" s="215"/>
      <c r="C35" s="219"/>
      <c r="D35" s="685" t="s">
        <v>26</v>
      </c>
      <c r="E35" s="685"/>
      <c r="F35" s="330">
        <v>8</v>
      </c>
      <c r="G35" s="330">
        <v>8</v>
      </c>
      <c r="H35" s="330">
        <v>8</v>
      </c>
      <c r="I35" s="330">
        <v>8</v>
      </c>
      <c r="J35" s="330">
        <v>8</v>
      </c>
      <c r="K35" s="330">
        <v>8</v>
      </c>
      <c r="L35" s="330">
        <v>8</v>
      </c>
      <c r="M35" s="330">
        <v>8</v>
      </c>
      <c r="N35" s="330">
        <v>8</v>
      </c>
      <c r="O35" s="330">
        <v>8</v>
      </c>
      <c r="P35" s="330">
        <v>8</v>
      </c>
      <c r="Q35" s="330">
        <v>8</v>
      </c>
      <c r="R35" s="330">
        <f>AVERAGE(F35:Q35)</f>
        <v>8</v>
      </c>
      <c r="U35" s="220"/>
      <c r="V35" s="220"/>
      <c r="W35" s="220"/>
      <c r="X35" s="220"/>
      <c r="Y35" s="220"/>
      <c r="Z35" s="220"/>
      <c r="AA35" s="220"/>
      <c r="AB35" s="221"/>
      <c r="AC35" s="216"/>
      <c r="AF35" s="218"/>
      <c r="AG35" s="218"/>
      <c r="AH35" s="218"/>
      <c r="AI35" s="218"/>
      <c r="AJ35" s="218"/>
      <c r="AK35" s="218"/>
      <c r="AL35" s="218"/>
      <c r="AM35" s="218"/>
    </row>
    <row r="36" spans="2:39" ht="12.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1"/>
      <c r="AC36" s="216"/>
      <c r="AF36" s="218"/>
      <c r="AG36" s="218"/>
      <c r="AH36" s="218"/>
      <c r="AI36" s="218"/>
      <c r="AJ36" s="218"/>
      <c r="AK36" s="218"/>
      <c r="AL36" s="218"/>
      <c r="AM36" s="218"/>
    </row>
    <row r="37" spans="2:39"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659"/>
      <c r="AC37" s="216"/>
      <c r="AE37" s="218"/>
      <c r="AF37" s="218"/>
      <c r="AG37" s="218"/>
    </row>
    <row r="38" spans="2:39" ht="36" customHeight="1">
      <c r="B38" s="215"/>
      <c r="C38" s="677" t="s">
        <v>27</v>
      </c>
      <c r="D38" s="677"/>
      <c r="E38" s="677"/>
      <c r="F38" s="677"/>
      <c r="G38" s="656" t="s">
        <v>620</v>
      </c>
      <c r="H38" s="656"/>
      <c r="I38" s="656"/>
      <c r="J38" s="656"/>
      <c r="K38" s="656"/>
      <c r="L38" s="656"/>
      <c r="M38" s="656"/>
      <c r="N38" s="656"/>
      <c r="O38" s="690" t="s">
        <v>518</v>
      </c>
      <c r="P38" s="690"/>
      <c r="Q38" s="690"/>
      <c r="R38" s="690"/>
      <c r="S38" s="690"/>
      <c r="T38" s="742"/>
      <c r="U38" s="742"/>
      <c r="V38" s="742"/>
      <c r="W38" s="742"/>
      <c r="X38" s="742"/>
      <c r="Y38" s="742"/>
      <c r="Z38" s="742"/>
      <c r="AA38" s="742"/>
      <c r="AB38" s="742"/>
      <c r="AC38" s="301"/>
      <c r="AE38" s="261"/>
      <c r="AF38" s="239"/>
      <c r="AG38" s="239"/>
    </row>
    <row r="39" spans="2:39" ht="20.25" customHeight="1">
      <c r="B39" s="215"/>
      <c r="C39" s="661" t="s">
        <v>28</v>
      </c>
      <c r="D39" s="661"/>
      <c r="E39" s="661"/>
      <c r="F39" s="661"/>
      <c r="G39" s="656" t="s">
        <v>621</v>
      </c>
      <c r="H39" s="656"/>
      <c r="I39" s="656"/>
      <c r="J39" s="656"/>
      <c r="K39" s="656"/>
      <c r="L39" s="656"/>
      <c r="M39" s="656"/>
      <c r="N39" s="656"/>
      <c r="O39" s="661" t="s">
        <v>519</v>
      </c>
      <c r="P39" s="661"/>
      <c r="Q39" s="661"/>
      <c r="R39" s="661"/>
      <c r="S39" s="661"/>
      <c r="T39" s="740"/>
      <c r="U39" s="740"/>
      <c r="V39" s="740"/>
      <c r="W39" s="740"/>
      <c r="X39" s="740"/>
      <c r="Y39" s="740"/>
      <c r="Z39" s="740"/>
      <c r="AA39" s="740"/>
      <c r="AB39" s="740"/>
      <c r="AC39" s="301"/>
      <c r="AE39" s="261"/>
      <c r="AF39" s="239"/>
      <c r="AG39" s="239"/>
    </row>
    <row r="40" spans="2:39" ht="30" customHeight="1">
      <c r="B40" s="215"/>
      <c r="C40" s="661" t="s">
        <v>520</v>
      </c>
      <c r="D40" s="661"/>
      <c r="E40" s="661"/>
      <c r="F40" s="661"/>
      <c r="G40" s="656" t="s">
        <v>544</v>
      </c>
      <c r="H40" s="656"/>
      <c r="I40" s="656"/>
      <c r="J40" s="656"/>
      <c r="K40" s="656"/>
      <c r="L40" s="656"/>
      <c r="M40" s="656"/>
      <c r="N40" s="656"/>
      <c r="O40" s="648" t="s">
        <v>471</v>
      </c>
      <c r="P40" s="648"/>
      <c r="Q40" s="648"/>
      <c r="R40" s="648"/>
      <c r="S40" s="648"/>
      <c r="T40" s="740" t="s">
        <v>472</v>
      </c>
      <c r="U40" s="740"/>
      <c r="V40" s="740"/>
      <c r="W40" s="740"/>
      <c r="X40" s="740"/>
      <c r="Y40" s="740"/>
      <c r="Z40" s="740"/>
      <c r="AA40" s="740"/>
      <c r="AB40" s="740"/>
      <c r="AC40" s="301"/>
      <c r="AE40" s="261"/>
      <c r="AF40" s="239"/>
      <c r="AG40" s="239"/>
    </row>
    <row r="41" spans="2:39" ht="18.75" customHeight="1">
      <c r="B41" s="215"/>
      <c r="C41" s="661" t="s">
        <v>468</v>
      </c>
      <c r="D41" s="661"/>
      <c r="E41" s="661"/>
      <c r="F41" s="661"/>
      <c r="G41" s="656" t="s">
        <v>34</v>
      </c>
      <c r="H41" s="656"/>
      <c r="I41" s="656"/>
      <c r="J41" s="656"/>
      <c r="K41" s="656"/>
      <c r="L41" s="656"/>
      <c r="M41" s="656"/>
      <c r="N41" s="656"/>
      <c r="O41" s="648" t="s">
        <v>473</v>
      </c>
      <c r="P41" s="648"/>
      <c r="Q41" s="648"/>
      <c r="R41" s="648"/>
      <c r="S41" s="648"/>
      <c r="T41" s="740" t="s">
        <v>616</v>
      </c>
      <c r="U41" s="740"/>
      <c r="V41" s="740"/>
      <c r="W41" s="740"/>
      <c r="X41" s="740"/>
      <c r="Y41" s="740"/>
      <c r="Z41" s="740"/>
      <c r="AA41" s="740"/>
      <c r="AB41" s="740"/>
      <c r="AC41" s="301"/>
      <c r="AE41" s="261"/>
      <c r="AF41" s="238"/>
      <c r="AG41" s="238"/>
    </row>
    <row r="42" spans="2:39" ht="35.25" customHeight="1">
      <c r="B42" s="215"/>
      <c r="C42" s="668" t="s">
        <v>522</v>
      </c>
      <c r="D42" s="668"/>
      <c r="E42" s="668"/>
      <c r="F42" s="668"/>
      <c r="G42" s="737" t="s">
        <v>588</v>
      </c>
      <c r="H42" s="737"/>
      <c r="I42" s="737"/>
      <c r="J42" s="737"/>
      <c r="K42" s="737"/>
      <c r="L42" s="737"/>
      <c r="M42" s="737"/>
      <c r="N42" s="737"/>
      <c r="O42" s="661" t="s">
        <v>475</v>
      </c>
      <c r="P42" s="661"/>
      <c r="Q42" s="661"/>
      <c r="R42" s="661"/>
      <c r="S42" s="661"/>
      <c r="T42" s="740"/>
      <c r="U42" s="740"/>
      <c r="V42" s="740"/>
      <c r="W42" s="740"/>
      <c r="X42" s="740"/>
      <c r="Y42" s="740"/>
      <c r="Z42" s="740"/>
      <c r="AA42" s="740"/>
      <c r="AB42" s="740"/>
      <c r="AC42" s="301"/>
      <c r="AE42" s="261"/>
      <c r="AF42" s="238"/>
      <c r="AG42" s="238"/>
    </row>
    <row r="43" spans="2:39" ht="18.75" customHeight="1">
      <c r="B43" s="215"/>
      <c r="C43" s="668"/>
      <c r="D43" s="668"/>
      <c r="E43" s="668"/>
      <c r="F43" s="668"/>
      <c r="G43" s="737"/>
      <c r="H43" s="737"/>
      <c r="I43" s="737"/>
      <c r="J43" s="737"/>
      <c r="K43" s="737"/>
      <c r="L43" s="737"/>
      <c r="M43" s="737"/>
      <c r="N43" s="737"/>
      <c r="O43" s="668" t="s">
        <v>476</v>
      </c>
      <c r="P43" s="668"/>
      <c r="Q43" s="668"/>
      <c r="R43" s="668"/>
      <c r="S43" s="668"/>
      <c r="T43" s="741"/>
      <c r="U43" s="741"/>
      <c r="V43" s="741"/>
      <c r="W43" s="741"/>
      <c r="X43" s="741"/>
      <c r="Y43" s="741"/>
      <c r="Z43" s="741"/>
      <c r="AA43" s="741"/>
      <c r="AB43" s="741"/>
      <c r="AC43" s="301"/>
      <c r="AE43" s="261"/>
      <c r="AF43" s="238"/>
      <c r="AG43" s="238"/>
    </row>
    <row r="44" spans="2:39" ht="15" customHeight="1">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660"/>
      <c r="AC44" s="301"/>
      <c r="AE44" s="261"/>
      <c r="AF44" s="238"/>
      <c r="AG44" s="238"/>
    </row>
    <row r="45" spans="2:39" ht="27.75" customHeight="1">
      <c r="B45" s="215"/>
      <c r="C45" s="677" t="s">
        <v>480</v>
      </c>
      <c r="D45" s="677"/>
      <c r="E45" s="677"/>
      <c r="F45" s="677"/>
      <c r="G45" s="662" t="s">
        <v>481</v>
      </c>
      <c r="H45" s="662"/>
      <c r="I45" s="322" t="s">
        <v>482</v>
      </c>
      <c r="J45" s="241" t="s">
        <v>483</v>
      </c>
      <c r="K45" s="240"/>
      <c r="L45" s="241" t="s">
        <v>484</v>
      </c>
      <c r="M45" s="242"/>
      <c r="N45" s="242"/>
      <c r="O45" s="663" t="s">
        <v>485</v>
      </c>
      <c r="P45" s="663"/>
      <c r="Q45" s="663"/>
      <c r="R45" s="663"/>
      <c r="S45" s="720" t="s">
        <v>486</v>
      </c>
      <c r="T45" s="720"/>
      <c r="U45" s="720"/>
      <c r="V45" s="720"/>
      <c r="W45" s="720"/>
      <c r="X45" s="720"/>
      <c r="Y45" s="720"/>
      <c r="Z45" s="720"/>
      <c r="AA45" s="720"/>
      <c r="AB45" s="720"/>
      <c r="AC45" s="301"/>
      <c r="AE45" s="261"/>
      <c r="AF45" s="238"/>
      <c r="AG45" s="238"/>
    </row>
    <row r="46" spans="2:39" ht="21.75" customHeight="1">
      <c r="B46" s="215"/>
      <c r="C46" s="677"/>
      <c r="D46" s="677"/>
      <c r="E46" s="677"/>
      <c r="F46" s="677"/>
      <c r="G46" s="744"/>
      <c r="H46" s="744"/>
      <c r="I46" s="744"/>
      <c r="J46" s="744"/>
      <c r="K46" s="744"/>
      <c r="L46" s="744"/>
      <c r="M46" s="744"/>
      <c r="N46" s="331"/>
      <c r="O46" s="650" t="s">
        <v>487</v>
      </c>
      <c r="P46" s="650"/>
      <c r="Q46" s="650"/>
      <c r="R46" s="650"/>
      <c r="S46" s="656" t="s">
        <v>488</v>
      </c>
      <c r="T46" s="656"/>
      <c r="U46" s="656"/>
      <c r="V46" s="244"/>
      <c r="W46" s="245" t="s">
        <v>482</v>
      </c>
      <c r="X46" s="721" t="s">
        <v>489</v>
      </c>
      <c r="Y46" s="721"/>
      <c r="Z46" s="721"/>
      <c r="AA46" s="667"/>
      <c r="AB46" s="667"/>
      <c r="AC46" s="301"/>
      <c r="AE46" s="261"/>
      <c r="AF46" s="238"/>
      <c r="AG46" s="238"/>
    </row>
    <row r="47" spans="2:39" ht="30" customHeight="1">
      <c r="B47" s="215"/>
      <c r="C47" s="648" t="s">
        <v>490</v>
      </c>
      <c r="D47" s="648"/>
      <c r="E47" s="648"/>
      <c r="F47" s="648"/>
      <c r="G47" s="658"/>
      <c r="H47" s="658"/>
      <c r="I47" s="658"/>
      <c r="J47" s="658"/>
      <c r="K47" s="658"/>
      <c r="L47" s="658"/>
      <c r="M47" s="658"/>
      <c r="N47" s="658"/>
      <c r="O47" s="650"/>
      <c r="P47" s="650"/>
      <c r="Q47" s="650"/>
      <c r="R47" s="650"/>
      <c r="S47" s="721" t="s">
        <v>476</v>
      </c>
      <c r="T47" s="721"/>
      <c r="U47" s="721"/>
      <c r="V47" s="302"/>
      <c r="W47" s="655" t="s">
        <v>482</v>
      </c>
      <c r="X47" s="721" t="s">
        <v>523</v>
      </c>
      <c r="Y47" s="721"/>
      <c r="Z47" s="721"/>
      <c r="AA47" s="712"/>
      <c r="AB47" s="712"/>
      <c r="AC47" s="301"/>
      <c r="AE47" s="261"/>
      <c r="AF47" s="238"/>
      <c r="AG47" s="238"/>
    </row>
    <row r="48" spans="2:39" ht="20.25" customHeight="1">
      <c r="B48" s="215"/>
      <c r="C48" s="648" t="s">
        <v>524</v>
      </c>
      <c r="D48" s="648"/>
      <c r="E48" s="648"/>
      <c r="F48" s="648"/>
      <c r="G48" s="736" t="s">
        <v>622</v>
      </c>
      <c r="H48" s="736"/>
      <c r="I48" s="736"/>
      <c r="J48" s="736"/>
      <c r="K48" s="736"/>
      <c r="L48" s="736"/>
      <c r="M48" s="736"/>
      <c r="N48" s="736"/>
      <c r="O48" s="650"/>
      <c r="P48" s="650"/>
      <c r="Q48" s="650"/>
      <c r="R48" s="650"/>
      <c r="S48" s="721"/>
      <c r="T48" s="721"/>
      <c r="U48" s="721"/>
      <c r="V48" s="302"/>
      <c r="W48" s="655"/>
      <c r="X48" s="721"/>
      <c r="Y48" s="721"/>
      <c r="Z48" s="721"/>
      <c r="AA48" s="712"/>
      <c r="AB48" s="712"/>
      <c r="AC48" s="301"/>
      <c r="AE48" s="261"/>
      <c r="AF48" s="238"/>
      <c r="AG48" s="238"/>
    </row>
    <row r="49" spans="1:39" ht="13.5" customHeight="1">
      <c r="B49" s="215"/>
      <c r="C49" s="648" t="s">
        <v>526</v>
      </c>
      <c r="D49" s="648"/>
      <c r="E49" s="648"/>
      <c r="F49" s="648"/>
      <c r="G49" s="743" t="s">
        <v>623</v>
      </c>
      <c r="H49" s="743"/>
      <c r="I49" s="743"/>
      <c r="J49" s="743"/>
      <c r="K49" s="743"/>
      <c r="L49" s="743"/>
      <c r="M49" s="743"/>
      <c r="N49" s="743"/>
      <c r="O49" s="650"/>
      <c r="P49" s="650"/>
      <c r="Q49" s="650"/>
      <c r="R49" s="650"/>
      <c r="S49" s="715" t="s">
        <v>493</v>
      </c>
      <c r="T49" s="715"/>
      <c r="U49" s="715"/>
      <c r="V49" s="302"/>
      <c r="W49" s="654" t="s">
        <v>482</v>
      </c>
      <c r="X49" s="607" t="s">
        <v>494</v>
      </c>
      <c r="Y49" s="607"/>
      <c r="Z49" s="607"/>
      <c r="AA49" s="608" t="s">
        <v>482</v>
      </c>
      <c r="AB49" s="608"/>
      <c r="AC49" s="301"/>
      <c r="AE49" s="261"/>
      <c r="AF49" s="238"/>
      <c r="AG49" s="238"/>
    </row>
    <row r="50" spans="1:39" ht="12.75" customHeight="1">
      <c r="B50" s="215"/>
      <c r="C50" s="648" t="s">
        <v>495</v>
      </c>
      <c r="D50" s="648"/>
      <c r="E50" s="648"/>
      <c r="F50" s="648"/>
      <c r="G50" s="743"/>
      <c r="H50" s="743"/>
      <c r="I50" s="743"/>
      <c r="J50" s="743"/>
      <c r="K50" s="743"/>
      <c r="L50" s="743"/>
      <c r="M50" s="743"/>
      <c r="N50" s="743"/>
      <c r="O50" s="650"/>
      <c r="P50" s="650"/>
      <c r="Q50" s="650"/>
      <c r="R50" s="650"/>
      <c r="S50" s="715"/>
      <c r="T50" s="715"/>
      <c r="U50" s="715"/>
      <c r="V50" s="302"/>
      <c r="W50" s="654"/>
      <c r="X50" s="607"/>
      <c r="Y50" s="607"/>
      <c r="Z50" s="607"/>
      <c r="AA50" s="608"/>
      <c r="AB50" s="608"/>
      <c r="AC50" s="301"/>
      <c r="AE50" s="261"/>
      <c r="AF50" s="238"/>
      <c r="AG50" s="238"/>
    </row>
    <row r="51" spans="1:39" ht="12.7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303"/>
      <c r="W51" s="654"/>
      <c r="X51" s="607"/>
      <c r="Y51" s="607"/>
      <c r="Z51" s="607"/>
      <c r="AA51" s="608"/>
      <c r="AB51" s="608"/>
      <c r="AC51" s="301"/>
      <c r="AE51" s="261"/>
      <c r="AF51" s="238"/>
      <c r="AG51" s="238"/>
    </row>
    <row r="52" spans="1:39"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304"/>
      <c r="AC52" s="305"/>
      <c r="AE52" s="261"/>
      <c r="AF52" s="239"/>
      <c r="AG52" s="239"/>
    </row>
    <row r="53" spans="1:39" ht="22.5" customHeight="1">
      <c r="C53" s="253"/>
      <c r="D53" s="238"/>
      <c r="E53" s="238"/>
      <c r="F53" s="238"/>
      <c r="G53" s="238"/>
      <c r="H53" s="238"/>
      <c r="I53" s="238"/>
      <c r="J53" s="238"/>
      <c r="K53" s="238"/>
      <c r="L53" s="238"/>
      <c r="M53" s="238"/>
      <c r="N53" s="238"/>
      <c r="AB53" s="254"/>
      <c r="AD53" s="238"/>
      <c r="AF53" s="261"/>
      <c r="AG53" s="646"/>
      <c r="AH53" s="646"/>
      <c r="AI53" s="646"/>
      <c r="AJ53" s="646"/>
      <c r="AK53" s="646"/>
      <c r="AL53" s="646"/>
      <c r="AM53" s="646"/>
    </row>
    <row r="54" spans="1:39" ht="22.5" customHeight="1">
      <c r="A54" s="220"/>
      <c r="C54" s="253"/>
      <c r="D54" s="238"/>
      <c r="E54" s="238"/>
      <c r="F54" s="238"/>
      <c r="G54" s="238"/>
      <c r="H54" s="238"/>
      <c r="I54" s="238"/>
      <c r="J54" s="238"/>
      <c r="K54" s="238"/>
      <c r="L54" s="238"/>
      <c r="M54" s="238"/>
      <c r="N54" s="238"/>
      <c r="AB54" s="254"/>
      <c r="AD54" s="238"/>
      <c r="AF54" s="261"/>
      <c r="AG54" s="239"/>
      <c r="AH54" s="239"/>
      <c r="AI54" s="239"/>
      <c r="AJ54" s="239"/>
      <c r="AK54" s="239"/>
      <c r="AL54" s="239"/>
      <c r="AM54" s="239"/>
    </row>
    <row r="55" spans="1:39" ht="22.5" customHeight="1">
      <c r="C55" s="253"/>
      <c r="D55" s="238"/>
      <c r="E55" s="238"/>
      <c r="F55" s="238"/>
      <c r="G55" s="238"/>
      <c r="H55" s="238"/>
      <c r="I55" s="238"/>
      <c r="J55" s="238"/>
      <c r="K55" s="238"/>
      <c r="L55" s="238"/>
      <c r="M55" s="238"/>
      <c r="N55" s="238"/>
      <c r="AB55" s="254"/>
      <c r="AD55" s="238"/>
      <c r="AF55" s="261"/>
      <c r="AG55" s="646"/>
      <c r="AH55" s="646"/>
      <c r="AI55" s="646"/>
      <c r="AJ55" s="646"/>
      <c r="AK55" s="646"/>
      <c r="AL55" s="646"/>
      <c r="AM55" s="646"/>
    </row>
    <row r="56" spans="1:39" ht="22.5" customHeight="1">
      <c r="C56" s="253"/>
      <c r="D56" s="238"/>
      <c r="E56" s="238"/>
      <c r="F56" s="238"/>
      <c r="G56" s="238"/>
      <c r="H56" s="238"/>
      <c r="I56" s="238"/>
      <c r="J56" s="238"/>
      <c r="K56" s="238"/>
      <c r="L56" s="238"/>
      <c r="M56" s="238"/>
      <c r="N56" s="238"/>
      <c r="AB56" s="254"/>
      <c r="AD56" s="238"/>
      <c r="AF56" s="261"/>
      <c r="AG56" s="646"/>
      <c r="AH56" s="646"/>
      <c r="AI56" s="646"/>
      <c r="AJ56" s="646"/>
      <c r="AK56" s="646"/>
      <c r="AL56" s="646"/>
      <c r="AM56" s="646"/>
    </row>
    <row r="57" spans="1:39" ht="22.5" customHeight="1">
      <c r="C57" s="253"/>
      <c r="D57" s="238"/>
      <c r="E57" s="238"/>
      <c r="F57" s="238"/>
      <c r="G57" s="238"/>
      <c r="H57" s="238"/>
      <c r="I57" s="238"/>
      <c r="J57" s="238"/>
      <c r="K57" s="238"/>
      <c r="L57" s="238"/>
      <c r="M57" s="238"/>
      <c r="N57" s="238"/>
      <c r="AB57" s="254"/>
      <c r="AD57" s="238"/>
      <c r="AF57" s="261"/>
      <c r="AG57" s="646"/>
      <c r="AH57" s="646"/>
      <c r="AI57" s="646"/>
      <c r="AJ57" s="646"/>
      <c r="AK57" s="646"/>
      <c r="AL57" s="646"/>
      <c r="AM57" s="646"/>
    </row>
    <row r="58" spans="1:39"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c r="AB58" s="254"/>
    </row>
    <row r="59" spans="1:39"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c r="AB59" s="254"/>
    </row>
    <row r="60" spans="1:39"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c r="AB60" s="254"/>
    </row>
    <row r="61" spans="1:39"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row>
    <row r="62" spans="1:39"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row>
    <row r="63" spans="1:39"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row>
    <row r="64" spans="1:39"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row>
    <row r="65" spans="3:28"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row>
    <row r="66" spans="3:28"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row>
    <row r="67" spans="3:28"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row>
    <row r="68" spans="3:28"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row>
    <row r="69" spans="3:28"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row>
    <row r="70" spans="3:28"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row>
    <row r="71" spans="3:28"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row>
    <row r="72" spans="3:28"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row>
    <row r="73" spans="3:28"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row>
    <row r="74" spans="3:28"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row>
    <row r="75" spans="3:28"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row>
    <row r="76" spans="3:28">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row>
    <row r="77" spans="3:28">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row>
    <row r="78" spans="3:28">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row>
    <row r="79" spans="3:28">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row>
    <row r="80" spans="3:28">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row>
    <row r="81" spans="3:28">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row>
    <row r="82" spans="3:28">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row>
    <row r="83" spans="3:28">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row>
    <row r="84" spans="3:28">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row>
  </sheetData>
  <sheetProtection algorithmName="SHA-512" hashValue="vPz77BXIHiEQzc5m7uiR8Jldhk2xxLBzk/aipX9MMwuuhhmlv0kb55jwKgFeapFcYyn5lhY5s7tdG2T6k6iI8A==" saltValue="zuuoU9XuVfnuL+gsPlqDKw==" spinCount="100000" sheet="1" objects="1" scenarios="1"/>
  <mergeCells count="74">
    <mergeCell ref="G3:P3"/>
    <mergeCell ref="G4:P4"/>
    <mergeCell ref="G5:P5"/>
    <mergeCell ref="C7:AB7"/>
    <mergeCell ref="C8:E8"/>
    <mergeCell ref="F8:P8"/>
    <mergeCell ref="Q8:R8"/>
    <mergeCell ref="S8:T8"/>
    <mergeCell ref="U8:W8"/>
    <mergeCell ref="X8:AB8"/>
    <mergeCell ref="C9:E10"/>
    <mergeCell ref="F9:AB10"/>
    <mergeCell ref="R12:AB12"/>
    <mergeCell ref="R13:AB20"/>
    <mergeCell ref="R21:AB21"/>
    <mergeCell ref="R22:AB28"/>
    <mergeCell ref="D35:E35"/>
    <mergeCell ref="C37:N37"/>
    <mergeCell ref="O37:AB37"/>
    <mergeCell ref="C38:F38"/>
    <mergeCell ref="G38:N38"/>
    <mergeCell ref="O38:S38"/>
    <mergeCell ref="T38:AB38"/>
    <mergeCell ref="C39:F39"/>
    <mergeCell ref="G39:N39"/>
    <mergeCell ref="O39:S39"/>
    <mergeCell ref="T39:AB39"/>
    <mergeCell ref="C40:F40"/>
    <mergeCell ref="G40:N40"/>
    <mergeCell ref="O40:S40"/>
    <mergeCell ref="T40:AB40"/>
    <mergeCell ref="C41:F41"/>
    <mergeCell ref="G41:N41"/>
    <mergeCell ref="O41:S41"/>
    <mergeCell ref="T41:AB41"/>
    <mergeCell ref="C42:F43"/>
    <mergeCell ref="G42:N43"/>
    <mergeCell ref="O42:S42"/>
    <mergeCell ref="T42:AB42"/>
    <mergeCell ref="O43:S43"/>
    <mergeCell ref="T43:AB43"/>
    <mergeCell ref="C44:N44"/>
    <mergeCell ref="O44:AB44"/>
    <mergeCell ref="C45:F46"/>
    <mergeCell ref="G45:H45"/>
    <mergeCell ref="O45:R45"/>
    <mergeCell ref="S45:AB45"/>
    <mergeCell ref="G46:M46"/>
    <mergeCell ref="O46:R51"/>
    <mergeCell ref="S46:U46"/>
    <mergeCell ref="X46:Z46"/>
    <mergeCell ref="AA46:AB46"/>
    <mergeCell ref="C47:F47"/>
    <mergeCell ref="G47:N47"/>
    <mergeCell ref="S47:U48"/>
    <mergeCell ref="W47:W48"/>
    <mergeCell ref="X47:Z48"/>
    <mergeCell ref="W49:W51"/>
    <mergeCell ref="X49:Z51"/>
    <mergeCell ref="AA49:AB51"/>
    <mergeCell ref="C50:F50"/>
    <mergeCell ref="G50:N50"/>
    <mergeCell ref="C51:F51"/>
    <mergeCell ref="G51:N51"/>
    <mergeCell ref="C48:F48"/>
    <mergeCell ref="G48:N48"/>
    <mergeCell ref="C49:F49"/>
    <mergeCell ref="G49:N49"/>
    <mergeCell ref="S49:U51"/>
    <mergeCell ref="AG53:AM53"/>
    <mergeCell ref="AG55:AM55"/>
    <mergeCell ref="AG56:AM56"/>
    <mergeCell ref="AG57:AM57"/>
    <mergeCell ref="AA47:AB48"/>
  </mergeCells>
  <pageMargins left="0.52013888888888904" right="0.69027777777777799" top="1.0347222222222201" bottom="0.49027777777777798" header="0.511811023622047" footer="0.511811023622047"/>
  <pageSetup paperSize="9" scale="8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AL84"/>
  <sheetViews>
    <sheetView showGridLines="0" topLeftCell="A21" zoomScaleNormal="100" workbookViewId="0">
      <selection activeCell="R21" sqref="R21:AA28"/>
    </sheetView>
  </sheetViews>
  <sheetFormatPr baseColWidth="10" defaultColWidth="11.42578125" defaultRowHeight="12.75"/>
  <cols>
    <col min="1" max="2" width="1.140625" customWidth="1"/>
    <col min="3" max="3" width="4.28515625" customWidth="1"/>
    <col min="4" max="4" width="5.28515625" customWidth="1"/>
    <col min="5" max="5" width="5.425781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26.25" customHeight="1">
      <c r="B8" s="215"/>
      <c r="C8" s="661" t="s">
        <v>433</v>
      </c>
      <c r="D8" s="661"/>
      <c r="E8" s="661"/>
      <c r="F8" s="691" t="s">
        <v>624</v>
      </c>
      <c r="G8" s="691"/>
      <c r="H8" s="691"/>
      <c r="I8" s="691"/>
      <c r="J8" s="691"/>
      <c r="K8" s="691"/>
      <c r="L8" s="691"/>
      <c r="M8" s="691"/>
      <c r="N8" s="691"/>
      <c r="O8" s="691"/>
      <c r="P8" s="691"/>
      <c r="Q8" s="727" t="s">
        <v>435</v>
      </c>
      <c r="R8" s="727"/>
      <c r="S8" s="691"/>
      <c r="T8" s="691"/>
      <c r="U8" s="727" t="s">
        <v>436</v>
      </c>
      <c r="V8" s="727"/>
      <c r="W8" s="674" t="s">
        <v>437</v>
      </c>
      <c r="X8" s="674"/>
      <c r="Y8" s="674"/>
      <c r="Z8" s="674"/>
      <c r="AA8" s="674"/>
      <c r="AB8" s="216"/>
      <c r="AE8" s="218"/>
      <c r="AF8" s="218"/>
      <c r="AG8" s="218"/>
    </row>
    <row r="9" spans="2:38" ht="22.5" customHeight="1">
      <c r="B9" s="215"/>
      <c r="C9" s="724" t="s">
        <v>438</v>
      </c>
      <c r="D9" s="724"/>
      <c r="E9" s="724"/>
      <c r="F9" s="746" t="s">
        <v>625</v>
      </c>
      <c r="G9" s="746"/>
      <c r="H9" s="746"/>
      <c r="I9" s="746"/>
      <c r="J9" s="746"/>
      <c r="K9" s="746"/>
      <c r="L9" s="746"/>
      <c r="M9" s="746"/>
      <c r="N9" s="746"/>
      <c r="O9" s="746"/>
      <c r="P9" s="746"/>
      <c r="Q9" s="746"/>
      <c r="R9" s="746"/>
      <c r="S9" s="746"/>
      <c r="T9" s="746"/>
      <c r="U9" s="746"/>
      <c r="V9" s="746"/>
      <c r="W9" s="746"/>
      <c r="X9" s="746"/>
      <c r="Y9" s="746"/>
      <c r="Z9" s="746"/>
      <c r="AA9" s="746"/>
      <c r="AB9" s="216"/>
      <c r="AE9" s="218"/>
      <c r="AF9" s="218"/>
      <c r="AG9" s="218"/>
    </row>
    <row r="10" spans="2:38" ht="22.5" customHeight="1">
      <c r="B10" s="215"/>
      <c r="C10" s="724"/>
      <c r="D10" s="724"/>
      <c r="E10" s="724"/>
      <c r="F10" s="746"/>
      <c r="G10" s="746"/>
      <c r="H10" s="746"/>
      <c r="I10" s="746"/>
      <c r="J10" s="746"/>
      <c r="K10" s="746"/>
      <c r="L10" s="746"/>
      <c r="M10" s="746"/>
      <c r="N10" s="746"/>
      <c r="O10" s="746"/>
      <c r="P10" s="746"/>
      <c r="Q10" s="746"/>
      <c r="R10" s="746"/>
      <c r="S10" s="746"/>
      <c r="T10" s="746"/>
      <c r="U10" s="746"/>
      <c r="V10" s="746"/>
      <c r="W10" s="746"/>
      <c r="X10" s="746"/>
      <c r="Y10" s="746"/>
      <c r="Z10" s="746"/>
      <c r="AA10" s="746"/>
      <c r="AB10" s="216"/>
      <c r="AE10" s="218"/>
      <c r="AF10" s="218"/>
      <c r="AG10" s="218"/>
    </row>
    <row r="11" spans="2:38" ht="4.5" customHeight="1">
      <c r="B11" s="215"/>
      <c r="C11" s="315"/>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7"/>
      <c r="AB11" s="216"/>
      <c r="AE11" s="218"/>
      <c r="AF11" s="218"/>
      <c r="AG11" s="218"/>
      <c r="AH11" s="218"/>
      <c r="AI11" s="218"/>
      <c r="AJ11" s="218"/>
      <c r="AK11" s="218"/>
      <c r="AL11" s="218"/>
    </row>
    <row r="12" spans="2:38" ht="17.25" customHeight="1">
      <c r="B12" s="215"/>
      <c r="C12" s="219"/>
      <c r="D12" s="220"/>
      <c r="E12" s="220"/>
      <c r="F12" s="220"/>
      <c r="G12" s="220"/>
      <c r="H12" s="220"/>
      <c r="I12" s="220"/>
      <c r="J12" s="220"/>
      <c r="K12" s="220"/>
      <c r="L12" s="220"/>
      <c r="M12" s="220"/>
      <c r="N12" s="220"/>
      <c r="O12" s="220"/>
      <c r="P12" s="220"/>
      <c r="Q12" s="323"/>
      <c r="R12" s="632" t="s">
        <v>442</v>
      </c>
      <c r="S12" s="632"/>
      <c r="T12" s="632"/>
      <c r="U12" s="632"/>
      <c r="V12" s="632"/>
      <c r="W12" s="632"/>
      <c r="X12" s="632"/>
      <c r="Y12" s="632"/>
      <c r="Z12" s="632"/>
      <c r="AA12" s="632"/>
      <c r="AB12" s="216"/>
    </row>
    <row r="13" spans="2:38" ht="27" customHeight="1">
      <c r="B13" s="215"/>
      <c r="C13" s="219"/>
      <c r="D13" s="220"/>
      <c r="E13" s="220"/>
      <c r="F13" s="220"/>
      <c r="G13" s="220"/>
      <c r="H13" s="220"/>
      <c r="I13" s="220"/>
      <c r="J13" s="220"/>
      <c r="K13" s="220"/>
      <c r="L13" s="220"/>
      <c r="M13" s="220"/>
      <c r="N13" s="220"/>
      <c r="O13" s="220"/>
      <c r="P13" s="220"/>
      <c r="Q13" s="324"/>
      <c r="R13" s="747" t="s">
        <v>626</v>
      </c>
      <c r="S13" s="747"/>
      <c r="T13" s="747"/>
      <c r="U13" s="747"/>
      <c r="V13" s="747"/>
      <c r="W13" s="747"/>
      <c r="X13" s="747"/>
      <c r="Y13" s="747"/>
      <c r="Z13" s="747"/>
      <c r="AA13" s="747"/>
      <c r="AB13" s="216"/>
    </row>
    <row r="14" spans="2:38" ht="17.25" customHeight="1">
      <c r="B14" s="215"/>
      <c r="C14" s="219"/>
      <c r="D14" s="220"/>
      <c r="E14" s="220"/>
      <c r="F14" s="220"/>
      <c r="G14" s="220"/>
      <c r="H14" s="220"/>
      <c r="I14" s="220"/>
      <c r="J14" s="220"/>
      <c r="K14" s="220"/>
      <c r="L14" s="220"/>
      <c r="M14" s="220"/>
      <c r="N14" s="220"/>
      <c r="O14" s="220"/>
      <c r="P14" s="220"/>
      <c r="Q14" s="324"/>
      <c r="R14" s="747"/>
      <c r="S14" s="747"/>
      <c r="T14" s="747"/>
      <c r="U14" s="747"/>
      <c r="V14" s="747"/>
      <c r="W14" s="747"/>
      <c r="X14" s="747"/>
      <c r="Y14" s="747"/>
      <c r="Z14" s="747"/>
      <c r="AA14" s="747"/>
      <c r="AB14" s="216"/>
    </row>
    <row r="15" spans="2:38" ht="11.25" customHeight="1">
      <c r="B15" s="215"/>
      <c r="C15" s="219"/>
      <c r="D15" s="220"/>
      <c r="E15" s="220"/>
      <c r="F15" s="220"/>
      <c r="G15" s="220"/>
      <c r="H15" s="220"/>
      <c r="I15" s="220"/>
      <c r="J15" s="220"/>
      <c r="K15" s="220"/>
      <c r="L15" s="220"/>
      <c r="M15" s="220"/>
      <c r="N15" s="220"/>
      <c r="O15" s="220"/>
      <c r="P15" s="220"/>
      <c r="Q15" s="324"/>
      <c r="R15" s="747"/>
      <c r="S15" s="747"/>
      <c r="T15" s="747"/>
      <c r="U15" s="747"/>
      <c r="V15" s="747"/>
      <c r="W15" s="747"/>
      <c r="X15" s="747"/>
      <c r="Y15" s="747"/>
      <c r="Z15" s="747"/>
      <c r="AA15" s="747"/>
      <c r="AB15" s="216"/>
    </row>
    <row r="16" spans="2:38" ht="40.5" customHeight="1">
      <c r="B16" s="215"/>
      <c r="C16" s="219"/>
      <c r="D16" s="220"/>
      <c r="E16" s="220"/>
      <c r="F16" s="220"/>
      <c r="G16" s="220"/>
      <c r="H16" s="220"/>
      <c r="I16" s="220"/>
      <c r="J16" s="220"/>
      <c r="K16" s="220"/>
      <c r="L16" s="220"/>
      <c r="M16" s="220"/>
      <c r="N16" s="220"/>
      <c r="O16" s="220"/>
      <c r="P16" s="220"/>
      <c r="Q16" s="324"/>
      <c r="R16" s="747"/>
      <c r="S16" s="747"/>
      <c r="T16" s="747"/>
      <c r="U16" s="747"/>
      <c r="V16" s="747"/>
      <c r="W16" s="747"/>
      <c r="X16" s="747"/>
      <c r="Y16" s="747"/>
      <c r="Z16" s="747"/>
      <c r="AA16" s="747"/>
      <c r="AB16" s="216"/>
    </row>
    <row r="17" spans="2:38" ht="18.75" customHeight="1">
      <c r="B17" s="215"/>
      <c r="C17" s="219"/>
      <c r="D17" s="220"/>
      <c r="E17" s="220"/>
      <c r="F17" s="220"/>
      <c r="G17" s="220"/>
      <c r="H17" s="220"/>
      <c r="I17" s="220"/>
      <c r="J17" s="220"/>
      <c r="K17" s="220"/>
      <c r="L17" s="220"/>
      <c r="M17" s="220"/>
      <c r="N17" s="220"/>
      <c r="O17" s="220"/>
      <c r="P17" s="220"/>
      <c r="Q17" s="324"/>
      <c r="R17" s="747"/>
      <c r="S17" s="747"/>
      <c r="T17" s="747"/>
      <c r="U17" s="747"/>
      <c r="V17" s="747"/>
      <c r="W17" s="747"/>
      <c r="X17" s="747"/>
      <c r="Y17" s="747"/>
      <c r="Z17" s="747"/>
      <c r="AA17" s="747"/>
      <c r="AB17" s="216"/>
    </row>
    <row r="18" spans="2:38" ht="28.5" customHeight="1">
      <c r="B18" s="215"/>
      <c r="C18" s="219"/>
      <c r="D18" s="220"/>
      <c r="E18" s="220"/>
      <c r="F18" s="220"/>
      <c r="G18" s="220"/>
      <c r="H18" s="220"/>
      <c r="I18" s="220"/>
      <c r="J18" s="220"/>
      <c r="K18" s="220"/>
      <c r="L18" s="220"/>
      <c r="M18" s="220"/>
      <c r="N18" s="220"/>
      <c r="O18" s="220"/>
      <c r="P18" s="220"/>
      <c r="Q18" s="324"/>
      <c r="R18" s="747"/>
      <c r="S18" s="747"/>
      <c r="T18" s="747"/>
      <c r="U18" s="747"/>
      <c r="V18" s="747"/>
      <c r="W18" s="747"/>
      <c r="X18" s="747"/>
      <c r="Y18" s="747"/>
      <c r="Z18" s="747"/>
      <c r="AA18" s="747"/>
      <c r="AB18" s="216"/>
    </row>
    <row r="19" spans="2:38" ht="24" customHeight="1">
      <c r="B19" s="215"/>
      <c r="C19" s="219"/>
      <c r="D19" s="220"/>
      <c r="E19" s="220"/>
      <c r="F19" s="220"/>
      <c r="G19" s="220"/>
      <c r="H19" s="220"/>
      <c r="I19" s="220"/>
      <c r="J19" s="220"/>
      <c r="K19" s="220"/>
      <c r="L19" s="220"/>
      <c r="M19" s="220"/>
      <c r="N19" s="220"/>
      <c r="O19" s="220"/>
      <c r="P19" s="220"/>
      <c r="Q19" s="324"/>
      <c r="R19" s="747"/>
      <c r="S19" s="747"/>
      <c r="T19" s="747"/>
      <c r="U19" s="747"/>
      <c r="V19" s="747"/>
      <c r="W19" s="747"/>
      <c r="X19" s="747"/>
      <c r="Y19" s="747"/>
      <c r="Z19" s="747"/>
      <c r="AA19" s="747"/>
      <c r="AB19" s="216"/>
    </row>
    <row r="20" spans="2:38" ht="17.25" customHeight="1">
      <c r="B20" s="215"/>
      <c r="C20" s="219"/>
      <c r="D20" s="220"/>
      <c r="E20" s="220"/>
      <c r="F20" s="220"/>
      <c r="G20" s="220"/>
      <c r="H20" s="220"/>
      <c r="I20" s="220"/>
      <c r="J20" s="220"/>
      <c r="K20" s="220"/>
      <c r="L20" s="220"/>
      <c r="M20" s="220"/>
      <c r="N20" s="220"/>
      <c r="O20" s="220"/>
      <c r="P20" s="220"/>
      <c r="Q20" s="324"/>
      <c r="R20" s="697" t="s">
        <v>478</v>
      </c>
      <c r="S20" s="697"/>
      <c r="T20" s="697"/>
      <c r="U20" s="697"/>
      <c r="V20" s="697"/>
      <c r="W20" s="697"/>
      <c r="X20" s="697"/>
      <c r="Y20" s="697"/>
      <c r="Z20" s="697"/>
      <c r="AA20" s="697"/>
      <c r="AB20" s="216"/>
    </row>
    <row r="21" spans="2:38" ht="17.25" customHeight="1">
      <c r="B21" s="215"/>
      <c r="C21" s="219"/>
      <c r="D21" s="220"/>
      <c r="E21" s="220"/>
      <c r="F21" s="220"/>
      <c r="G21" s="220"/>
      <c r="H21" s="220"/>
      <c r="I21" s="220"/>
      <c r="J21" s="220"/>
      <c r="K21" s="220"/>
      <c r="L21" s="220"/>
      <c r="M21" s="220"/>
      <c r="N21" s="220"/>
      <c r="O21" s="220"/>
      <c r="P21" s="220"/>
      <c r="Q21" s="324"/>
      <c r="R21" s="698" t="s">
        <v>627</v>
      </c>
      <c r="S21" s="698"/>
      <c r="T21" s="698"/>
      <c r="U21" s="698"/>
      <c r="V21" s="698"/>
      <c r="W21" s="698"/>
      <c r="X21" s="698"/>
      <c r="Y21" s="698"/>
      <c r="Z21" s="698"/>
      <c r="AA21" s="698"/>
      <c r="AB21" s="216"/>
    </row>
    <row r="22" spans="2:38" ht="17.25" customHeight="1">
      <c r="B22" s="215"/>
      <c r="C22" s="219"/>
      <c r="D22" s="220"/>
      <c r="E22" s="220"/>
      <c r="F22" s="220"/>
      <c r="G22" s="220"/>
      <c r="H22" s="220"/>
      <c r="I22" s="220"/>
      <c r="J22" s="220"/>
      <c r="K22" s="220"/>
      <c r="L22" s="220"/>
      <c r="M22" s="220"/>
      <c r="N22" s="220"/>
      <c r="O22" s="220"/>
      <c r="P22" s="220"/>
      <c r="Q22" s="324"/>
      <c r="R22" s="698"/>
      <c r="S22" s="698"/>
      <c r="T22" s="698"/>
      <c r="U22" s="698"/>
      <c r="V22" s="698"/>
      <c r="W22" s="698"/>
      <c r="X22" s="698"/>
      <c r="Y22" s="698"/>
      <c r="Z22" s="698"/>
      <c r="AA22" s="698"/>
      <c r="AB22" s="216"/>
    </row>
    <row r="23" spans="2:38" ht="17.25" customHeight="1">
      <c r="B23" s="215"/>
      <c r="C23" s="219"/>
      <c r="D23" s="220"/>
      <c r="E23" s="220"/>
      <c r="F23" s="220"/>
      <c r="G23" s="220"/>
      <c r="H23" s="220"/>
      <c r="I23" s="220"/>
      <c r="J23" s="220"/>
      <c r="K23" s="220"/>
      <c r="L23" s="220"/>
      <c r="M23" s="220"/>
      <c r="N23" s="220"/>
      <c r="O23" s="220"/>
      <c r="P23" s="220"/>
      <c r="Q23" s="324"/>
      <c r="R23" s="698"/>
      <c r="S23" s="698"/>
      <c r="T23" s="698"/>
      <c r="U23" s="698"/>
      <c r="V23" s="698"/>
      <c r="W23" s="698"/>
      <c r="X23" s="698"/>
      <c r="Y23" s="698"/>
      <c r="Z23" s="698"/>
      <c r="AA23" s="698"/>
      <c r="AB23" s="216"/>
    </row>
    <row r="24" spans="2:38" ht="17.25" customHeight="1">
      <c r="B24" s="215"/>
      <c r="C24" s="219"/>
      <c r="D24" s="220"/>
      <c r="E24" s="220"/>
      <c r="F24" s="220"/>
      <c r="G24" s="220"/>
      <c r="H24" s="220"/>
      <c r="I24" s="220"/>
      <c r="J24" s="220"/>
      <c r="K24" s="220"/>
      <c r="L24" s="220"/>
      <c r="M24" s="220"/>
      <c r="N24" s="220"/>
      <c r="O24" s="220"/>
      <c r="P24" s="220"/>
      <c r="Q24" s="324"/>
      <c r="R24" s="698"/>
      <c r="S24" s="698"/>
      <c r="T24" s="698"/>
      <c r="U24" s="698"/>
      <c r="V24" s="698"/>
      <c r="W24" s="698"/>
      <c r="X24" s="698"/>
      <c r="Y24" s="698"/>
      <c r="Z24" s="698"/>
      <c r="AA24" s="698"/>
      <c r="AB24" s="216"/>
    </row>
    <row r="25" spans="2:38" ht="17.25" customHeight="1">
      <c r="B25" s="215"/>
      <c r="C25" s="219"/>
      <c r="D25" s="220"/>
      <c r="E25" s="220"/>
      <c r="F25" s="220"/>
      <c r="G25" s="220"/>
      <c r="H25" s="220"/>
      <c r="I25" s="220"/>
      <c r="J25" s="220"/>
      <c r="K25" s="220"/>
      <c r="L25" s="220"/>
      <c r="M25" s="220"/>
      <c r="N25" s="220"/>
      <c r="O25" s="220"/>
      <c r="P25" s="220"/>
      <c r="Q25" s="324"/>
      <c r="R25" s="698"/>
      <c r="S25" s="698"/>
      <c r="T25" s="698"/>
      <c r="U25" s="698"/>
      <c r="V25" s="698"/>
      <c r="W25" s="698"/>
      <c r="X25" s="698"/>
      <c r="Y25" s="698"/>
      <c r="Z25" s="698"/>
      <c r="AA25" s="698"/>
      <c r="AB25" s="216"/>
    </row>
    <row r="26" spans="2:38" ht="17.25" customHeight="1">
      <c r="B26" s="215"/>
      <c r="C26" s="219"/>
      <c r="D26" s="220"/>
      <c r="E26" s="220"/>
      <c r="F26" s="220"/>
      <c r="G26" s="220"/>
      <c r="H26" s="220"/>
      <c r="I26" s="220"/>
      <c r="J26" s="220"/>
      <c r="K26" s="220"/>
      <c r="L26" s="220"/>
      <c r="M26" s="220"/>
      <c r="N26" s="220"/>
      <c r="O26" s="220"/>
      <c r="P26" s="220"/>
      <c r="Q26" s="324"/>
      <c r="R26" s="698"/>
      <c r="S26" s="698"/>
      <c r="T26" s="698"/>
      <c r="U26" s="698"/>
      <c r="V26" s="698"/>
      <c r="W26" s="698"/>
      <c r="X26" s="698"/>
      <c r="Y26" s="698"/>
      <c r="Z26" s="698"/>
      <c r="AA26" s="698"/>
      <c r="AB26" s="216"/>
    </row>
    <row r="27" spans="2:38" ht="17.25" customHeight="1">
      <c r="B27" s="215"/>
      <c r="C27" s="219"/>
      <c r="D27" s="220"/>
      <c r="E27" s="220"/>
      <c r="F27" s="220"/>
      <c r="G27" s="220"/>
      <c r="H27" s="220"/>
      <c r="I27" s="220"/>
      <c r="J27" s="220"/>
      <c r="K27" s="220"/>
      <c r="L27" s="220"/>
      <c r="M27" s="220"/>
      <c r="N27" s="220"/>
      <c r="O27" s="220"/>
      <c r="P27" s="220"/>
      <c r="Q27" s="324"/>
      <c r="R27" s="698"/>
      <c r="S27" s="698"/>
      <c r="T27" s="698"/>
      <c r="U27" s="698"/>
      <c r="V27" s="698"/>
      <c r="W27" s="698"/>
      <c r="X27" s="698"/>
      <c r="Y27" s="698"/>
      <c r="Z27" s="698"/>
      <c r="AA27" s="698"/>
      <c r="AB27" s="216"/>
    </row>
    <row r="28" spans="2:38" ht="17.25" customHeight="1">
      <c r="B28" s="215"/>
      <c r="C28" s="219"/>
      <c r="D28" s="220"/>
      <c r="E28" s="220"/>
      <c r="F28" s="220"/>
      <c r="G28" s="220"/>
      <c r="H28" s="220"/>
      <c r="I28" s="220"/>
      <c r="J28" s="220"/>
      <c r="K28" s="220"/>
      <c r="L28" s="220"/>
      <c r="M28" s="220"/>
      <c r="N28" s="220"/>
      <c r="O28" s="220"/>
      <c r="P28" s="220"/>
      <c r="Q28" s="324"/>
      <c r="R28" s="698"/>
      <c r="S28" s="698"/>
      <c r="T28" s="698"/>
      <c r="U28" s="698"/>
      <c r="V28" s="698"/>
      <c r="W28" s="698"/>
      <c r="X28" s="698"/>
      <c r="Y28" s="698"/>
      <c r="Z28" s="698"/>
      <c r="AA28" s="698"/>
      <c r="AB28" s="216"/>
    </row>
    <row r="29" spans="2:38" ht="5.2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INDICADORES!H51</f>
        <v>585</v>
      </c>
      <c r="G31" s="256">
        <f>INDICADORES!K51</f>
        <v>908</v>
      </c>
      <c r="H31" s="256">
        <f>INDICADORES!N51</f>
        <v>1160</v>
      </c>
      <c r="I31" s="256">
        <f>INDICADORES!T51</f>
        <v>852</v>
      </c>
      <c r="J31" s="256">
        <f>INDICADORES!W51</f>
        <v>891</v>
      </c>
      <c r="K31" s="256">
        <f>INDICADORES!Z51</f>
        <v>496</v>
      </c>
      <c r="L31" s="256">
        <f>INDICADORES!AF51</f>
        <v>675</v>
      </c>
      <c r="M31" s="256">
        <f>INDICADORES!AI51</f>
        <v>572</v>
      </c>
      <c r="N31" s="256">
        <f>INDICADORES!AL51</f>
        <v>975</v>
      </c>
      <c r="O31" s="256">
        <f>INDICADORES!AR51</f>
        <v>1562</v>
      </c>
      <c r="P31" s="256">
        <f>INDICADORES!AU51</f>
        <v>723</v>
      </c>
      <c r="Q31" s="256">
        <f>INDICADORES!AX51</f>
        <v>886</v>
      </c>
      <c r="R31" s="257">
        <f>SUM(F31:Q31)</f>
        <v>10285</v>
      </c>
      <c r="U31" s="295"/>
      <c r="V31" s="295"/>
      <c r="W31" s="295"/>
      <c r="X31" s="295"/>
      <c r="Y31" s="295"/>
      <c r="Z31" s="220"/>
      <c r="AA31" s="221"/>
      <c r="AB31" s="216"/>
      <c r="AE31" s="218"/>
      <c r="AF31" s="218"/>
      <c r="AG31" s="218"/>
      <c r="AH31" s="218"/>
      <c r="AI31" s="218"/>
      <c r="AJ31" s="218"/>
      <c r="AK31" s="218"/>
      <c r="AL31" s="218"/>
    </row>
    <row r="32" spans="2:38" ht="22.5" customHeight="1">
      <c r="B32" s="215"/>
      <c r="C32" s="219"/>
      <c r="D32" s="227" t="s">
        <v>28</v>
      </c>
      <c r="E32" s="228"/>
      <c r="F32" s="256">
        <f>INDICADORES!I51</f>
        <v>128</v>
      </c>
      <c r="G32" s="256">
        <f>INDICADORES!L51</f>
        <v>114</v>
      </c>
      <c r="H32" s="256">
        <f>INDICADORES!O51</f>
        <v>112</v>
      </c>
      <c r="I32" s="256">
        <f>INDICADORES!U51</f>
        <v>130</v>
      </c>
      <c r="J32" s="256">
        <f>INDICADORES!X51</f>
        <v>168</v>
      </c>
      <c r="K32" s="256">
        <f>INDICADORES!AA51</f>
        <v>169</v>
      </c>
      <c r="L32" s="256">
        <f>INDICADORES!AG51</f>
        <v>151</v>
      </c>
      <c r="M32" s="256">
        <f>INDICADORES!AJ51</f>
        <v>119</v>
      </c>
      <c r="N32" s="256">
        <f>INDICADORES!AM51</f>
        <v>130</v>
      </c>
      <c r="O32" s="256">
        <f>INDICADORES!AS51</f>
        <v>96</v>
      </c>
      <c r="P32" s="256">
        <f>INDICADORES!AV51</f>
        <v>93</v>
      </c>
      <c r="Q32" s="256">
        <f>INDICADORES!AY51</f>
        <v>110</v>
      </c>
      <c r="R32" s="257">
        <f>SUM(F32:Q32)</f>
        <v>1520</v>
      </c>
      <c r="U32" s="295"/>
      <c r="V32" s="295"/>
      <c r="W32" s="295"/>
      <c r="X32" s="295"/>
      <c r="Y32" s="295"/>
      <c r="Z32" s="220"/>
      <c r="AA32" s="221"/>
      <c r="AB32" s="216"/>
      <c r="AE32" s="218"/>
      <c r="AF32" s="218"/>
      <c r="AG32" s="218"/>
      <c r="AH32" s="218"/>
      <c r="AI32" s="218"/>
      <c r="AJ32" s="218"/>
      <c r="AK32" s="218"/>
      <c r="AL32" s="218"/>
    </row>
    <row r="33" spans="2:38" ht="21.75" customHeight="1">
      <c r="B33" s="215"/>
      <c r="C33" s="219"/>
      <c r="D33" s="231" t="s">
        <v>515</v>
      </c>
      <c r="E33" s="231"/>
      <c r="F33" s="296">
        <f t="shared" ref="F33:R33" si="0">F31/F32</f>
        <v>4.5703125</v>
      </c>
      <c r="G33" s="296">
        <f t="shared" si="0"/>
        <v>7.9649122807017543</v>
      </c>
      <c r="H33" s="296">
        <f t="shared" si="0"/>
        <v>10.357142857142858</v>
      </c>
      <c r="I33" s="296">
        <f t="shared" si="0"/>
        <v>6.5538461538461537</v>
      </c>
      <c r="J33" s="296">
        <f t="shared" si="0"/>
        <v>5.3035714285714288</v>
      </c>
      <c r="K33" s="296">
        <f t="shared" si="0"/>
        <v>2.9349112426035502</v>
      </c>
      <c r="L33" s="296">
        <f t="shared" si="0"/>
        <v>4.4701986754966887</v>
      </c>
      <c r="M33" s="296">
        <f t="shared" si="0"/>
        <v>4.8067226890756301</v>
      </c>
      <c r="N33" s="296">
        <f t="shared" si="0"/>
        <v>7.5</v>
      </c>
      <c r="O33" s="296">
        <f t="shared" si="0"/>
        <v>16.270833333333332</v>
      </c>
      <c r="P33" s="296">
        <f t="shared" si="0"/>
        <v>7.774193548387097</v>
      </c>
      <c r="Q33" s="296">
        <f t="shared" si="0"/>
        <v>8.0545454545454547</v>
      </c>
      <c r="R33" s="297">
        <f t="shared" si="0"/>
        <v>6.7664473684210522</v>
      </c>
      <c r="U33" s="295"/>
      <c r="V33" s="295"/>
      <c r="W33" s="295"/>
      <c r="X33" s="295"/>
      <c r="Y33" s="295"/>
      <c r="Z33" s="220"/>
      <c r="AA33" s="221"/>
      <c r="AB33" s="216"/>
      <c r="AE33" s="218"/>
      <c r="AF33" s="218"/>
      <c r="AG33" s="218"/>
      <c r="AH33" s="218"/>
      <c r="AI33" s="218"/>
      <c r="AJ33" s="218"/>
      <c r="AK33" s="218"/>
      <c r="AL33" s="218"/>
    </row>
    <row r="34" spans="2:38" ht="21.75" customHeight="1">
      <c r="B34" s="215"/>
      <c r="C34" s="219"/>
      <c r="D34" s="231" t="s">
        <v>516</v>
      </c>
      <c r="E34" s="231"/>
      <c r="F34" s="312">
        <v>12.25</v>
      </c>
      <c r="G34" s="312">
        <v>13.205128205128201</v>
      </c>
      <c r="H34" s="312">
        <v>17.648648648648599</v>
      </c>
      <c r="I34" s="312">
        <v>20.399999999999999</v>
      </c>
      <c r="J34" s="312">
        <v>18.203703703703699</v>
      </c>
      <c r="K34" s="312">
        <v>24.538461538461501</v>
      </c>
      <c r="L34" s="312">
        <v>13.454545454545499</v>
      </c>
      <c r="M34" s="312">
        <v>5.7</v>
      </c>
      <c r="N34" s="312">
        <v>8.8850574712643695</v>
      </c>
      <c r="O34" s="312">
        <v>7.1777777777777798</v>
      </c>
      <c r="P34" s="312">
        <v>7.28</v>
      </c>
      <c r="Q34" s="312">
        <v>6.7446808510638299</v>
      </c>
      <c r="R34" s="312">
        <v>10.873156342182901</v>
      </c>
      <c r="U34" s="295"/>
      <c r="V34" s="295"/>
      <c r="W34" s="295"/>
      <c r="X34" s="295"/>
      <c r="Y34" s="295"/>
      <c r="Z34" s="220"/>
      <c r="AA34" s="221"/>
      <c r="AB34" s="216"/>
      <c r="AE34" s="218"/>
      <c r="AF34" s="218"/>
      <c r="AG34" s="218"/>
      <c r="AH34" s="218"/>
      <c r="AI34" s="218"/>
      <c r="AJ34" s="218"/>
      <c r="AK34" s="218"/>
      <c r="AL34" s="218"/>
    </row>
    <row r="35" spans="2:38" ht="13.5" customHeight="1">
      <c r="B35" s="215"/>
      <c r="C35" s="219"/>
      <c r="D35" s="685" t="s">
        <v>26</v>
      </c>
      <c r="E35" s="685"/>
      <c r="F35" s="330">
        <v>8</v>
      </c>
      <c r="G35" s="330">
        <v>8</v>
      </c>
      <c r="H35" s="330">
        <v>8</v>
      </c>
      <c r="I35" s="330">
        <v>8</v>
      </c>
      <c r="J35" s="330">
        <v>8</v>
      </c>
      <c r="K35" s="330">
        <v>8</v>
      </c>
      <c r="L35" s="330">
        <v>8</v>
      </c>
      <c r="M35" s="330">
        <v>8</v>
      </c>
      <c r="N35" s="330">
        <v>8</v>
      </c>
      <c r="O35" s="330">
        <v>8</v>
      </c>
      <c r="P35" s="330">
        <v>8</v>
      </c>
      <c r="Q35" s="330">
        <v>8</v>
      </c>
      <c r="R35" s="330">
        <f>AVERAGE(F35:Q35)</f>
        <v>8</v>
      </c>
      <c r="U35" s="220"/>
      <c r="V35" s="220"/>
      <c r="W35" s="220"/>
      <c r="X35" s="220"/>
      <c r="Y35" s="220"/>
      <c r="Z35" s="220"/>
      <c r="AA35" s="221"/>
      <c r="AB35" s="216"/>
      <c r="AE35" s="218"/>
      <c r="AF35" s="218"/>
      <c r="AG35" s="218"/>
      <c r="AH35" s="218"/>
      <c r="AI35" s="218"/>
      <c r="AJ35" s="218"/>
      <c r="AK35" s="218"/>
      <c r="AL35" s="218"/>
    </row>
    <row r="36" spans="2:38" ht="12.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D37" s="218"/>
      <c r="AE37" s="218"/>
      <c r="AF37" s="218"/>
    </row>
    <row r="38" spans="2:38" ht="36" customHeight="1">
      <c r="B38" s="215"/>
      <c r="C38" s="677" t="s">
        <v>27</v>
      </c>
      <c r="D38" s="677"/>
      <c r="E38" s="677"/>
      <c r="F38" s="677"/>
      <c r="G38" s="656" t="s">
        <v>169</v>
      </c>
      <c r="H38" s="656"/>
      <c r="I38" s="656"/>
      <c r="J38" s="656"/>
      <c r="K38" s="656"/>
      <c r="L38" s="656"/>
      <c r="M38" s="656"/>
      <c r="N38" s="656"/>
      <c r="O38" s="690" t="s">
        <v>518</v>
      </c>
      <c r="P38" s="690"/>
      <c r="Q38" s="690"/>
      <c r="R38" s="690"/>
      <c r="S38" s="690"/>
      <c r="T38" s="742"/>
      <c r="U38" s="742"/>
      <c r="V38" s="742"/>
      <c r="W38" s="742"/>
      <c r="X38" s="742"/>
      <c r="Y38" s="742"/>
      <c r="Z38" s="742"/>
      <c r="AA38" s="742"/>
      <c r="AB38" s="301"/>
      <c r="AD38" s="261"/>
      <c r="AE38" s="239"/>
      <c r="AF38" s="239"/>
    </row>
    <row r="39" spans="2:38" ht="20.25" customHeight="1">
      <c r="B39" s="215"/>
      <c r="C39" s="661" t="s">
        <v>28</v>
      </c>
      <c r="D39" s="661"/>
      <c r="E39" s="661"/>
      <c r="F39" s="661"/>
      <c r="G39" s="656" t="s">
        <v>628</v>
      </c>
      <c r="H39" s="656"/>
      <c r="I39" s="656"/>
      <c r="J39" s="656"/>
      <c r="K39" s="656"/>
      <c r="L39" s="656"/>
      <c r="M39" s="656"/>
      <c r="N39" s="656"/>
      <c r="O39" s="661" t="s">
        <v>519</v>
      </c>
      <c r="P39" s="661"/>
      <c r="Q39" s="661"/>
      <c r="R39" s="661"/>
      <c r="S39" s="661"/>
      <c r="T39" s="740"/>
      <c r="U39" s="740"/>
      <c r="V39" s="740"/>
      <c r="W39" s="740"/>
      <c r="X39" s="740"/>
      <c r="Y39" s="740"/>
      <c r="Z39" s="740"/>
      <c r="AA39" s="740"/>
      <c r="AB39" s="301"/>
      <c r="AD39" s="261"/>
      <c r="AE39" s="239"/>
      <c r="AF39" s="239"/>
    </row>
    <row r="40" spans="2:38" ht="30" customHeight="1">
      <c r="B40" s="215"/>
      <c r="C40" s="661" t="s">
        <v>520</v>
      </c>
      <c r="D40" s="661"/>
      <c r="E40" s="661"/>
      <c r="F40" s="661"/>
      <c r="G40" s="656" t="s">
        <v>544</v>
      </c>
      <c r="H40" s="656"/>
      <c r="I40" s="656"/>
      <c r="J40" s="656"/>
      <c r="K40" s="656"/>
      <c r="L40" s="656"/>
      <c r="M40" s="656"/>
      <c r="N40" s="656"/>
      <c r="O40" s="648" t="s">
        <v>471</v>
      </c>
      <c r="P40" s="648"/>
      <c r="Q40" s="648"/>
      <c r="R40" s="648"/>
      <c r="S40" s="648"/>
      <c r="T40" s="740" t="s">
        <v>472</v>
      </c>
      <c r="U40" s="740"/>
      <c r="V40" s="740"/>
      <c r="W40" s="740"/>
      <c r="X40" s="740"/>
      <c r="Y40" s="740"/>
      <c r="Z40" s="740"/>
      <c r="AA40" s="740"/>
      <c r="AB40" s="301"/>
      <c r="AD40" s="261"/>
      <c r="AE40" s="239"/>
      <c r="AF40" s="239"/>
    </row>
    <row r="41" spans="2:38" ht="18.75" customHeight="1">
      <c r="B41" s="215"/>
      <c r="C41" s="661" t="s">
        <v>468</v>
      </c>
      <c r="D41" s="661"/>
      <c r="E41" s="661"/>
      <c r="F41" s="661"/>
      <c r="G41" s="656" t="s">
        <v>34</v>
      </c>
      <c r="H41" s="656"/>
      <c r="I41" s="656"/>
      <c r="J41" s="656"/>
      <c r="K41" s="656"/>
      <c r="L41" s="656"/>
      <c r="M41" s="656"/>
      <c r="N41" s="656"/>
      <c r="O41" s="648" t="s">
        <v>473</v>
      </c>
      <c r="P41" s="648"/>
      <c r="Q41" s="648"/>
      <c r="R41" s="648"/>
      <c r="S41" s="648"/>
      <c r="T41" s="740" t="s">
        <v>616</v>
      </c>
      <c r="U41" s="740"/>
      <c r="V41" s="740"/>
      <c r="W41" s="740"/>
      <c r="X41" s="740"/>
      <c r="Y41" s="740"/>
      <c r="Z41" s="740"/>
      <c r="AA41" s="740"/>
      <c r="AB41" s="301"/>
      <c r="AD41" s="261"/>
      <c r="AE41" s="238"/>
      <c r="AF41" s="238"/>
    </row>
    <row r="42" spans="2:38" ht="35.25" customHeight="1">
      <c r="B42" s="215"/>
      <c r="C42" s="668" t="s">
        <v>522</v>
      </c>
      <c r="D42" s="668"/>
      <c r="E42" s="668"/>
      <c r="F42" s="668"/>
      <c r="G42" s="737" t="s">
        <v>588</v>
      </c>
      <c r="H42" s="737"/>
      <c r="I42" s="737"/>
      <c r="J42" s="737"/>
      <c r="K42" s="737"/>
      <c r="L42" s="737"/>
      <c r="M42" s="737"/>
      <c r="N42" s="737"/>
      <c r="O42" s="661" t="s">
        <v>475</v>
      </c>
      <c r="P42" s="661"/>
      <c r="Q42" s="661"/>
      <c r="R42" s="661"/>
      <c r="S42" s="661"/>
      <c r="T42" s="740"/>
      <c r="U42" s="740"/>
      <c r="V42" s="740"/>
      <c r="W42" s="740"/>
      <c r="X42" s="740"/>
      <c r="Y42" s="740"/>
      <c r="Z42" s="740"/>
      <c r="AA42" s="740"/>
      <c r="AB42" s="301"/>
      <c r="AD42" s="261"/>
      <c r="AE42" s="238"/>
      <c r="AF42" s="238"/>
    </row>
    <row r="43" spans="2:38" ht="18.75" customHeight="1">
      <c r="B43" s="215"/>
      <c r="C43" s="668"/>
      <c r="D43" s="668"/>
      <c r="E43" s="668"/>
      <c r="F43" s="668"/>
      <c r="G43" s="737"/>
      <c r="H43" s="737"/>
      <c r="I43" s="737"/>
      <c r="J43" s="737"/>
      <c r="K43" s="737"/>
      <c r="L43" s="737"/>
      <c r="M43" s="737"/>
      <c r="N43" s="737"/>
      <c r="O43" s="668" t="s">
        <v>476</v>
      </c>
      <c r="P43" s="668"/>
      <c r="Q43" s="668"/>
      <c r="R43" s="668"/>
      <c r="S43" s="668"/>
      <c r="T43" s="741"/>
      <c r="U43" s="741"/>
      <c r="V43" s="741"/>
      <c r="W43" s="741"/>
      <c r="X43" s="741"/>
      <c r="Y43" s="741"/>
      <c r="Z43" s="741"/>
      <c r="AA43" s="741"/>
      <c r="AB43" s="301"/>
      <c r="AD43" s="261"/>
      <c r="AE43" s="238"/>
      <c r="AF43" s="238"/>
    </row>
    <row r="44" spans="2:38" ht="15" customHeight="1">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301"/>
      <c r="AD44" s="261"/>
      <c r="AE44" s="238"/>
      <c r="AF44" s="238"/>
    </row>
    <row r="45" spans="2:38" ht="27.75" customHeight="1">
      <c r="B45" s="215"/>
      <c r="C45" s="677" t="s">
        <v>480</v>
      </c>
      <c r="D45" s="677"/>
      <c r="E45" s="677"/>
      <c r="F45" s="677"/>
      <c r="G45" s="662" t="s">
        <v>481</v>
      </c>
      <c r="H45" s="662"/>
      <c r="I45" s="322" t="s">
        <v>482</v>
      </c>
      <c r="J45" s="241" t="s">
        <v>483</v>
      </c>
      <c r="K45" s="240"/>
      <c r="L45" s="241" t="s">
        <v>484</v>
      </c>
      <c r="M45" s="242"/>
      <c r="N45" s="242"/>
      <c r="O45" s="663" t="s">
        <v>485</v>
      </c>
      <c r="P45" s="663"/>
      <c r="Q45" s="663"/>
      <c r="R45" s="663"/>
      <c r="S45" s="720" t="s">
        <v>486</v>
      </c>
      <c r="T45" s="720"/>
      <c r="U45" s="720"/>
      <c r="V45" s="720"/>
      <c r="W45" s="720"/>
      <c r="X45" s="720"/>
      <c r="Y45" s="720"/>
      <c r="Z45" s="720"/>
      <c r="AA45" s="720"/>
      <c r="AB45" s="301"/>
      <c r="AD45" s="261"/>
      <c r="AE45" s="238"/>
      <c r="AF45" s="238"/>
    </row>
    <row r="46" spans="2:38" ht="21.7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5" t="s">
        <v>482</v>
      </c>
      <c r="W46" s="721" t="s">
        <v>489</v>
      </c>
      <c r="X46" s="721"/>
      <c r="Y46" s="721"/>
      <c r="Z46" s="667"/>
      <c r="AA46" s="667"/>
      <c r="AB46" s="301"/>
      <c r="AD46" s="261"/>
      <c r="AE46" s="238"/>
      <c r="AF46" s="238"/>
    </row>
    <row r="47" spans="2:38" ht="30" customHeight="1">
      <c r="B47" s="215"/>
      <c r="C47" s="648" t="s">
        <v>490</v>
      </c>
      <c r="D47" s="648"/>
      <c r="E47" s="648"/>
      <c r="F47" s="648"/>
      <c r="G47" s="652"/>
      <c r="H47" s="652"/>
      <c r="I47" s="652"/>
      <c r="J47" s="652"/>
      <c r="K47" s="652"/>
      <c r="L47" s="652"/>
      <c r="M47" s="652"/>
      <c r="N47" s="652"/>
      <c r="O47" s="650"/>
      <c r="P47" s="650"/>
      <c r="Q47" s="650"/>
      <c r="R47" s="650"/>
      <c r="S47" s="721" t="s">
        <v>476</v>
      </c>
      <c r="T47" s="721"/>
      <c r="U47" s="721"/>
      <c r="V47" s="655" t="s">
        <v>482</v>
      </c>
      <c r="W47" s="721" t="s">
        <v>523</v>
      </c>
      <c r="X47" s="721"/>
      <c r="Y47" s="721"/>
      <c r="Z47" s="712"/>
      <c r="AA47" s="712"/>
      <c r="AB47" s="301"/>
      <c r="AD47" s="261"/>
      <c r="AE47" s="238"/>
      <c r="AF47" s="238"/>
    </row>
    <row r="48" spans="2:38" ht="20.25" customHeight="1">
      <c r="B48" s="215"/>
      <c r="C48" s="648" t="s">
        <v>524</v>
      </c>
      <c r="D48" s="648"/>
      <c r="E48" s="648"/>
      <c r="F48" s="648"/>
      <c r="G48" s="745" t="s">
        <v>622</v>
      </c>
      <c r="H48" s="745"/>
      <c r="I48" s="745"/>
      <c r="J48" s="745"/>
      <c r="K48" s="745"/>
      <c r="L48" s="745"/>
      <c r="M48" s="745"/>
      <c r="N48" s="745"/>
      <c r="O48" s="650"/>
      <c r="P48" s="650"/>
      <c r="Q48" s="650"/>
      <c r="R48" s="650"/>
      <c r="S48" s="721"/>
      <c r="T48" s="721"/>
      <c r="U48" s="721"/>
      <c r="V48" s="655"/>
      <c r="W48" s="721"/>
      <c r="X48" s="721"/>
      <c r="Y48" s="721"/>
      <c r="Z48" s="712"/>
      <c r="AA48" s="712"/>
      <c r="AB48" s="301"/>
      <c r="AD48" s="261"/>
      <c r="AE48" s="238"/>
      <c r="AF48" s="238"/>
    </row>
    <row r="49" spans="1:38" ht="13.5" customHeight="1">
      <c r="B49" s="215"/>
      <c r="C49" s="648" t="s">
        <v>526</v>
      </c>
      <c r="D49" s="648"/>
      <c r="E49" s="648"/>
      <c r="F49" s="648"/>
      <c r="G49" s="649" t="s">
        <v>75</v>
      </c>
      <c r="H49" s="649"/>
      <c r="I49" s="649"/>
      <c r="J49" s="649"/>
      <c r="K49" s="649"/>
      <c r="L49" s="649"/>
      <c r="M49" s="649"/>
      <c r="N49" s="649"/>
      <c r="O49" s="650"/>
      <c r="P49" s="650"/>
      <c r="Q49" s="650"/>
      <c r="R49" s="650"/>
      <c r="S49" s="715" t="s">
        <v>493</v>
      </c>
      <c r="T49" s="715"/>
      <c r="U49" s="715"/>
      <c r="V49" s="654" t="s">
        <v>482</v>
      </c>
      <c r="W49" s="607" t="s">
        <v>494</v>
      </c>
      <c r="X49" s="607"/>
      <c r="Y49" s="607"/>
      <c r="Z49" s="608" t="s">
        <v>482</v>
      </c>
      <c r="AA49" s="608"/>
      <c r="AB49" s="301"/>
      <c r="AD49" s="261"/>
      <c r="AE49" s="238"/>
      <c r="AF49" s="238"/>
    </row>
    <row r="50" spans="1:38" ht="12.75" customHeight="1">
      <c r="B50" s="215"/>
      <c r="C50" s="648" t="s">
        <v>495</v>
      </c>
      <c r="D50" s="648"/>
      <c r="E50" s="648"/>
      <c r="F50" s="648"/>
      <c r="G50" s="649"/>
      <c r="H50" s="649"/>
      <c r="I50" s="649"/>
      <c r="J50" s="649"/>
      <c r="K50" s="649"/>
      <c r="L50" s="649"/>
      <c r="M50" s="649"/>
      <c r="N50" s="649"/>
      <c r="O50" s="650"/>
      <c r="P50" s="650"/>
      <c r="Q50" s="650"/>
      <c r="R50" s="650"/>
      <c r="S50" s="715"/>
      <c r="T50" s="715"/>
      <c r="U50" s="715"/>
      <c r="V50" s="654"/>
      <c r="W50" s="607"/>
      <c r="X50" s="607"/>
      <c r="Y50" s="607"/>
      <c r="Z50" s="608"/>
      <c r="AA50" s="608"/>
      <c r="AB50" s="301"/>
      <c r="AD50" s="261"/>
      <c r="AE50" s="238"/>
      <c r="AF50" s="238"/>
    </row>
    <row r="51" spans="1:38" ht="12.7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608"/>
      <c r="AA51" s="608"/>
      <c r="AB51" s="301"/>
      <c r="AD51" s="261"/>
      <c r="AE51" s="238"/>
      <c r="AF51" s="238"/>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304"/>
      <c r="AB52" s="305"/>
      <c r="AD52" s="261"/>
      <c r="AE52" s="239"/>
      <c r="AF52" s="239"/>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A55" s="254"/>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A56" s="254"/>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A57" s="254"/>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SGME9UnSdMfQ2/ZgqDDpawMtTkuH6Ib1PZSFX23HW2c3q9iMkJDvyAKwk9BABuI25vc3yH1dFh/nqrNxIzik+A==" saltValue="L7vnqhGkveG5W9huBcSOzA==" spinCount="100000" sheet="1" objects="1" scenarios="1"/>
  <mergeCells count="74">
    <mergeCell ref="G3:P3"/>
    <mergeCell ref="G4:P4"/>
    <mergeCell ref="G5:P5"/>
    <mergeCell ref="C7:AA7"/>
    <mergeCell ref="C8:E8"/>
    <mergeCell ref="F8:P8"/>
    <mergeCell ref="Q8:R8"/>
    <mergeCell ref="S8:T8"/>
    <mergeCell ref="U8:V8"/>
    <mergeCell ref="W8:AA8"/>
    <mergeCell ref="C9:E10"/>
    <mergeCell ref="F9:AA10"/>
    <mergeCell ref="R12:AA12"/>
    <mergeCell ref="R13:AA19"/>
    <mergeCell ref="R20:AA20"/>
    <mergeCell ref="R21:AA28"/>
    <mergeCell ref="D35:E35"/>
    <mergeCell ref="C37:N37"/>
    <mergeCell ref="O37:AA37"/>
    <mergeCell ref="C38:F38"/>
    <mergeCell ref="G38:N38"/>
    <mergeCell ref="O38:S38"/>
    <mergeCell ref="T38:AA38"/>
    <mergeCell ref="C39:F39"/>
    <mergeCell ref="G39:N39"/>
    <mergeCell ref="O39:S39"/>
    <mergeCell ref="T39:AA39"/>
    <mergeCell ref="C40:F40"/>
    <mergeCell ref="G40:N40"/>
    <mergeCell ref="O40:S40"/>
    <mergeCell ref="T40:AA40"/>
    <mergeCell ref="C41:F41"/>
    <mergeCell ref="G41:N41"/>
    <mergeCell ref="O41:S41"/>
    <mergeCell ref="T41:AA41"/>
    <mergeCell ref="C42:F43"/>
    <mergeCell ref="G42:N43"/>
    <mergeCell ref="O42:S42"/>
    <mergeCell ref="T42:AA42"/>
    <mergeCell ref="O43:S43"/>
    <mergeCell ref="T43:AA43"/>
    <mergeCell ref="C44:N44"/>
    <mergeCell ref="O44:AA44"/>
    <mergeCell ref="C45:F46"/>
    <mergeCell ref="G45:H45"/>
    <mergeCell ref="O45:R45"/>
    <mergeCell ref="S45:AA45"/>
    <mergeCell ref="G46:M46"/>
    <mergeCell ref="O46:R51"/>
    <mergeCell ref="S46:U46"/>
    <mergeCell ref="W46:Y46"/>
    <mergeCell ref="Z46:AA46"/>
    <mergeCell ref="C47:F47"/>
    <mergeCell ref="G47:N47"/>
    <mergeCell ref="S47:U48"/>
    <mergeCell ref="V47:V48"/>
    <mergeCell ref="W47:Y48"/>
    <mergeCell ref="V49:V51"/>
    <mergeCell ref="W49:Y51"/>
    <mergeCell ref="Z49:AA51"/>
    <mergeCell ref="C50:F50"/>
    <mergeCell ref="G50:N50"/>
    <mergeCell ref="C51:F51"/>
    <mergeCell ref="G51:N51"/>
    <mergeCell ref="C48:F48"/>
    <mergeCell ref="G48:N48"/>
    <mergeCell ref="C49:F49"/>
    <mergeCell ref="G49:N49"/>
    <mergeCell ref="S49:U51"/>
    <mergeCell ref="AF53:AL53"/>
    <mergeCell ref="AF55:AL55"/>
    <mergeCell ref="AF56:AL56"/>
    <mergeCell ref="AF57:AL57"/>
    <mergeCell ref="Z47:AA48"/>
  </mergeCells>
  <pageMargins left="0.52013888888888904" right="0.69027777777777799" top="1.0347222222222201" bottom="0.49027777777777798" header="0.511811023622047" footer="0.511811023622047"/>
  <pageSetup paperSize="9" scale="8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N84"/>
  <sheetViews>
    <sheetView showGridLines="0" topLeftCell="A19" zoomScaleNormal="100" workbookViewId="0">
      <selection activeCell="R21" sqref="R21:AC28"/>
    </sheetView>
  </sheetViews>
  <sheetFormatPr baseColWidth="10" defaultColWidth="11.42578125" defaultRowHeight="12.75"/>
  <cols>
    <col min="1" max="2" width="1.140625" customWidth="1"/>
    <col min="3" max="3" width="4.28515625" customWidth="1"/>
    <col min="4" max="4" width="5.28515625" customWidth="1"/>
    <col min="5" max="5" width="5.42578125" customWidth="1"/>
    <col min="6" max="29" width="8.7109375" customWidth="1"/>
    <col min="30" max="31" width="1.140625" customWidth="1"/>
    <col min="34" max="34" width="62.85546875" customWidth="1"/>
  </cols>
  <sheetData>
    <row r="1" spans="2:40" ht="6" customHeight="1"/>
    <row r="2" spans="2:40"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4"/>
    </row>
    <row r="3" spans="2:40">
      <c r="B3" s="215"/>
      <c r="G3" s="688" t="str">
        <f>+'OP MEDICINA GRAL'!G3</f>
        <v>HOSPITAL REGIONAL DE MONIQUIRÁ E.S.E.</v>
      </c>
      <c r="H3" s="688"/>
      <c r="I3" s="688"/>
      <c r="J3" s="688"/>
      <c r="K3" s="688"/>
      <c r="L3" s="688"/>
      <c r="M3" s="688"/>
      <c r="N3" s="688"/>
      <c r="O3" s="688"/>
      <c r="P3" s="688"/>
      <c r="AD3" s="216"/>
    </row>
    <row r="4" spans="2:40">
      <c r="B4" s="215"/>
      <c r="G4" s="688" t="s">
        <v>430</v>
      </c>
      <c r="H4" s="688"/>
      <c r="I4" s="688"/>
      <c r="J4" s="688"/>
      <c r="K4" s="688"/>
      <c r="L4" s="688"/>
      <c r="M4" s="688"/>
      <c r="N4" s="688"/>
      <c r="O4" s="688"/>
      <c r="P4" s="688"/>
      <c r="AD4" s="216"/>
    </row>
    <row r="5" spans="2:40">
      <c r="B5" s="215"/>
      <c r="G5" s="688" t="s">
        <v>537</v>
      </c>
      <c r="H5" s="688"/>
      <c r="I5" s="688"/>
      <c r="J5" s="688"/>
      <c r="K5" s="688"/>
      <c r="L5" s="688"/>
      <c r="M5" s="688"/>
      <c r="N5" s="688"/>
      <c r="O5" s="688"/>
      <c r="P5" s="688"/>
      <c r="AD5" s="216"/>
    </row>
    <row r="6" spans="2:40" ht="4.5" customHeight="1">
      <c r="B6" s="215"/>
      <c r="AD6" s="216"/>
    </row>
    <row r="7" spans="2:40" ht="20.2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216"/>
    </row>
    <row r="8" spans="2:40" ht="26.25" customHeight="1">
      <c r="B8" s="215"/>
      <c r="C8" s="749" t="s">
        <v>433</v>
      </c>
      <c r="D8" s="749"/>
      <c r="E8" s="749"/>
      <c r="F8" s="691" t="s">
        <v>629</v>
      </c>
      <c r="G8" s="691"/>
      <c r="H8" s="691"/>
      <c r="I8" s="691"/>
      <c r="J8" s="691"/>
      <c r="K8" s="691"/>
      <c r="L8" s="691"/>
      <c r="M8" s="691"/>
      <c r="N8" s="691"/>
      <c r="O8" s="691"/>
      <c r="P8" s="691"/>
      <c r="Q8" s="750" t="s">
        <v>435</v>
      </c>
      <c r="R8" s="750"/>
      <c r="S8" s="691"/>
      <c r="T8" s="691"/>
      <c r="U8" s="750" t="s">
        <v>436</v>
      </c>
      <c r="V8" s="750"/>
      <c r="W8" s="750"/>
      <c r="X8" s="750"/>
      <c r="Y8" s="751" t="s">
        <v>437</v>
      </c>
      <c r="Z8" s="751"/>
      <c r="AA8" s="751"/>
      <c r="AB8" s="751"/>
      <c r="AC8" s="751"/>
      <c r="AD8" s="216"/>
      <c r="AG8" s="218"/>
      <c r="AH8" s="218"/>
      <c r="AI8" s="218"/>
    </row>
    <row r="9" spans="2:40" ht="38.25" customHeight="1">
      <c r="B9" s="215"/>
      <c r="C9" s="748" t="s">
        <v>438</v>
      </c>
      <c r="D9" s="748"/>
      <c r="E9" s="748"/>
      <c r="F9" s="734" t="s">
        <v>625</v>
      </c>
      <c r="G9" s="734"/>
      <c r="H9" s="734"/>
      <c r="I9" s="734"/>
      <c r="J9" s="734"/>
      <c r="K9" s="734"/>
      <c r="L9" s="734"/>
      <c r="M9" s="734"/>
      <c r="N9" s="734"/>
      <c r="O9" s="734"/>
      <c r="P9" s="734"/>
      <c r="Q9" s="734"/>
      <c r="R9" s="734"/>
      <c r="S9" s="734"/>
      <c r="T9" s="734"/>
      <c r="U9" s="734"/>
      <c r="V9" s="734"/>
      <c r="W9" s="734"/>
      <c r="X9" s="734"/>
      <c r="Y9" s="734"/>
      <c r="Z9" s="734"/>
      <c r="AA9" s="734"/>
      <c r="AB9" s="734"/>
      <c r="AC9" s="734"/>
      <c r="AD9" s="216"/>
      <c r="AG9" s="218"/>
      <c r="AH9" s="218"/>
      <c r="AI9" s="218"/>
    </row>
    <row r="10" spans="2:40" ht="41.25" customHeight="1">
      <c r="B10" s="215"/>
      <c r="C10" s="748"/>
      <c r="D10" s="748"/>
      <c r="E10" s="748"/>
      <c r="F10" s="734"/>
      <c r="G10" s="734"/>
      <c r="H10" s="734"/>
      <c r="I10" s="734"/>
      <c r="J10" s="734"/>
      <c r="K10" s="734"/>
      <c r="L10" s="734"/>
      <c r="M10" s="734"/>
      <c r="N10" s="734"/>
      <c r="O10" s="734"/>
      <c r="P10" s="734"/>
      <c r="Q10" s="734"/>
      <c r="R10" s="734"/>
      <c r="S10" s="734"/>
      <c r="T10" s="734"/>
      <c r="U10" s="734"/>
      <c r="V10" s="734"/>
      <c r="W10" s="734"/>
      <c r="X10" s="734"/>
      <c r="Y10" s="734"/>
      <c r="Z10" s="734"/>
      <c r="AA10" s="734"/>
      <c r="AB10" s="734"/>
      <c r="AC10" s="734"/>
      <c r="AD10" s="216"/>
      <c r="AG10" s="218"/>
      <c r="AH10" s="218"/>
      <c r="AI10" s="218"/>
    </row>
    <row r="11" spans="2:40" ht="4.5" customHeight="1">
      <c r="B11" s="215"/>
      <c r="C11" s="315"/>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c r="AB11" s="316"/>
      <c r="AC11" s="317"/>
      <c r="AD11" s="216"/>
      <c r="AG11" s="218"/>
      <c r="AH11" s="218"/>
      <c r="AI11" s="218"/>
      <c r="AJ11" s="218"/>
      <c r="AK11" s="218"/>
      <c r="AL11" s="218"/>
      <c r="AM11" s="218"/>
      <c r="AN11" s="218"/>
    </row>
    <row r="12" spans="2:40" ht="17.25" customHeight="1">
      <c r="B12" s="215"/>
      <c r="C12" s="219"/>
      <c r="D12" s="220"/>
      <c r="E12" s="220"/>
      <c r="F12" s="220"/>
      <c r="G12" s="220"/>
      <c r="H12" s="220"/>
      <c r="I12" s="220"/>
      <c r="J12" s="220"/>
      <c r="K12" s="220"/>
      <c r="L12" s="220"/>
      <c r="M12" s="220"/>
      <c r="N12" s="220"/>
      <c r="O12" s="220"/>
      <c r="P12" s="220"/>
      <c r="Q12" s="323"/>
      <c r="R12" s="632" t="s">
        <v>442</v>
      </c>
      <c r="S12" s="632"/>
      <c r="T12" s="632"/>
      <c r="U12" s="632"/>
      <c r="V12" s="632"/>
      <c r="W12" s="632"/>
      <c r="X12" s="632"/>
      <c r="Y12" s="632"/>
      <c r="Z12" s="632"/>
      <c r="AA12" s="632"/>
      <c r="AB12" s="632"/>
      <c r="AC12" s="632"/>
      <c r="AD12" s="216"/>
    </row>
    <row r="13" spans="2:40" ht="27" customHeight="1">
      <c r="B13" s="215"/>
      <c r="C13" s="219"/>
      <c r="D13" s="220"/>
      <c r="E13" s="220"/>
      <c r="F13" s="220"/>
      <c r="G13" s="220"/>
      <c r="H13" s="220"/>
      <c r="I13" s="220"/>
      <c r="J13" s="220"/>
      <c r="K13" s="220"/>
      <c r="L13" s="220"/>
      <c r="M13" s="220"/>
      <c r="N13" s="220"/>
      <c r="O13" s="220"/>
      <c r="P13" s="220"/>
      <c r="Q13" s="324"/>
      <c r="R13" s="706" t="s">
        <v>630</v>
      </c>
      <c r="S13" s="706"/>
      <c r="T13" s="706"/>
      <c r="U13" s="706"/>
      <c r="V13" s="706"/>
      <c r="W13" s="706"/>
      <c r="X13" s="706"/>
      <c r="Y13" s="706"/>
      <c r="Z13" s="706"/>
      <c r="AA13" s="706"/>
      <c r="AB13" s="706"/>
      <c r="AC13" s="706"/>
      <c r="AD13" s="216"/>
    </row>
    <row r="14" spans="2:40" ht="17.25" customHeight="1">
      <c r="B14" s="215"/>
      <c r="C14" s="219"/>
      <c r="D14" s="220"/>
      <c r="E14" s="220"/>
      <c r="F14" s="220"/>
      <c r="G14" s="220"/>
      <c r="H14" s="220"/>
      <c r="I14" s="220"/>
      <c r="J14" s="220"/>
      <c r="K14" s="220"/>
      <c r="L14" s="220"/>
      <c r="M14" s="220"/>
      <c r="N14" s="220"/>
      <c r="O14" s="220"/>
      <c r="P14" s="220"/>
      <c r="Q14" s="324"/>
      <c r="R14" s="706"/>
      <c r="S14" s="706"/>
      <c r="T14" s="706"/>
      <c r="U14" s="706"/>
      <c r="V14" s="706"/>
      <c r="W14" s="706"/>
      <c r="X14" s="706"/>
      <c r="Y14" s="706"/>
      <c r="Z14" s="706"/>
      <c r="AA14" s="706"/>
      <c r="AB14" s="706"/>
      <c r="AC14" s="706"/>
      <c r="AD14" s="216"/>
    </row>
    <row r="15" spans="2:40" ht="11.25" customHeight="1">
      <c r="B15" s="215"/>
      <c r="C15" s="219"/>
      <c r="D15" s="220"/>
      <c r="E15" s="220"/>
      <c r="F15" s="220"/>
      <c r="G15" s="220"/>
      <c r="H15" s="220"/>
      <c r="I15" s="220"/>
      <c r="J15" s="220"/>
      <c r="K15" s="220"/>
      <c r="L15" s="220"/>
      <c r="M15" s="220"/>
      <c r="N15" s="220"/>
      <c r="O15" s="220"/>
      <c r="P15" s="220"/>
      <c r="Q15" s="324"/>
      <c r="R15" s="706"/>
      <c r="S15" s="706"/>
      <c r="T15" s="706"/>
      <c r="U15" s="706"/>
      <c r="V15" s="706"/>
      <c r="W15" s="706"/>
      <c r="X15" s="706"/>
      <c r="Y15" s="706"/>
      <c r="Z15" s="706"/>
      <c r="AA15" s="706"/>
      <c r="AB15" s="706"/>
      <c r="AC15" s="706"/>
      <c r="AD15" s="216"/>
    </row>
    <row r="16" spans="2:40" ht="40.5" customHeight="1">
      <c r="B16" s="215"/>
      <c r="C16" s="219"/>
      <c r="D16" s="220"/>
      <c r="E16" s="220"/>
      <c r="F16" s="220"/>
      <c r="G16" s="220"/>
      <c r="H16" s="220"/>
      <c r="I16" s="220"/>
      <c r="J16" s="220"/>
      <c r="K16" s="220"/>
      <c r="L16" s="220"/>
      <c r="M16" s="220"/>
      <c r="N16" s="220"/>
      <c r="O16" s="220"/>
      <c r="P16" s="220"/>
      <c r="Q16" s="324"/>
      <c r="R16" s="706"/>
      <c r="S16" s="706"/>
      <c r="T16" s="706"/>
      <c r="U16" s="706"/>
      <c r="V16" s="706"/>
      <c r="W16" s="706"/>
      <c r="X16" s="706"/>
      <c r="Y16" s="706"/>
      <c r="Z16" s="706"/>
      <c r="AA16" s="706"/>
      <c r="AB16" s="706"/>
      <c r="AC16" s="706"/>
      <c r="AD16" s="216"/>
    </row>
    <row r="17" spans="2:40" ht="18.75" customHeight="1">
      <c r="B17" s="215"/>
      <c r="C17" s="219"/>
      <c r="D17" s="220"/>
      <c r="E17" s="220"/>
      <c r="F17" s="220"/>
      <c r="G17" s="220"/>
      <c r="H17" s="220"/>
      <c r="I17" s="220"/>
      <c r="J17" s="220"/>
      <c r="K17" s="220"/>
      <c r="L17" s="220"/>
      <c r="M17" s="220"/>
      <c r="N17" s="220"/>
      <c r="O17" s="220"/>
      <c r="P17" s="220"/>
      <c r="Q17" s="324"/>
      <c r="R17" s="706"/>
      <c r="S17" s="706"/>
      <c r="T17" s="706"/>
      <c r="U17" s="706"/>
      <c r="V17" s="706"/>
      <c r="W17" s="706"/>
      <c r="X17" s="706"/>
      <c r="Y17" s="706"/>
      <c r="Z17" s="706"/>
      <c r="AA17" s="706"/>
      <c r="AB17" s="706"/>
      <c r="AC17" s="706"/>
      <c r="AD17" s="216"/>
    </row>
    <row r="18" spans="2:40" ht="28.5" customHeight="1">
      <c r="B18" s="215"/>
      <c r="C18" s="219"/>
      <c r="D18" s="220"/>
      <c r="E18" s="220"/>
      <c r="F18" s="220"/>
      <c r="G18" s="220"/>
      <c r="H18" s="220"/>
      <c r="I18" s="220"/>
      <c r="J18" s="220"/>
      <c r="K18" s="220"/>
      <c r="L18" s="220"/>
      <c r="M18" s="220"/>
      <c r="N18" s="220"/>
      <c r="O18" s="220"/>
      <c r="P18" s="220"/>
      <c r="Q18" s="324"/>
      <c r="R18" s="706"/>
      <c r="S18" s="706"/>
      <c r="T18" s="706"/>
      <c r="U18" s="706"/>
      <c r="V18" s="706"/>
      <c r="W18" s="706"/>
      <c r="X18" s="706"/>
      <c r="Y18" s="706"/>
      <c r="Z18" s="706"/>
      <c r="AA18" s="706"/>
      <c r="AB18" s="706"/>
      <c r="AC18" s="706"/>
      <c r="AD18" s="216"/>
    </row>
    <row r="19" spans="2:40" ht="24" customHeight="1">
      <c r="B19" s="215"/>
      <c r="C19" s="219"/>
      <c r="D19" s="220"/>
      <c r="E19" s="220"/>
      <c r="F19" s="220"/>
      <c r="G19" s="220"/>
      <c r="H19" s="220"/>
      <c r="I19" s="220"/>
      <c r="J19" s="220"/>
      <c r="K19" s="220"/>
      <c r="L19" s="220"/>
      <c r="M19" s="220"/>
      <c r="N19" s="220"/>
      <c r="O19" s="220"/>
      <c r="P19" s="220"/>
      <c r="Q19" s="324"/>
      <c r="R19" s="706"/>
      <c r="S19" s="706"/>
      <c r="T19" s="706"/>
      <c r="U19" s="706"/>
      <c r="V19" s="706"/>
      <c r="W19" s="706"/>
      <c r="X19" s="706"/>
      <c r="Y19" s="706"/>
      <c r="Z19" s="706"/>
      <c r="AA19" s="706"/>
      <c r="AB19" s="706"/>
      <c r="AC19" s="706"/>
      <c r="AD19" s="216"/>
    </row>
    <row r="20" spans="2:40" ht="17.25" customHeight="1">
      <c r="B20" s="215"/>
      <c r="C20" s="219"/>
      <c r="D20" s="220"/>
      <c r="E20" s="220"/>
      <c r="F20" s="220"/>
      <c r="G20" s="220"/>
      <c r="H20" s="220"/>
      <c r="I20" s="220"/>
      <c r="J20" s="220"/>
      <c r="K20" s="220"/>
      <c r="L20" s="220"/>
      <c r="M20" s="220"/>
      <c r="N20" s="220"/>
      <c r="O20" s="220"/>
      <c r="P20" s="220"/>
      <c r="Q20" s="324"/>
      <c r="R20" s="697" t="s">
        <v>478</v>
      </c>
      <c r="S20" s="697"/>
      <c r="T20" s="697"/>
      <c r="U20" s="697"/>
      <c r="V20" s="697"/>
      <c r="W20" s="697"/>
      <c r="X20" s="697"/>
      <c r="Y20" s="697"/>
      <c r="Z20" s="697"/>
      <c r="AA20" s="697"/>
      <c r="AB20" s="697"/>
      <c r="AC20" s="697"/>
      <c r="AD20" s="216"/>
    </row>
    <row r="21" spans="2:40" ht="17.25" customHeight="1">
      <c r="B21" s="215"/>
      <c r="C21" s="219"/>
      <c r="D21" s="220"/>
      <c r="E21" s="220"/>
      <c r="F21" s="220"/>
      <c r="G21" s="220"/>
      <c r="H21" s="220"/>
      <c r="I21" s="220"/>
      <c r="J21" s="220"/>
      <c r="K21" s="220"/>
      <c r="L21" s="220"/>
      <c r="M21" s="220"/>
      <c r="N21" s="220"/>
      <c r="O21" s="220"/>
      <c r="P21" s="220"/>
      <c r="Q21" s="324"/>
      <c r="R21" s="698" t="s">
        <v>631</v>
      </c>
      <c r="S21" s="698"/>
      <c r="T21" s="698"/>
      <c r="U21" s="698"/>
      <c r="V21" s="698"/>
      <c r="W21" s="698"/>
      <c r="X21" s="698"/>
      <c r="Y21" s="698"/>
      <c r="Z21" s="698"/>
      <c r="AA21" s="698"/>
      <c r="AB21" s="698"/>
      <c r="AC21" s="698"/>
      <c r="AD21" s="216"/>
    </row>
    <row r="22" spans="2:40" ht="17.25" customHeight="1">
      <c r="B22" s="215"/>
      <c r="C22" s="219"/>
      <c r="D22" s="220"/>
      <c r="E22" s="220"/>
      <c r="F22" s="220"/>
      <c r="G22" s="220"/>
      <c r="H22" s="220"/>
      <c r="I22" s="220"/>
      <c r="J22" s="220"/>
      <c r="K22" s="220"/>
      <c r="L22" s="220"/>
      <c r="M22" s="220"/>
      <c r="N22" s="220"/>
      <c r="O22" s="220"/>
      <c r="P22" s="220"/>
      <c r="Q22" s="324"/>
      <c r="R22" s="698"/>
      <c r="S22" s="698"/>
      <c r="T22" s="698"/>
      <c r="U22" s="698"/>
      <c r="V22" s="698"/>
      <c r="W22" s="698"/>
      <c r="X22" s="698"/>
      <c r="Y22" s="698"/>
      <c r="Z22" s="698"/>
      <c r="AA22" s="698"/>
      <c r="AB22" s="698"/>
      <c r="AC22" s="698"/>
      <c r="AD22" s="216"/>
    </row>
    <row r="23" spans="2:40" ht="17.25" customHeight="1">
      <c r="B23" s="215"/>
      <c r="C23" s="219"/>
      <c r="D23" s="220"/>
      <c r="E23" s="220"/>
      <c r="F23" s="220"/>
      <c r="G23" s="220"/>
      <c r="H23" s="220"/>
      <c r="I23" s="220"/>
      <c r="J23" s="220"/>
      <c r="K23" s="220"/>
      <c r="L23" s="220"/>
      <c r="M23" s="220"/>
      <c r="N23" s="220"/>
      <c r="O23" s="220"/>
      <c r="P23" s="220"/>
      <c r="Q23" s="324"/>
      <c r="R23" s="698"/>
      <c r="S23" s="698"/>
      <c r="T23" s="698"/>
      <c r="U23" s="698"/>
      <c r="V23" s="698"/>
      <c r="W23" s="698"/>
      <c r="X23" s="698"/>
      <c r="Y23" s="698"/>
      <c r="Z23" s="698"/>
      <c r="AA23" s="698"/>
      <c r="AB23" s="698"/>
      <c r="AC23" s="698"/>
      <c r="AD23" s="216"/>
    </row>
    <row r="24" spans="2:40" ht="17.25" customHeight="1">
      <c r="B24" s="215"/>
      <c r="C24" s="219"/>
      <c r="D24" s="220"/>
      <c r="E24" s="220"/>
      <c r="F24" s="220"/>
      <c r="G24" s="220"/>
      <c r="H24" s="220"/>
      <c r="I24" s="220"/>
      <c r="J24" s="220"/>
      <c r="K24" s="220"/>
      <c r="L24" s="220"/>
      <c r="M24" s="220"/>
      <c r="N24" s="220"/>
      <c r="O24" s="220"/>
      <c r="P24" s="220"/>
      <c r="Q24" s="324"/>
      <c r="R24" s="698"/>
      <c r="S24" s="698"/>
      <c r="T24" s="698"/>
      <c r="U24" s="698"/>
      <c r="V24" s="698"/>
      <c r="W24" s="698"/>
      <c r="X24" s="698"/>
      <c r="Y24" s="698"/>
      <c r="Z24" s="698"/>
      <c r="AA24" s="698"/>
      <c r="AB24" s="698"/>
      <c r="AC24" s="698"/>
      <c r="AD24" s="216"/>
    </row>
    <row r="25" spans="2:40" ht="17.25" customHeight="1">
      <c r="B25" s="215"/>
      <c r="C25" s="219"/>
      <c r="D25" s="220"/>
      <c r="E25" s="220"/>
      <c r="F25" s="220"/>
      <c r="G25" s="220"/>
      <c r="H25" s="220"/>
      <c r="I25" s="220"/>
      <c r="J25" s="220"/>
      <c r="K25" s="220"/>
      <c r="L25" s="220"/>
      <c r="M25" s="220"/>
      <c r="N25" s="220"/>
      <c r="O25" s="220"/>
      <c r="P25" s="220"/>
      <c r="Q25" s="324"/>
      <c r="R25" s="698"/>
      <c r="S25" s="698"/>
      <c r="T25" s="698"/>
      <c r="U25" s="698"/>
      <c r="V25" s="698"/>
      <c r="W25" s="698"/>
      <c r="X25" s="698"/>
      <c r="Y25" s="698"/>
      <c r="Z25" s="698"/>
      <c r="AA25" s="698"/>
      <c r="AB25" s="698"/>
      <c r="AC25" s="698"/>
      <c r="AD25" s="216"/>
    </row>
    <row r="26" spans="2:40" ht="17.25" customHeight="1">
      <c r="B26" s="215"/>
      <c r="C26" s="219"/>
      <c r="D26" s="220"/>
      <c r="E26" s="220"/>
      <c r="F26" s="220"/>
      <c r="G26" s="220"/>
      <c r="H26" s="220"/>
      <c r="I26" s="220"/>
      <c r="J26" s="220"/>
      <c r="K26" s="220"/>
      <c r="L26" s="220"/>
      <c r="M26" s="220"/>
      <c r="N26" s="220"/>
      <c r="O26" s="220"/>
      <c r="P26" s="220"/>
      <c r="Q26" s="324"/>
      <c r="R26" s="698"/>
      <c r="S26" s="698"/>
      <c r="T26" s="698"/>
      <c r="U26" s="698"/>
      <c r="V26" s="698"/>
      <c r="W26" s="698"/>
      <c r="X26" s="698"/>
      <c r="Y26" s="698"/>
      <c r="Z26" s="698"/>
      <c r="AA26" s="698"/>
      <c r="AB26" s="698"/>
      <c r="AC26" s="698"/>
      <c r="AD26" s="216"/>
    </row>
    <row r="27" spans="2:40" ht="17.25" customHeight="1">
      <c r="B27" s="215"/>
      <c r="C27" s="219"/>
      <c r="D27" s="220"/>
      <c r="E27" s="220"/>
      <c r="F27" s="220"/>
      <c r="G27" s="220"/>
      <c r="H27" s="220"/>
      <c r="I27" s="220"/>
      <c r="J27" s="220"/>
      <c r="K27" s="220"/>
      <c r="L27" s="220"/>
      <c r="M27" s="220"/>
      <c r="N27" s="220"/>
      <c r="O27" s="220"/>
      <c r="P27" s="220"/>
      <c r="Q27" s="324"/>
      <c r="R27" s="698"/>
      <c r="S27" s="698"/>
      <c r="T27" s="698"/>
      <c r="U27" s="698"/>
      <c r="V27" s="698"/>
      <c r="W27" s="698"/>
      <c r="X27" s="698"/>
      <c r="Y27" s="698"/>
      <c r="Z27" s="698"/>
      <c r="AA27" s="698"/>
      <c r="AB27" s="698"/>
      <c r="AC27" s="698"/>
      <c r="AD27" s="216"/>
    </row>
    <row r="28" spans="2:40" ht="17.25" customHeight="1">
      <c r="B28" s="215"/>
      <c r="C28" s="219"/>
      <c r="D28" s="220"/>
      <c r="E28" s="220"/>
      <c r="F28" s="220"/>
      <c r="G28" s="220"/>
      <c r="H28" s="220"/>
      <c r="I28" s="220"/>
      <c r="J28" s="220"/>
      <c r="K28" s="220"/>
      <c r="L28" s="220"/>
      <c r="M28" s="220"/>
      <c r="N28" s="220"/>
      <c r="O28" s="220"/>
      <c r="P28" s="220"/>
      <c r="Q28" s="324"/>
      <c r="R28" s="698"/>
      <c r="S28" s="698"/>
      <c r="T28" s="698"/>
      <c r="U28" s="698"/>
      <c r="V28" s="698"/>
      <c r="W28" s="698"/>
      <c r="X28" s="698"/>
      <c r="Y28" s="698"/>
      <c r="Z28" s="698"/>
      <c r="AA28" s="698"/>
      <c r="AB28" s="698"/>
      <c r="AC28" s="698"/>
      <c r="AD28" s="216"/>
    </row>
    <row r="29" spans="2:40" ht="5.2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1"/>
      <c r="AD29" s="216"/>
      <c r="AG29" s="218"/>
      <c r="AH29" s="218"/>
      <c r="AI29" s="218"/>
      <c r="AJ29" s="218"/>
      <c r="AK29" s="218"/>
      <c r="AL29" s="218"/>
      <c r="AM29" s="218"/>
      <c r="AN29" s="218"/>
    </row>
    <row r="30" spans="2:40"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0"/>
      <c r="AB30" s="220"/>
      <c r="AC30" s="221"/>
      <c r="AD30" s="216"/>
      <c r="AG30" s="218"/>
      <c r="AH30" s="218"/>
      <c r="AI30" s="218"/>
      <c r="AJ30" s="218"/>
      <c r="AK30" s="218"/>
      <c r="AL30" s="218"/>
      <c r="AM30" s="218"/>
      <c r="AN30" s="218"/>
    </row>
    <row r="31" spans="2:40" ht="22.5" customHeight="1">
      <c r="B31" s="215"/>
      <c r="C31" s="219"/>
      <c r="D31" s="227" t="s">
        <v>27</v>
      </c>
      <c r="E31" s="228"/>
      <c r="F31" s="256">
        <f>INDICADORES!H52</f>
        <v>400</v>
      </c>
      <c r="G31" s="256">
        <f>INDICADORES!K52</f>
        <v>384</v>
      </c>
      <c r="H31" s="256">
        <f>INDICADORES!N52</f>
        <v>118</v>
      </c>
      <c r="I31" s="256">
        <f>INDICADORES!T52</f>
        <v>137</v>
      </c>
      <c r="J31" s="256">
        <f>INDICADORES!W52</f>
        <v>123</v>
      </c>
      <c r="K31" s="256">
        <f>INDICADORES!Z52</f>
        <v>47</v>
      </c>
      <c r="L31" s="256">
        <f>INDICADORES!AF52</f>
        <v>63</v>
      </c>
      <c r="M31" s="256">
        <f>INDICADORES!AI52</f>
        <v>45</v>
      </c>
      <c r="N31" s="256">
        <f>INDICADORES!AL52</f>
        <v>108</v>
      </c>
      <c r="O31" s="256">
        <f>INDICADORES!AR52</f>
        <v>48</v>
      </c>
      <c r="P31" s="256">
        <f>INDICADORES!AU52</f>
        <v>70</v>
      </c>
      <c r="Q31" s="256">
        <f>INDICADORES!AX52</f>
        <v>81</v>
      </c>
      <c r="R31" s="257">
        <f>SUM(F31:Q31)</f>
        <v>1624</v>
      </c>
      <c r="U31" s="295"/>
      <c r="V31" s="295"/>
      <c r="W31" s="295"/>
      <c r="X31" s="295"/>
      <c r="Y31" s="295"/>
      <c r="Z31" s="295"/>
      <c r="AA31" s="295"/>
      <c r="AB31" s="220"/>
      <c r="AC31" s="221"/>
      <c r="AD31" s="216"/>
      <c r="AG31" s="218"/>
      <c r="AH31" s="218"/>
      <c r="AI31" s="218"/>
      <c r="AJ31" s="218"/>
      <c r="AK31" s="218"/>
      <c r="AL31" s="218"/>
      <c r="AM31" s="218"/>
      <c r="AN31" s="218"/>
    </row>
    <row r="32" spans="2:40" ht="22.5" customHeight="1">
      <c r="B32" s="215"/>
      <c r="C32" s="219"/>
      <c r="D32" s="227" t="s">
        <v>28</v>
      </c>
      <c r="E32" s="228"/>
      <c r="F32" s="256">
        <f>INDICADORES!I52</f>
        <v>94</v>
      </c>
      <c r="G32" s="256">
        <f>INDICADORES!L52</f>
        <v>52</v>
      </c>
      <c r="H32" s="256">
        <f>INDICADORES!O52</f>
        <v>19</v>
      </c>
      <c r="I32" s="256">
        <f>INDICADORES!U52</f>
        <v>36</v>
      </c>
      <c r="J32" s="256">
        <f>INDICADORES!X52</f>
        <v>58</v>
      </c>
      <c r="K32" s="256">
        <f>INDICADORES!AA52</f>
        <v>28</v>
      </c>
      <c r="L32" s="256">
        <f>INDICADORES!AG52</f>
        <v>23</v>
      </c>
      <c r="M32" s="256">
        <f>INDICADORES!AJ52</f>
        <v>16</v>
      </c>
      <c r="N32" s="256">
        <f>INDICADORES!AM52</f>
        <v>30</v>
      </c>
      <c r="O32" s="256">
        <f>INDICADORES!AS52</f>
        <v>15</v>
      </c>
      <c r="P32" s="256">
        <f>INDICADORES!AV52</f>
        <v>18</v>
      </c>
      <c r="Q32" s="256">
        <f>INDICADORES!AY52</f>
        <v>19</v>
      </c>
      <c r="R32" s="257">
        <f>SUM(F32:Q32)</f>
        <v>408</v>
      </c>
      <c r="U32" s="295"/>
      <c r="V32" s="295"/>
      <c r="W32" s="295"/>
      <c r="X32" s="295"/>
      <c r="Y32" s="295"/>
      <c r="Z32" s="295"/>
      <c r="AA32" s="295"/>
      <c r="AB32" s="220"/>
      <c r="AC32" s="221"/>
      <c r="AD32" s="216"/>
      <c r="AG32" s="218"/>
      <c r="AH32" s="218"/>
      <c r="AI32" s="218"/>
      <c r="AJ32" s="218"/>
      <c r="AK32" s="218"/>
      <c r="AL32" s="218"/>
      <c r="AM32" s="218"/>
      <c r="AN32" s="218"/>
    </row>
    <row r="33" spans="2:40" ht="21.75" customHeight="1">
      <c r="B33" s="215"/>
      <c r="C33" s="219"/>
      <c r="D33" s="231" t="s">
        <v>515</v>
      </c>
      <c r="E33" s="232"/>
      <c r="F33" s="296">
        <f t="shared" ref="F33:R33" si="0">F31/F32</f>
        <v>4.2553191489361701</v>
      </c>
      <c r="G33" s="296">
        <f t="shared" si="0"/>
        <v>7.384615384615385</v>
      </c>
      <c r="H33" s="296">
        <f t="shared" si="0"/>
        <v>6.2105263157894735</v>
      </c>
      <c r="I33" s="296">
        <f t="shared" si="0"/>
        <v>3.8055555555555554</v>
      </c>
      <c r="J33" s="296">
        <f t="shared" si="0"/>
        <v>2.1206896551724137</v>
      </c>
      <c r="K33" s="296">
        <f t="shared" si="0"/>
        <v>1.6785714285714286</v>
      </c>
      <c r="L33" s="296">
        <f t="shared" si="0"/>
        <v>2.7391304347826089</v>
      </c>
      <c r="M33" s="296">
        <f t="shared" si="0"/>
        <v>2.8125</v>
      </c>
      <c r="N33" s="296">
        <f t="shared" si="0"/>
        <v>3.6</v>
      </c>
      <c r="O33" s="296">
        <f t="shared" si="0"/>
        <v>3.2</v>
      </c>
      <c r="P33" s="296">
        <f t="shared" si="0"/>
        <v>3.8888888888888888</v>
      </c>
      <c r="Q33" s="296">
        <f t="shared" si="0"/>
        <v>4.2631578947368425</v>
      </c>
      <c r="R33" s="297">
        <f t="shared" si="0"/>
        <v>3.9803921568627452</v>
      </c>
      <c r="U33" s="295"/>
      <c r="V33" s="295"/>
      <c r="W33" s="295"/>
      <c r="X33" s="295"/>
      <c r="Y33" s="295"/>
      <c r="Z33" s="295"/>
      <c r="AA33" s="295"/>
      <c r="AB33" s="220"/>
      <c r="AC33" s="221"/>
      <c r="AD33" s="216"/>
      <c r="AG33" s="218"/>
      <c r="AH33" s="218"/>
      <c r="AI33" s="218"/>
      <c r="AJ33" s="218"/>
      <c r="AK33" s="218"/>
      <c r="AL33" s="218"/>
      <c r="AM33" s="218"/>
      <c r="AN33" s="218"/>
    </row>
    <row r="34" spans="2:40" ht="21.75" customHeight="1">
      <c r="B34" s="215"/>
      <c r="C34" s="219"/>
      <c r="D34" s="231" t="s">
        <v>516</v>
      </c>
      <c r="E34" s="232"/>
      <c r="F34" s="312">
        <v>10.25</v>
      </c>
      <c r="G34" s="312">
        <v>10.615384615384601</v>
      </c>
      <c r="H34" s="312">
        <v>20.673913043478301</v>
      </c>
      <c r="I34" s="312">
        <v>32.7083333333333</v>
      </c>
      <c r="J34" s="312">
        <v>21.35</v>
      </c>
      <c r="K34" s="312">
        <v>7.5</v>
      </c>
      <c r="L34" s="312">
        <v>2.4166666666666701</v>
      </c>
      <c r="M34" s="312">
        <v>4</v>
      </c>
      <c r="N34" s="312">
        <v>4.78125</v>
      </c>
      <c r="O34" s="312">
        <v>1.80952380952381</v>
      </c>
      <c r="P34" s="312">
        <v>2.35</v>
      </c>
      <c r="Q34" s="312">
        <v>2.4583333333333299</v>
      </c>
      <c r="R34" s="312">
        <v>11.6388888888889</v>
      </c>
      <c r="U34" s="295"/>
      <c r="V34" s="295"/>
      <c r="W34" s="295"/>
      <c r="X34" s="295"/>
      <c r="Y34" s="295"/>
      <c r="Z34" s="295"/>
      <c r="AA34" s="295"/>
      <c r="AB34" s="220"/>
      <c r="AC34" s="221"/>
      <c r="AD34" s="216"/>
      <c r="AG34" s="218"/>
      <c r="AH34" s="218"/>
      <c r="AI34" s="218"/>
      <c r="AJ34" s="218"/>
      <c r="AK34" s="218"/>
      <c r="AL34" s="218"/>
      <c r="AM34" s="218"/>
      <c r="AN34" s="218"/>
    </row>
    <row r="35" spans="2:40" ht="13.5" customHeight="1">
      <c r="B35" s="215"/>
      <c r="C35" s="219"/>
      <c r="D35" s="685" t="s">
        <v>26</v>
      </c>
      <c r="E35" s="685"/>
      <c r="F35" s="330">
        <v>5</v>
      </c>
      <c r="G35" s="330">
        <v>5</v>
      </c>
      <c r="H35" s="330">
        <v>5</v>
      </c>
      <c r="I35" s="330">
        <v>5</v>
      </c>
      <c r="J35" s="330">
        <v>5</v>
      </c>
      <c r="K35" s="330">
        <v>5</v>
      </c>
      <c r="L35" s="330">
        <v>5</v>
      </c>
      <c r="M35" s="330">
        <v>5</v>
      </c>
      <c r="N35" s="330">
        <v>5</v>
      </c>
      <c r="O35" s="330">
        <v>5</v>
      </c>
      <c r="P35" s="330">
        <v>5</v>
      </c>
      <c r="Q35" s="330">
        <v>5</v>
      </c>
      <c r="R35" s="330">
        <f>AVERAGE(F35:Q35)</f>
        <v>5</v>
      </c>
      <c r="U35" s="220"/>
      <c r="V35" s="220"/>
      <c r="W35" s="220"/>
      <c r="X35" s="220"/>
      <c r="Y35" s="220"/>
      <c r="Z35" s="220"/>
      <c r="AA35" s="220"/>
      <c r="AB35" s="220"/>
      <c r="AC35" s="221"/>
      <c r="AD35" s="216"/>
      <c r="AG35" s="218"/>
      <c r="AH35" s="218"/>
      <c r="AI35" s="218"/>
      <c r="AJ35" s="218"/>
      <c r="AK35" s="218"/>
      <c r="AL35" s="218"/>
      <c r="AM35" s="218"/>
      <c r="AN35" s="218"/>
    </row>
    <row r="36" spans="2:40" ht="12.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1"/>
      <c r="AD36" s="216"/>
      <c r="AG36" s="218"/>
      <c r="AH36" s="218"/>
      <c r="AI36" s="218"/>
      <c r="AJ36" s="218"/>
      <c r="AK36" s="218"/>
      <c r="AL36" s="218"/>
      <c r="AM36" s="218"/>
      <c r="AN36" s="218"/>
    </row>
    <row r="37" spans="2:40"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659"/>
      <c r="AC37" s="659"/>
      <c r="AD37" s="216"/>
      <c r="AF37" s="218"/>
      <c r="AG37" s="218"/>
      <c r="AH37" s="218"/>
    </row>
    <row r="38" spans="2:40" ht="36" customHeight="1">
      <c r="B38" s="215"/>
      <c r="C38" s="677" t="s">
        <v>27</v>
      </c>
      <c r="D38" s="677"/>
      <c r="E38" s="677"/>
      <c r="F38" s="677"/>
      <c r="G38" s="656" t="s">
        <v>632</v>
      </c>
      <c r="H38" s="656"/>
      <c r="I38" s="656"/>
      <c r="J38" s="656"/>
      <c r="K38" s="656"/>
      <c r="L38" s="656"/>
      <c r="M38" s="656"/>
      <c r="N38" s="656"/>
      <c r="O38" s="690" t="s">
        <v>518</v>
      </c>
      <c r="P38" s="690"/>
      <c r="Q38" s="690"/>
      <c r="R38" s="690"/>
      <c r="S38" s="690"/>
      <c r="T38" s="742"/>
      <c r="U38" s="742"/>
      <c r="V38" s="742"/>
      <c r="W38" s="742"/>
      <c r="X38" s="742"/>
      <c r="Y38" s="742"/>
      <c r="Z38" s="742"/>
      <c r="AA38" s="742"/>
      <c r="AB38" s="742"/>
      <c r="AC38" s="742"/>
      <c r="AD38" s="301"/>
      <c r="AF38" s="261"/>
      <c r="AG38" s="239"/>
      <c r="AH38" s="239"/>
    </row>
    <row r="39" spans="2:40" ht="20.25" customHeight="1">
      <c r="B39" s="215"/>
      <c r="C39" s="661" t="s">
        <v>28</v>
      </c>
      <c r="D39" s="661"/>
      <c r="E39" s="661"/>
      <c r="F39" s="661"/>
      <c r="G39" s="656" t="s">
        <v>633</v>
      </c>
      <c r="H39" s="656"/>
      <c r="I39" s="656"/>
      <c r="J39" s="656"/>
      <c r="K39" s="656"/>
      <c r="L39" s="656"/>
      <c r="M39" s="656"/>
      <c r="N39" s="656"/>
      <c r="O39" s="661" t="s">
        <v>519</v>
      </c>
      <c r="P39" s="661"/>
      <c r="Q39" s="661"/>
      <c r="R39" s="661"/>
      <c r="S39" s="661"/>
      <c r="T39" s="740"/>
      <c r="U39" s="740"/>
      <c r="V39" s="740"/>
      <c r="W39" s="740"/>
      <c r="X39" s="740"/>
      <c r="Y39" s="740"/>
      <c r="Z39" s="740"/>
      <c r="AA39" s="740"/>
      <c r="AB39" s="740"/>
      <c r="AC39" s="740"/>
      <c r="AD39" s="301"/>
      <c r="AF39" s="261"/>
      <c r="AG39" s="239"/>
      <c r="AH39" s="239"/>
    </row>
    <row r="40" spans="2:40" ht="30" customHeight="1">
      <c r="B40" s="215"/>
      <c r="C40" s="661" t="s">
        <v>520</v>
      </c>
      <c r="D40" s="661"/>
      <c r="E40" s="661"/>
      <c r="F40" s="661"/>
      <c r="G40" s="656" t="s">
        <v>544</v>
      </c>
      <c r="H40" s="656"/>
      <c r="I40" s="656"/>
      <c r="J40" s="656"/>
      <c r="K40" s="656"/>
      <c r="L40" s="656"/>
      <c r="M40" s="656"/>
      <c r="N40" s="656"/>
      <c r="O40" s="648" t="s">
        <v>471</v>
      </c>
      <c r="P40" s="648"/>
      <c r="Q40" s="648"/>
      <c r="R40" s="648"/>
      <c r="S40" s="648"/>
      <c r="T40" s="740" t="s">
        <v>472</v>
      </c>
      <c r="U40" s="740"/>
      <c r="V40" s="740"/>
      <c r="W40" s="740"/>
      <c r="X40" s="740"/>
      <c r="Y40" s="740"/>
      <c r="Z40" s="740"/>
      <c r="AA40" s="740"/>
      <c r="AB40" s="740"/>
      <c r="AC40" s="740"/>
      <c r="AD40" s="301"/>
      <c r="AF40" s="261"/>
      <c r="AG40" s="239"/>
      <c r="AH40" s="239"/>
    </row>
    <row r="41" spans="2:40" ht="18.75" customHeight="1">
      <c r="B41" s="215"/>
      <c r="C41" s="661" t="s">
        <v>468</v>
      </c>
      <c r="D41" s="661"/>
      <c r="E41" s="661"/>
      <c r="F41" s="661"/>
      <c r="G41" s="656" t="s">
        <v>34</v>
      </c>
      <c r="H41" s="656"/>
      <c r="I41" s="656"/>
      <c r="J41" s="656"/>
      <c r="K41" s="656"/>
      <c r="L41" s="656"/>
      <c r="M41" s="656"/>
      <c r="N41" s="656"/>
      <c r="O41" s="648" t="s">
        <v>473</v>
      </c>
      <c r="P41" s="648"/>
      <c r="Q41" s="648"/>
      <c r="R41" s="648"/>
      <c r="S41" s="648"/>
      <c r="T41" s="740" t="s">
        <v>616</v>
      </c>
      <c r="U41" s="740"/>
      <c r="V41" s="740"/>
      <c r="W41" s="740"/>
      <c r="X41" s="740"/>
      <c r="Y41" s="740"/>
      <c r="Z41" s="740"/>
      <c r="AA41" s="740"/>
      <c r="AB41" s="740"/>
      <c r="AC41" s="740"/>
      <c r="AD41" s="301"/>
      <c r="AF41" s="261"/>
      <c r="AG41" s="238"/>
      <c r="AH41" s="238"/>
    </row>
    <row r="42" spans="2:40" ht="35.25" customHeight="1">
      <c r="B42" s="215"/>
      <c r="C42" s="668" t="s">
        <v>522</v>
      </c>
      <c r="D42" s="668"/>
      <c r="E42" s="668"/>
      <c r="F42" s="668"/>
      <c r="G42" s="737" t="s">
        <v>588</v>
      </c>
      <c r="H42" s="737"/>
      <c r="I42" s="737"/>
      <c r="J42" s="737"/>
      <c r="K42" s="737"/>
      <c r="L42" s="737"/>
      <c r="M42" s="737"/>
      <c r="N42" s="737"/>
      <c r="O42" s="661" t="s">
        <v>475</v>
      </c>
      <c r="P42" s="661"/>
      <c r="Q42" s="661"/>
      <c r="R42" s="661"/>
      <c r="S42" s="661"/>
      <c r="T42" s="740"/>
      <c r="U42" s="740"/>
      <c r="V42" s="740"/>
      <c r="W42" s="740"/>
      <c r="X42" s="740"/>
      <c r="Y42" s="740"/>
      <c r="Z42" s="740"/>
      <c r="AA42" s="740"/>
      <c r="AB42" s="740"/>
      <c r="AC42" s="740"/>
      <c r="AD42" s="301"/>
      <c r="AF42" s="261"/>
      <c r="AG42" s="238"/>
      <c r="AH42" s="238"/>
    </row>
    <row r="43" spans="2:40" ht="18.75" customHeight="1">
      <c r="B43" s="215"/>
      <c r="C43" s="668"/>
      <c r="D43" s="668"/>
      <c r="E43" s="668"/>
      <c r="F43" s="668"/>
      <c r="G43" s="737"/>
      <c r="H43" s="737"/>
      <c r="I43" s="737"/>
      <c r="J43" s="737"/>
      <c r="K43" s="737"/>
      <c r="L43" s="737"/>
      <c r="M43" s="737"/>
      <c r="N43" s="737"/>
      <c r="O43" s="668" t="s">
        <v>476</v>
      </c>
      <c r="P43" s="668"/>
      <c r="Q43" s="668"/>
      <c r="R43" s="668"/>
      <c r="S43" s="668"/>
      <c r="T43" s="741"/>
      <c r="U43" s="741"/>
      <c r="V43" s="741"/>
      <c r="W43" s="741"/>
      <c r="X43" s="741"/>
      <c r="Y43" s="741"/>
      <c r="Z43" s="741"/>
      <c r="AA43" s="741"/>
      <c r="AB43" s="741"/>
      <c r="AC43" s="741"/>
      <c r="AD43" s="301"/>
      <c r="AF43" s="261"/>
      <c r="AG43" s="238"/>
      <c r="AH43" s="238"/>
    </row>
    <row r="44" spans="2:40" ht="15" customHeight="1">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660"/>
      <c r="AC44" s="660"/>
      <c r="AD44" s="301"/>
      <c r="AF44" s="261"/>
      <c r="AG44" s="238"/>
      <c r="AH44" s="238"/>
    </row>
    <row r="45" spans="2:40" ht="27.75" customHeight="1">
      <c r="B45" s="215"/>
      <c r="C45" s="677" t="s">
        <v>480</v>
      </c>
      <c r="D45" s="677"/>
      <c r="E45" s="677"/>
      <c r="F45" s="677"/>
      <c r="G45" s="662" t="s">
        <v>481</v>
      </c>
      <c r="H45" s="662"/>
      <c r="I45" s="322" t="s">
        <v>482</v>
      </c>
      <c r="J45" s="241" t="s">
        <v>483</v>
      </c>
      <c r="K45" s="240"/>
      <c r="L45" s="241" t="s">
        <v>484</v>
      </c>
      <c r="M45" s="242"/>
      <c r="N45" s="242"/>
      <c r="O45" s="663" t="s">
        <v>485</v>
      </c>
      <c r="P45" s="663"/>
      <c r="Q45" s="663"/>
      <c r="R45" s="663"/>
      <c r="S45" s="720" t="s">
        <v>486</v>
      </c>
      <c r="T45" s="720"/>
      <c r="U45" s="720"/>
      <c r="V45" s="720"/>
      <c r="W45" s="720"/>
      <c r="X45" s="720"/>
      <c r="Y45" s="720"/>
      <c r="Z45" s="720"/>
      <c r="AA45" s="720"/>
      <c r="AB45" s="720"/>
      <c r="AC45" s="720"/>
      <c r="AD45" s="301"/>
      <c r="AF45" s="261"/>
      <c r="AG45" s="238"/>
      <c r="AH45" s="238"/>
    </row>
    <row r="46" spans="2:40" ht="21.7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4"/>
      <c r="W46" s="244"/>
      <c r="X46" s="245" t="s">
        <v>482</v>
      </c>
      <c r="Y46" s="721" t="s">
        <v>489</v>
      </c>
      <c r="Z46" s="721"/>
      <c r="AA46" s="721"/>
      <c r="AB46" s="667"/>
      <c r="AC46" s="667"/>
      <c r="AD46" s="301"/>
      <c r="AF46" s="261"/>
      <c r="AG46" s="238"/>
      <c r="AH46" s="238"/>
    </row>
    <row r="47" spans="2:40" ht="30" customHeight="1">
      <c r="B47" s="215"/>
      <c r="C47" s="648" t="s">
        <v>490</v>
      </c>
      <c r="D47" s="648"/>
      <c r="E47" s="648"/>
      <c r="F47" s="648"/>
      <c r="G47" s="652"/>
      <c r="H47" s="652"/>
      <c r="I47" s="652"/>
      <c r="J47" s="652"/>
      <c r="K47" s="652"/>
      <c r="L47" s="652"/>
      <c r="M47" s="652"/>
      <c r="N47" s="652"/>
      <c r="O47" s="650"/>
      <c r="P47" s="650"/>
      <c r="Q47" s="650"/>
      <c r="R47" s="650"/>
      <c r="S47" s="721" t="s">
        <v>476</v>
      </c>
      <c r="T47" s="721"/>
      <c r="U47" s="721"/>
      <c r="V47" s="302"/>
      <c r="W47" s="302"/>
      <c r="X47" s="655" t="s">
        <v>482</v>
      </c>
      <c r="Y47" s="721" t="s">
        <v>523</v>
      </c>
      <c r="Z47" s="721"/>
      <c r="AA47" s="721"/>
      <c r="AB47" s="712"/>
      <c r="AC47" s="712"/>
      <c r="AD47" s="301"/>
      <c r="AF47" s="261"/>
      <c r="AG47" s="238"/>
      <c r="AH47" s="238"/>
    </row>
    <row r="48" spans="2:40" ht="20.25" customHeight="1">
      <c r="B48" s="215"/>
      <c r="C48" s="648" t="s">
        <v>524</v>
      </c>
      <c r="D48" s="648"/>
      <c r="E48" s="648"/>
      <c r="F48" s="648"/>
      <c r="G48" s="745" t="s">
        <v>622</v>
      </c>
      <c r="H48" s="745"/>
      <c r="I48" s="745"/>
      <c r="J48" s="745"/>
      <c r="K48" s="745"/>
      <c r="L48" s="745"/>
      <c r="M48" s="745"/>
      <c r="N48" s="745"/>
      <c r="O48" s="650"/>
      <c r="P48" s="650"/>
      <c r="Q48" s="650"/>
      <c r="R48" s="650"/>
      <c r="S48" s="721"/>
      <c r="T48" s="721"/>
      <c r="U48" s="721"/>
      <c r="V48" s="302"/>
      <c r="W48" s="302"/>
      <c r="X48" s="655"/>
      <c r="Y48" s="721"/>
      <c r="Z48" s="721"/>
      <c r="AA48" s="721"/>
      <c r="AB48" s="712"/>
      <c r="AC48" s="712"/>
      <c r="AD48" s="301"/>
      <c r="AF48" s="261"/>
      <c r="AG48" s="238"/>
      <c r="AH48" s="238"/>
    </row>
    <row r="49" spans="1:40" ht="13.5" customHeight="1">
      <c r="B49" s="215"/>
      <c r="C49" s="648" t="s">
        <v>526</v>
      </c>
      <c r="D49" s="648"/>
      <c r="E49" s="648"/>
      <c r="F49" s="648"/>
      <c r="G49" s="649" t="s">
        <v>634</v>
      </c>
      <c r="H49" s="649"/>
      <c r="I49" s="649"/>
      <c r="J49" s="649"/>
      <c r="K49" s="649"/>
      <c r="L49" s="649"/>
      <c r="M49" s="649"/>
      <c r="N49" s="649"/>
      <c r="O49" s="650"/>
      <c r="P49" s="650"/>
      <c r="Q49" s="650"/>
      <c r="R49" s="650"/>
      <c r="S49" s="715" t="s">
        <v>493</v>
      </c>
      <c r="T49" s="715"/>
      <c r="U49" s="715"/>
      <c r="V49" s="302"/>
      <c r="W49" s="302"/>
      <c r="X49" s="654" t="s">
        <v>482</v>
      </c>
      <c r="Y49" s="607" t="s">
        <v>494</v>
      </c>
      <c r="Z49" s="607"/>
      <c r="AA49" s="607"/>
      <c r="AB49" s="608" t="s">
        <v>482</v>
      </c>
      <c r="AC49" s="608"/>
      <c r="AD49" s="301"/>
      <c r="AF49" s="261"/>
      <c r="AG49" s="238"/>
      <c r="AH49" s="238"/>
    </row>
    <row r="50" spans="1:40" ht="12.75" customHeight="1">
      <c r="B50" s="215"/>
      <c r="C50" s="648" t="s">
        <v>495</v>
      </c>
      <c r="D50" s="648"/>
      <c r="E50" s="648"/>
      <c r="F50" s="648"/>
      <c r="G50" s="649"/>
      <c r="H50" s="649"/>
      <c r="I50" s="649"/>
      <c r="J50" s="649"/>
      <c r="K50" s="649"/>
      <c r="L50" s="649"/>
      <c r="M50" s="649"/>
      <c r="N50" s="649"/>
      <c r="O50" s="650"/>
      <c r="P50" s="650"/>
      <c r="Q50" s="650"/>
      <c r="R50" s="650"/>
      <c r="S50" s="715"/>
      <c r="T50" s="715"/>
      <c r="U50" s="715"/>
      <c r="V50" s="302"/>
      <c r="W50" s="302"/>
      <c r="X50" s="654"/>
      <c r="Y50" s="607"/>
      <c r="Z50" s="607"/>
      <c r="AA50" s="607"/>
      <c r="AB50" s="608"/>
      <c r="AC50" s="608"/>
      <c r="AD50" s="301"/>
      <c r="AF50" s="261"/>
      <c r="AG50" s="238"/>
      <c r="AH50" s="238"/>
    </row>
    <row r="51" spans="1:40" ht="12.7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303"/>
      <c r="W51" s="303"/>
      <c r="X51" s="654"/>
      <c r="Y51" s="607"/>
      <c r="Z51" s="607"/>
      <c r="AA51" s="607"/>
      <c r="AB51" s="608"/>
      <c r="AC51" s="608"/>
      <c r="AD51" s="301"/>
      <c r="AF51" s="261"/>
      <c r="AG51" s="238"/>
      <c r="AH51" s="238"/>
    </row>
    <row r="52" spans="1:40"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304"/>
      <c r="AD52" s="305"/>
      <c r="AF52" s="261"/>
      <c r="AG52" s="239"/>
      <c r="AH52" s="239"/>
    </row>
    <row r="53" spans="1:40" ht="22.5" customHeight="1">
      <c r="C53" s="253"/>
      <c r="D53" s="238"/>
      <c r="E53" s="238"/>
      <c r="F53" s="238"/>
      <c r="G53" s="238"/>
      <c r="H53" s="238"/>
      <c r="I53" s="238"/>
      <c r="J53" s="238"/>
      <c r="K53" s="238"/>
      <c r="L53" s="238"/>
      <c r="M53" s="238"/>
      <c r="N53" s="238"/>
      <c r="AC53" s="254"/>
      <c r="AE53" s="238"/>
      <c r="AG53" s="261"/>
      <c r="AH53" s="646"/>
      <c r="AI53" s="646"/>
      <c r="AJ53" s="646"/>
      <c r="AK53" s="646"/>
      <c r="AL53" s="646"/>
      <c r="AM53" s="646"/>
      <c r="AN53" s="646"/>
    </row>
    <row r="54" spans="1:40" ht="22.5" customHeight="1">
      <c r="A54" s="220"/>
      <c r="C54" s="253"/>
      <c r="D54" s="238"/>
      <c r="E54" s="238"/>
      <c r="F54" s="238"/>
      <c r="G54" s="238"/>
      <c r="H54" s="238"/>
      <c r="I54" s="238"/>
      <c r="J54" s="238"/>
      <c r="K54" s="238"/>
      <c r="L54" s="238"/>
      <c r="M54" s="238"/>
      <c r="N54" s="238"/>
      <c r="AC54" s="254"/>
      <c r="AE54" s="238"/>
      <c r="AG54" s="261"/>
      <c r="AH54" s="239"/>
      <c r="AI54" s="239"/>
      <c r="AJ54" s="239"/>
      <c r="AK54" s="239"/>
      <c r="AL54" s="239"/>
      <c r="AM54" s="239"/>
      <c r="AN54" s="239"/>
    </row>
    <row r="55" spans="1:40" ht="22.5" customHeight="1">
      <c r="C55" s="253"/>
      <c r="D55" s="238"/>
      <c r="E55" s="238"/>
      <c r="F55" s="238"/>
      <c r="G55" s="238"/>
      <c r="H55" s="238"/>
      <c r="I55" s="238"/>
      <c r="J55" s="238"/>
      <c r="K55" s="238"/>
      <c r="L55" s="238"/>
      <c r="M55" s="238"/>
      <c r="N55" s="238"/>
      <c r="AC55" s="254"/>
      <c r="AE55" s="238"/>
      <c r="AG55" s="261"/>
      <c r="AH55" s="646"/>
      <c r="AI55" s="646"/>
      <c r="AJ55" s="646"/>
      <c r="AK55" s="646"/>
      <c r="AL55" s="646"/>
      <c r="AM55" s="646"/>
      <c r="AN55" s="646"/>
    </row>
    <row r="56" spans="1:40" ht="22.5" customHeight="1">
      <c r="C56" s="253"/>
      <c r="D56" s="238"/>
      <c r="E56" s="238"/>
      <c r="F56" s="238"/>
      <c r="G56" s="238"/>
      <c r="H56" s="238"/>
      <c r="I56" s="238"/>
      <c r="J56" s="238"/>
      <c r="K56" s="238"/>
      <c r="L56" s="238"/>
      <c r="M56" s="238"/>
      <c r="N56" s="238"/>
      <c r="AC56" s="254"/>
      <c r="AE56" s="238"/>
      <c r="AG56" s="261"/>
      <c r="AH56" s="646"/>
      <c r="AI56" s="646"/>
      <c r="AJ56" s="646"/>
      <c r="AK56" s="646"/>
      <c r="AL56" s="646"/>
      <c r="AM56" s="646"/>
      <c r="AN56" s="646"/>
    </row>
    <row r="57" spans="1:40" ht="22.5" customHeight="1">
      <c r="C57" s="253"/>
      <c r="D57" s="238"/>
      <c r="E57" s="238"/>
      <c r="F57" s="238"/>
      <c r="G57" s="238"/>
      <c r="H57" s="238"/>
      <c r="I57" s="238"/>
      <c r="J57" s="238"/>
      <c r="K57" s="238"/>
      <c r="L57" s="238"/>
      <c r="M57" s="238"/>
      <c r="N57" s="238"/>
      <c r="AC57" s="254"/>
      <c r="AE57" s="238"/>
      <c r="AG57" s="261"/>
      <c r="AH57" s="646"/>
      <c r="AI57" s="646"/>
      <c r="AJ57" s="646"/>
      <c r="AK57" s="646"/>
      <c r="AL57" s="646"/>
      <c r="AM57" s="646"/>
      <c r="AN57" s="646"/>
    </row>
    <row r="58" spans="1:40"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c r="AB58" s="254"/>
      <c r="AC58" s="254"/>
    </row>
    <row r="59" spans="1:40"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c r="AB59" s="254"/>
      <c r="AC59" s="254"/>
    </row>
    <row r="60" spans="1:40"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c r="AB60" s="254"/>
      <c r="AC60" s="254"/>
    </row>
    <row r="61" spans="1:40"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row>
    <row r="62" spans="1:40"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row>
    <row r="63" spans="1:40"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row>
    <row r="64" spans="1:40"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row>
    <row r="65" spans="3:29"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row>
    <row r="66" spans="3:29"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row>
    <row r="67" spans="3:29"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row>
    <row r="68" spans="3:29"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row>
    <row r="69" spans="3:29"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row>
    <row r="70" spans="3:29"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row>
    <row r="71" spans="3:29"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row>
    <row r="72" spans="3:29"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row>
    <row r="73" spans="3:29"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row>
    <row r="74" spans="3:29"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row>
    <row r="75" spans="3:29"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row>
    <row r="76" spans="3:29">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row>
    <row r="77" spans="3:29">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row>
    <row r="78" spans="3:29">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c r="AC78" s="254"/>
    </row>
    <row r="79" spans="3:29">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row>
    <row r="80" spans="3:29">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row>
    <row r="81" spans="3:29">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row>
    <row r="82" spans="3:29">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row>
    <row r="83" spans="3:29">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c r="AC83" s="254"/>
    </row>
    <row r="84" spans="3:29">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c r="AC84" s="254"/>
    </row>
  </sheetData>
  <sheetProtection algorithmName="SHA-512" hashValue="dmy8b5EYuBuUfZ9iisiAyUemZmlGtuNltT3A4o3ki0R6tcrCt3pXJbnyB5008ofR57yQsl17KuHKYiGEcILxbg==" saltValue="cc+hjLwTmZhD18DmJfbERA==" spinCount="100000" sheet="1" objects="1" scenarios="1"/>
  <mergeCells count="74">
    <mergeCell ref="G3:P3"/>
    <mergeCell ref="G4:P4"/>
    <mergeCell ref="G5:P5"/>
    <mergeCell ref="C7:AC7"/>
    <mergeCell ref="C8:E8"/>
    <mergeCell ref="F8:P8"/>
    <mergeCell ref="Q8:R8"/>
    <mergeCell ref="S8:T8"/>
    <mergeCell ref="U8:X8"/>
    <mergeCell ref="Y8:AC8"/>
    <mergeCell ref="C9:E10"/>
    <mergeCell ref="F9:AC10"/>
    <mergeCell ref="R12:AC12"/>
    <mergeCell ref="R13:AC19"/>
    <mergeCell ref="R20:AC20"/>
    <mergeCell ref="R21:AC28"/>
    <mergeCell ref="D35:E35"/>
    <mergeCell ref="C37:N37"/>
    <mergeCell ref="O37:AC37"/>
    <mergeCell ref="C38:F38"/>
    <mergeCell ref="G38:N38"/>
    <mergeCell ref="O38:S38"/>
    <mergeCell ref="T38:AC38"/>
    <mergeCell ref="C39:F39"/>
    <mergeCell ref="G39:N39"/>
    <mergeCell ref="O39:S39"/>
    <mergeCell ref="T39:AC39"/>
    <mergeCell ref="C40:F40"/>
    <mergeCell ref="G40:N40"/>
    <mergeCell ref="O40:S40"/>
    <mergeCell ref="T40:AC40"/>
    <mergeCell ref="C41:F41"/>
    <mergeCell ref="G41:N41"/>
    <mergeCell ref="O41:S41"/>
    <mergeCell ref="T41:AC41"/>
    <mergeCell ref="C42:F43"/>
    <mergeCell ref="G42:N43"/>
    <mergeCell ref="O42:S42"/>
    <mergeCell ref="T42:AC42"/>
    <mergeCell ref="O43:S43"/>
    <mergeCell ref="T43:AC43"/>
    <mergeCell ref="C44:N44"/>
    <mergeCell ref="O44:AC44"/>
    <mergeCell ref="C45:F46"/>
    <mergeCell ref="G45:H45"/>
    <mergeCell ref="O45:R45"/>
    <mergeCell ref="S45:AC45"/>
    <mergeCell ref="G46:M46"/>
    <mergeCell ref="O46:R51"/>
    <mergeCell ref="S46:U46"/>
    <mergeCell ref="Y46:AA46"/>
    <mergeCell ref="AB46:AC46"/>
    <mergeCell ref="C47:F47"/>
    <mergeCell ref="G47:N47"/>
    <mergeCell ref="S47:U48"/>
    <mergeCell ref="X47:X48"/>
    <mergeCell ref="Y47:AA48"/>
    <mergeCell ref="X49:X51"/>
    <mergeCell ref="Y49:AA51"/>
    <mergeCell ref="AB49:AC51"/>
    <mergeCell ref="C50:F50"/>
    <mergeCell ref="G50:N50"/>
    <mergeCell ref="C51:F51"/>
    <mergeCell ref="G51:N51"/>
    <mergeCell ref="C48:F48"/>
    <mergeCell ref="G48:N48"/>
    <mergeCell ref="C49:F49"/>
    <mergeCell ref="G49:N49"/>
    <mergeCell ref="S49:U51"/>
    <mergeCell ref="AH53:AN53"/>
    <mergeCell ref="AH55:AN55"/>
    <mergeCell ref="AH56:AN56"/>
    <mergeCell ref="AH57:AN57"/>
    <mergeCell ref="AB47:AC48"/>
  </mergeCells>
  <pageMargins left="0.52013888888888904" right="0.69027777777777799" top="1.0347222222222201" bottom="0.49027777777777798" header="0.511811023622047" footer="0.511811023622047"/>
  <pageSetup paperSize="9" scale="80"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L83"/>
  <sheetViews>
    <sheetView showGridLines="0" topLeftCell="A19" zoomScaleNormal="100" workbookViewId="0">
      <selection activeCell="F31" sqref="F31"/>
    </sheetView>
  </sheetViews>
  <sheetFormatPr baseColWidth="10" defaultColWidth="11.42578125" defaultRowHeight="12.75"/>
  <cols>
    <col min="1" max="2" width="1.140625" customWidth="1"/>
    <col min="3" max="3" width="4.28515625" customWidth="1"/>
    <col min="4" max="4" width="6.7109375" customWidth="1"/>
    <col min="5" max="5" width="6" customWidth="1"/>
    <col min="6" max="17" width="6.7109375" customWidth="1"/>
    <col min="18"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15" customHeight="1">
      <c r="B8" s="215"/>
      <c r="C8" s="661" t="s">
        <v>433</v>
      </c>
      <c r="D8" s="661"/>
      <c r="E8" s="661"/>
      <c r="F8" s="691" t="s">
        <v>80</v>
      </c>
      <c r="G8" s="691"/>
      <c r="H8" s="691"/>
      <c r="I8" s="691"/>
      <c r="J8" s="691"/>
      <c r="K8" s="691"/>
      <c r="L8" s="691"/>
      <c r="M8" s="691"/>
      <c r="N8" s="691"/>
      <c r="O8" s="691"/>
      <c r="P8" s="691"/>
      <c r="Q8" s="727" t="s">
        <v>435</v>
      </c>
      <c r="R8" s="727"/>
      <c r="S8" s="728"/>
      <c r="T8" s="728"/>
      <c r="U8" s="727" t="s">
        <v>436</v>
      </c>
      <c r="V8" s="727"/>
      <c r="W8" s="674" t="s">
        <v>437</v>
      </c>
      <c r="X8" s="674"/>
      <c r="Y8" s="674"/>
      <c r="Z8" s="674"/>
      <c r="AA8" s="674"/>
      <c r="AB8" s="216"/>
      <c r="AE8" s="218"/>
      <c r="AF8" s="218"/>
      <c r="AG8" s="218"/>
    </row>
    <row r="9" spans="2:38" ht="22.5" customHeight="1">
      <c r="B9" s="215"/>
      <c r="C9" s="724" t="s">
        <v>438</v>
      </c>
      <c r="D9" s="724"/>
      <c r="E9" s="724"/>
      <c r="F9" s="725" t="s">
        <v>635</v>
      </c>
      <c r="G9" s="725"/>
      <c r="H9" s="725"/>
      <c r="I9" s="725"/>
      <c r="J9" s="725"/>
      <c r="K9" s="725"/>
      <c r="L9" s="725"/>
      <c r="M9" s="725"/>
      <c r="N9" s="725"/>
      <c r="O9" s="725"/>
      <c r="P9" s="725"/>
      <c r="Q9" s="725"/>
      <c r="R9" s="725"/>
      <c r="S9" s="725"/>
      <c r="T9" s="725"/>
      <c r="U9" s="725"/>
      <c r="V9" s="725"/>
      <c r="W9" s="725"/>
      <c r="X9" s="725"/>
      <c r="Y9" s="725"/>
      <c r="Z9" s="725"/>
      <c r="AA9" s="725"/>
      <c r="AB9" s="216"/>
      <c r="AE9" s="218"/>
      <c r="AF9" s="218"/>
      <c r="AG9" s="218"/>
    </row>
    <row r="10" spans="2:38" ht="40.5" customHeight="1">
      <c r="B10" s="215"/>
      <c r="C10" s="724"/>
      <c r="D10" s="724"/>
      <c r="E10" s="724"/>
      <c r="F10" s="725"/>
      <c r="G10" s="725"/>
      <c r="H10" s="725"/>
      <c r="I10" s="725"/>
      <c r="J10" s="725"/>
      <c r="K10" s="725"/>
      <c r="L10" s="725"/>
      <c r="M10" s="725"/>
      <c r="N10" s="725"/>
      <c r="O10" s="725"/>
      <c r="P10" s="725"/>
      <c r="Q10" s="725"/>
      <c r="R10" s="725"/>
      <c r="S10" s="725"/>
      <c r="T10" s="725"/>
      <c r="U10" s="725"/>
      <c r="V10" s="725"/>
      <c r="W10" s="725"/>
      <c r="X10" s="725"/>
      <c r="Y10" s="725"/>
      <c r="Z10" s="725"/>
      <c r="AA10" s="725"/>
      <c r="AB10" s="216"/>
      <c r="AE10" s="218"/>
      <c r="AF10" s="218"/>
      <c r="AG10" s="218"/>
    </row>
    <row r="11" spans="2:38" ht="3.75" customHeight="1">
      <c r="B11" s="215"/>
      <c r="C11" s="291"/>
      <c r="D11" s="292"/>
      <c r="E11" s="292"/>
      <c r="F11" s="292"/>
      <c r="G11" s="293"/>
      <c r="H11" s="293"/>
      <c r="I11" s="293"/>
      <c r="J11" s="293"/>
      <c r="K11" s="293"/>
      <c r="L11" s="293"/>
      <c r="M11" s="293"/>
      <c r="N11" s="293"/>
      <c r="O11" s="293"/>
      <c r="P11" s="293"/>
      <c r="Q11" s="293"/>
      <c r="R11" s="293"/>
      <c r="S11" s="293"/>
      <c r="T11" s="293"/>
      <c r="U11" s="293"/>
      <c r="V11" s="293"/>
      <c r="W11" s="293"/>
      <c r="X11" s="293"/>
      <c r="Y11" s="293"/>
      <c r="Z11" s="293"/>
      <c r="AA11" s="294"/>
      <c r="AB11" s="216"/>
      <c r="AE11" s="218"/>
      <c r="AF11" s="218"/>
      <c r="AG11" s="218"/>
      <c r="AH11" s="218"/>
      <c r="AI11" s="218"/>
      <c r="AJ11" s="218"/>
      <c r="AK11" s="218"/>
      <c r="AL11" s="218"/>
    </row>
    <row r="12" spans="2:38" ht="17.25" customHeight="1">
      <c r="B12" s="215"/>
      <c r="C12" s="219"/>
      <c r="D12" s="220"/>
      <c r="E12" s="220"/>
      <c r="F12" s="220"/>
      <c r="G12" s="220"/>
      <c r="H12" s="220"/>
      <c r="I12" s="220"/>
      <c r="J12" s="220"/>
      <c r="K12" s="220"/>
      <c r="L12" s="220"/>
      <c r="M12" s="220"/>
      <c r="N12" s="220"/>
      <c r="O12" s="220"/>
      <c r="P12" s="220"/>
      <c r="Q12" s="220"/>
      <c r="R12" s="697" t="s">
        <v>442</v>
      </c>
      <c r="S12" s="697"/>
      <c r="T12" s="697"/>
      <c r="U12" s="697"/>
      <c r="V12" s="697"/>
      <c r="W12" s="697"/>
      <c r="X12" s="697"/>
      <c r="Y12" s="697"/>
      <c r="Z12" s="697"/>
      <c r="AA12" s="697"/>
      <c r="AB12" s="216"/>
    </row>
    <row r="13" spans="2:38" ht="17.25" customHeight="1">
      <c r="B13" s="215"/>
      <c r="C13" s="219"/>
      <c r="D13" s="220"/>
      <c r="E13" s="220"/>
      <c r="F13" s="220"/>
      <c r="G13" s="220"/>
      <c r="H13" s="220"/>
      <c r="I13" s="220"/>
      <c r="J13" s="220"/>
      <c r="K13" s="220"/>
      <c r="L13" s="220"/>
      <c r="M13" s="220"/>
      <c r="N13" s="220"/>
      <c r="O13" s="220"/>
      <c r="P13" s="220"/>
      <c r="Q13" s="220"/>
      <c r="R13" s="698" t="s">
        <v>1321</v>
      </c>
      <c r="S13" s="698"/>
      <c r="T13" s="698"/>
      <c r="U13" s="698"/>
      <c r="V13" s="698"/>
      <c r="W13" s="698"/>
      <c r="X13" s="698"/>
      <c r="Y13" s="698"/>
      <c r="Z13" s="698"/>
      <c r="AA13" s="698"/>
      <c r="AB13" s="216"/>
    </row>
    <row r="14" spans="2:38" ht="17.25" customHeight="1">
      <c r="B14" s="215"/>
      <c r="C14" s="219"/>
      <c r="D14" s="220"/>
      <c r="E14" s="220"/>
      <c r="F14" s="220"/>
      <c r="G14" s="220"/>
      <c r="H14" s="220"/>
      <c r="I14" s="220"/>
      <c r="J14" s="220"/>
      <c r="K14" s="220"/>
      <c r="L14" s="220"/>
      <c r="M14" s="220"/>
      <c r="N14" s="220"/>
      <c r="O14" s="220"/>
      <c r="P14" s="220"/>
      <c r="Q14" s="220"/>
      <c r="R14" s="698"/>
      <c r="S14" s="698"/>
      <c r="T14" s="698"/>
      <c r="U14" s="698"/>
      <c r="V14" s="698"/>
      <c r="W14" s="698"/>
      <c r="X14" s="698"/>
      <c r="Y14" s="698"/>
      <c r="Z14" s="698"/>
      <c r="AA14" s="698"/>
      <c r="AB14" s="216"/>
    </row>
    <row r="15" spans="2:38" ht="17.25" customHeight="1">
      <c r="B15" s="215"/>
      <c r="C15" s="219"/>
      <c r="D15" s="220"/>
      <c r="E15" s="220"/>
      <c r="F15" s="220"/>
      <c r="G15" s="220"/>
      <c r="H15" s="220"/>
      <c r="I15" s="220"/>
      <c r="J15" s="220"/>
      <c r="K15" s="220"/>
      <c r="L15" s="220"/>
      <c r="M15" s="220"/>
      <c r="N15" s="220"/>
      <c r="O15" s="220"/>
      <c r="P15" s="220"/>
      <c r="Q15" s="220"/>
      <c r="R15" s="698"/>
      <c r="S15" s="698"/>
      <c r="T15" s="698"/>
      <c r="U15" s="698"/>
      <c r="V15" s="698"/>
      <c r="W15" s="698"/>
      <c r="X15" s="698"/>
      <c r="Y15" s="698"/>
      <c r="Z15" s="698"/>
      <c r="AA15" s="698"/>
      <c r="AB15" s="216"/>
    </row>
    <row r="16" spans="2:38" ht="17.25" customHeight="1">
      <c r="B16" s="215"/>
      <c r="C16" s="219"/>
      <c r="D16" s="220"/>
      <c r="E16" s="220"/>
      <c r="F16" s="220"/>
      <c r="G16" s="220"/>
      <c r="H16" s="220"/>
      <c r="I16" s="220"/>
      <c r="J16" s="220"/>
      <c r="K16" s="220"/>
      <c r="L16" s="220"/>
      <c r="M16" s="220"/>
      <c r="N16" s="220"/>
      <c r="O16" s="220"/>
      <c r="P16" s="220"/>
      <c r="Q16" s="220"/>
      <c r="R16" s="698"/>
      <c r="S16" s="698"/>
      <c r="T16" s="698"/>
      <c r="U16" s="698"/>
      <c r="V16" s="698"/>
      <c r="W16" s="698"/>
      <c r="X16" s="698"/>
      <c r="Y16" s="698"/>
      <c r="Z16" s="698"/>
      <c r="AA16" s="698"/>
      <c r="AB16" s="216"/>
    </row>
    <row r="17" spans="2:38" ht="15.75" customHeight="1">
      <c r="B17" s="215"/>
      <c r="C17" s="219"/>
      <c r="D17" s="220"/>
      <c r="E17" s="220"/>
      <c r="F17" s="220"/>
      <c r="G17" s="220"/>
      <c r="H17" s="220"/>
      <c r="I17" s="220"/>
      <c r="J17" s="220"/>
      <c r="K17" s="220"/>
      <c r="L17" s="220"/>
      <c r="M17" s="220"/>
      <c r="N17" s="220"/>
      <c r="O17" s="220"/>
      <c r="P17" s="220"/>
      <c r="Q17" s="220"/>
      <c r="R17" s="698"/>
      <c r="S17" s="698"/>
      <c r="T17" s="698"/>
      <c r="U17" s="698"/>
      <c r="V17" s="698"/>
      <c r="W17" s="698"/>
      <c r="X17" s="698"/>
      <c r="Y17" s="698"/>
      <c r="Z17" s="698"/>
      <c r="AA17" s="698"/>
      <c r="AB17" s="216"/>
    </row>
    <row r="18" spans="2:38" ht="17.25" customHeight="1">
      <c r="B18" s="215"/>
      <c r="C18" s="219"/>
      <c r="D18" s="220"/>
      <c r="E18" s="220"/>
      <c r="F18" s="220"/>
      <c r="G18" s="220"/>
      <c r="H18" s="220"/>
      <c r="I18" s="220"/>
      <c r="J18" s="220"/>
      <c r="K18" s="220"/>
      <c r="L18" s="220"/>
      <c r="M18" s="220"/>
      <c r="N18" s="220"/>
      <c r="O18" s="220"/>
      <c r="P18" s="220"/>
      <c r="Q18" s="220"/>
      <c r="R18" s="698"/>
      <c r="S18" s="698"/>
      <c r="T18" s="698"/>
      <c r="U18" s="698"/>
      <c r="V18" s="698"/>
      <c r="W18" s="698"/>
      <c r="X18" s="698"/>
      <c r="Y18" s="698"/>
      <c r="Z18" s="698"/>
      <c r="AA18" s="698"/>
      <c r="AB18" s="216"/>
    </row>
    <row r="19" spans="2:38" ht="16.5" customHeight="1">
      <c r="B19" s="215"/>
      <c r="C19" s="219"/>
      <c r="D19" s="220"/>
      <c r="E19" s="220"/>
      <c r="F19" s="220"/>
      <c r="G19" s="220"/>
      <c r="H19" s="220"/>
      <c r="I19" s="220"/>
      <c r="J19" s="220"/>
      <c r="K19" s="220"/>
      <c r="L19" s="220"/>
      <c r="M19" s="220"/>
      <c r="N19" s="220"/>
      <c r="O19" s="220"/>
      <c r="P19" s="220"/>
      <c r="Q19" s="220"/>
      <c r="R19" s="698"/>
      <c r="S19" s="698"/>
      <c r="T19" s="698"/>
      <c r="U19" s="698"/>
      <c r="V19" s="698"/>
      <c r="W19" s="698"/>
      <c r="X19" s="698"/>
      <c r="Y19" s="698"/>
      <c r="Z19" s="698"/>
      <c r="AA19" s="698"/>
      <c r="AB19" s="216"/>
    </row>
    <row r="20" spans="2:38" ht="17.25" customHeight="1">
      <c r="B20" s="215"/>
      <c r="C20" s="219"/>
      <c r="D20" s="220"/>
      <c r="E20" s="220"/>
      <c r="F20" s="220"/>
      <c r="G20" s="220"/>
      <c r="H20" s="220"/>
      <c r="I20" s="220"/>
      <c r="J20" s="220"/>
      <c r="K20" s="220"/>
      <c r="L20" s="220"/>
      <c r="M20" s="220"/>
      <c r="N20" s="220"/>
      <c r="O20" s="220"/>
      <c r="P20" s="220"/>
      <c r="Q20" s="220"/>
      <c r="R20" s="698"/>
      <c r="S20" s="698"/>
      <c r="T20" s="698"/>
      <c r="U20" s="698"/>
      <c r="V20" s="698"/>
      <c r="W20" s="698"/>
      <c r="X20" s="698"/>
      <c r="Y20" s="698"/>
      <c r="Z20" s="698"/>
      <c r="AA20" s="698"/>
      <c r="AB20" s="216"/>
    </row>
    <row r="21" spans="2:38" ht="17.25" customHeight="1">
      <c r="B21" s="215"/>
      <c r="C21" s="219"/>
      <c r="D21" s="220"/>
      <c r="E21" s="220"/>
      <c r="F21" s="220"/>
      <c r="G21" s="220"/>
      <c r="H21" s="220"/>
      <c r="I21" s="220"/>
      <c r="J21" s="220"/>
      <c r="K21" s="220"/>
      <c r="L21" s="220"/>
      <c r="M21" s="220"/>
      <c r="N21" s="220"/>
      <c r="O21" s="220"/>
      <c r="P21" s="220"/>
      <c r="Q21" s="220"/>
      <c r="R21" s="697" t="s">
        <v>478</v>
      </c>
      <c r="S21" s="697"/>
      <c r="T21" s="697"/>
      <c r="U21" s="697"/>
      <c r="V21" s="697"/>
      <c r="W21" s="697"/>
      <c r="X21" s="697"/>
      <c r="Y21" s="697"/>
      <c r="Z21" s="697"/>
      <c r="AA21" s="697"/>
      <c r="AB21" s="216"/>
    </row>
    <row r="22" spans="2:38" ht="17.25" customHeight="1">
      <c r="B22" s="215"/>
      <c r="C22" s="219"/>
      <c r="D22" s="220"/>
      <c r="E22" s="220"/>
      <c r="F22" s="220"/>
      <c r="G22" s="220"/>
      <c r="H22" s="220"/>
      <c r="I22" s="220"/>
      <c r="J22" s="220"/>
      <c r="K22" s="220"/>
      <c r="L22" s="220"/>
      <c r="M22" s="220"/>
      <c r="N22" s="220"/>
      <c r="O22" s="220"/>
      <c r="P22" s="220"/>
      <c r="Q22" s="220"/>
      <c r="R22" s="698" t="s">
        <v>1322</v>
      </c>
      <c r="S22" s="698"/>
      <c r="T22" s="698"/>
      <c r="U22" s="698"/>
      <c r="V22" s="698"/>
      <c r="W22" s="698"/>
      <c r="X22" s="698"/>
      <c r="Y22" s="698"/>
      <c r="Z22" s="698"/>
      <c r="AA22" s="698"/>
      <c r="AB22" s="216"/>
    </row>
    <row r="23" spans="2:38" ht="17.25" customHeight="1">
      <c r="B23" s="215"/>
      <c r="C23" s="219"/>
      <c r="D23" s="220"/>
      <c r="E23" s="220"/>
      <c r="F23" s="220"/>
      <c r="G23" s="220"/>
      <c r="H23" s="220"/>
      <c r="I23" s="220"/>
      <c r="J23" s="220"/>
      <c r="K23" s="220"/>
      <c r="L23" s="220"/>
      <c r="M23" s="220"/>
      <c r="N23" s="220"/>
      <c r="O23" s="220"/>
      <c r="P23" s="220"/>
      <c r="Q23" s="220"/>
      <c r="R23" s="698"/>
      <c r="S23" s="698"/>
      <c r="T23" s="698"/>
      <c r="U23" s="698"/>
      <c r="V23" s="698"/>
      <c r="W23" s="698"/>
      <c r="X23" s="698"/>
      <c r="Y23" s="698"/>
      <c r="Z23" s="698"/>
      <c r="AA23" s="698"/>
      <c r="AB23" s="216"/>
    </row>
    <row r="24" spans="2:38" ht="17.25" customHeight="1">
      <c r="B24" s="215"/>
      <c r="C24" s="219"/>
      <c r="D24" s="220"/>
      <c r="E24" s="220"/>
      <c r="F24" s="220"/>
      <c r="G24" s="220"/>
      <c r="H24" s="220"/>
      <c r="I24" s="220"/>
      <c r="J24" s="220"/>
      <c r="K24" s="220"/>
      <c r="L24" s="220"/>
      <c r="M24" s="220"/>
      <c r="N24" s="220"/>
      <c r="O24" s="220"/>
      <c r="P24" s="220"/>
      <c r="Q24" s="220"/>
      <c r="R24" s="698"/>
      <c r="S24" s="698"/>
      <c r="T24" s="698"/>
      <c r="U24" s="698"/>
      <c r="V24" s="698"/>
      <c r="W24" s="698"/>
      <c r="X24" s="698"/>
      <c r="Y24" s="698"/>
      <c r="Z24" s="698"/>
      <c r="AA24" s="698"/>
      <c r="AB24" s="216"/>
    </row>
    <row r="25" spans="2:38" ht="17.25" customHeight="1">
      <c r="B25" s="215"/>
      <c r="C25" s="219"/>
      <c r="D25" s="220"/>
      <c r="E25" s="220"/>
      <c r="F25" s="220"/>
      <c r="G25" s="220"/>
      <c r="H25" s="220"/>
      <c r="I25" s="220"/>
      <c r="J25" s="220"/>
      <c r="K25" s="220"/>
      <c r="L25" s="220"/>
      <c r="M25" s="220"/>
      <c r="N25" s="220"/>
      <c r="O25" s="220"/>
      <c r="P25" s="220"/>
      <c r="Q25" s="220"/>
      <c r="R25" s="698"/>
      <c r="S25" s="698"/>
      <c r="T25" s="698"/>
      <c r="U25" s="698"/>
      <c r="V25" s="698"/>
      <c r="W25" s="698"/>
      <c r="X25" s="698"/>
      <c r="Y25" s="698"/>
      <c r="Z25" s="698"/>
      <c r="AA25" s="698"/>
      <c r="AB25" s="216"/>
    </row>
    <row r="26" spans="2:38" ht="17.25" customHeight="1">
      <c r="B26" s="215"/>
      <c r="C26" s="219"/>
      <c r="D26" s="220"/>
      <c r="E26" s="220"/>
      <c r="F26" s="220"/>
      <c r="G26" s="220"/>
      <c r="H26" s="220"/>
      <c r="I26" s="220"/>
      <c r="J26" s="220"/>
      <c r="K26" s="220"/>
      <c r="L26" s="220"/>
      <c r="M26" s="220"/>
      <c r="N26" s="220"/>
      <c r="O26" s="220"/>
      <c r="P26" s="220"/>
      <c r="Q26" s="220"/>
      <c r="R26" s="698"/>
      <c r="S26" s="698"/>
      <c r="T26" s="698"/>
      <c r="U26" s="698"/>
      <c r="V26" s="698"/>
      <c r="W26" s="698"/>
      <c r="X26" s="698"/>
      <c r="Y26" s="698"/>
      <c r="Z26" s="698"/>
      <c r="AA26" s="698"/>
      <c r="AB26" s="216"/>
    </row>
    <row r="27" spans="2:38" ht="17.25" customHeight="1">
      <c r="B27" s="215"/>
      <c r="C27" s="219"/>
      <c r="D27" s="220"/>
      <c r="E27" s="220"/>
      <c r="F27" s="220"/>
      <c r="G27" s="220"/>
      <c r="H27" s="220"/>
      <c r="I27" s="220"/>
      <c r="J27" s="220"/>
      <c r="K27" s="220"/>
      <c r="L27" s="220"/>
      <c r="M27" s="220"/>
      <c r="N27" s="220"/>
      <c r="O27" s="220"/>
      <c r="P27" s="220"/>
      <c r="Q27" s="220"/>
      <c r="R27" s="698"/>
      <c r="S27" s="698"/>
      <c r="T27" s="698"/>
      <c r="U27" s="698"/>
      <c r="V27" s="698"/>
      <c r="W27" s="698"/>
      <c r="X27" s="698"/>
      <c r="Y27" s="698"/>
      <c r="Z27" s="698"/>
      <c r="AA27" s="698"/>
      <c r="AB27" s="216"/>
    </row>
    <row r="28" spans="2:38" ht="25.5" customHeight="1">
      <c r="B28" s="215"/>
      <c r="C28" s="219"/>
      <c r="D28" s="220"/>
      <c r="E28" s="220"/>
      <c r="F28" s="220"/>
      <c r="G28" s="220"/>
      <c r="H28" s="220"/>
      <c r="I28" s="220"/>
      <c r="J28" s="220"/>
      <c r="K28" s="220"/>
      <c r="L28" s="220"/>
      <c r="M28" s="220"/>
      <c r="N28" s="220"/>
      <c r="O28" s="220"/>
      <c r="P28" s="220"/>
      <c r="Q28" s="220"/>
      <c r="R28" s="698"/>
      <c r="S28" s="698"/>
      <c r="T28" s="698"/>
      <c r="U28" s="698"/>
      <c r="V28" s="698"/>
      <c r="W28" s="698"/>
      <c r="X28" s="698"/>
      <c r="Y28" s="698"/>
      <c r="Z28" s="698"/>
      <c r="AA28" s="698"/>
      <c r="AB28" s="216"/>
    </row>
    <row r="29" spans="2:38" ht="5.2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332" t="s">
        <v>501</v>
      </c>
      <c r="E30" s="33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V30" s="220"/>
      <c r="W30" s="220"/>
      <c r="X30" s="220"/>
      <c r="Y30" s="220"/>
      <c r="Z30" s="220"/>
      <c r="AA30" s="221"/>
      <c r="AB30" s="216"/>
      <c r="AE30" s="218"/>
      <c r="AF30" s="218"/>
      <c r="AG30" s="218"/>
      <c r="AH30" s="218"/>
      <c r="AI30" s="218"/>
      <c r="AJ30" s="218"/>
      <c r="AK30" s="218"/>
      <c r="AL30" s="218"/>
    </row>
    <row r="31" spans="2:38" ht="22.5" customHeight="1">
      <c r="B31" s="215"/>
      <c r="C31" s="219"/>
      <c r="D31" s="334" t="s">
        <v>27</v>
      </c>
      <c r="E31" s="335"/>
      <c r="F31" s="336">
        <f>INDICADORES!H22</f>
        <v>0</v>
      </c>
      <c r="G31" s="336">
        <f>INDICADORES!K22</f>
        <v>5</v>
      </c>
      <c r="H31" s="336">
        <f>INDICADORES!N22</f>
        <v>11</v>
      </c>
      <c r="I31" s="336">
        <f>INDICADORES!T22</f>
        <v>13</v>
      </c>
      <c r="J31" s="336">
        <f>INDICADORES!W22</f>
        <v>12</v>
      </c>
      <c r="K31" s="336">
        <f>INDICADORES!Z22</f>
        <v>11</v>
      </c>
      <c r="L31" s="336">
        <f>INDICADORES!AF22</f>
        <v>2</v>
      </c>
      <c r="M31" s="336">
        <f>INDICADORES!AI22</f>
        <v>3</v>
      </c>
      <c r="N31" s="336">
        <f>INDICADORES!AL22</f>
        <v>2</v>
      </c>
      <c r="O31" s="336">
        <f>INDICADORES!AR22</f>
        <v>3</v>
      </c>
      <c r="P31" s="336">
        <f>INDICADORES!AU22</f>
        <v>1</v>
      </c>
      <c r="Q31" s="336">
        <f>INDICADORES!AX22</f>
        <v>3</v>
      </c>
      <c r="R31" s="337">
        <f>SUM(F31:Q31)</f>
        <v>66</v>
      </c>
      <c r="V31" s="220"/>
      <c r="W31" s="220"/>
      <c r="X31" s="220"/>
      <c r="Y31" s="220"/>
      <c r="Z31" s="220"/>
      <c r="AA31" s="221"/>
      <c r="AB31" s="216"/>
      <c r="AE31" s="218"/>
      <c r="AF31" s="218"/>
      <c r="AG31" s="218"/>
      <c r="AH31" s="218"/>
      <c r="AI31" s="218"/>
      <c r="AJ31" s="218"/>
      <c r="AK31" s="218"/>
      <c r="AL31" s="218"/>
    </row>
    <row r="32" spans="2:38" ht="22.5" customHeight="1">
      <c r="B32" s="215"/>
      <c r="C32" s="219"/>
      <c r="D32" s="334" t="s">
        <v>28</v>
      </c>
      <c r="E32" s="335"/>
      <c r="F32" s="336">
        <f>INDICADORES!I22</f>
        <v>257</v>
      </c>
      <c r="G32" s="336">
        <f>INDICADORES!L22</f>
        <v>263</v>
      </c>
      <c r="H32" s="336">
        <f>INDICADORES!O22</f>
        <v>71</v>
      </c>
      <c r="I32" s="336">
        <f>INDICADORES!U22</f>
        <v>140</v>
      </c>
      <c r="J32" s="336">
        <f>INDICADORES!X22</f>
        <v>271</v>
      </c>
      <c r="K32" s="336">
        <f>INDICADORES!AA22</f>
        <v>185</v>
      </c>
      <c r="L32" s="336">
        <f>INDICADORES!AG22</f>
        <v>203</v>
      </c>
      <c r="M32" s="336">
        <f>INDICADORES!AJ22</f>
        <v>217</v>
      </c>
      <c r="N32" s="336">
        <f>INDICADORES!AM22</f>
        <v>200</v>
      </c>
      <c r="O32" s="336">
        <f>INDICADORES!AS22</f>
        <v>226</v>
      </c>
      <c r="P32" s="336">
        <f>INDICADORES!AV22</f>
        <v>210</v>
      </c>
      <c r="Q32" s="336">
        <f>INDICADORES!AY22</f>
        <v>220</v>
      </c>
      <c r="R32" s="337">
        <f>SUM(F32:Q32)</f>
        <v>2463</v>
      </c>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72"/>
      <c r="F33" s="338">
        <f t="shared" ref="F33:R33" si="0">F31/F32*100</f>
        <v>0</v>
      </c>
      <c r="G33" s="338">
        <f t="shared" si="0"/>
        <v>1.9011406844106464</v>
      </c>
      <c r="H33" s="338">
        <f t="shared" si="0"/>
        <v>15.492957746478872</v>
      </c>
      <c r="I33" s="338">
        <f t="shared" si="0"/>
        <v>9.2857142857142865</v>
      </c>
      <c r="J33" s="338">
        <f t="shared" si="0"/>
        <v>4.428044280442804</v>
      </c>
      <c r="K33" s="338">
        <f t="shared" si="0"/>
        <v>5.9459459459459465</v>
      </c>
      <c r="L33" s="338">
        <f t="shared" si="0"/>
        <v>0.98522167487684731</v>
      </c>
      <c r="M33" s="338">
        <f t="shared" si="0"/>
        <v>1.3824884792626728</v>
      </c>
      <c r="N33" s="338">
        <f t="shared" si="0"/>
        <v>1</v>
      </c>
      <c r="O33" s="338">
        <f t="shared" si="0"/>
        <v>1.3274336283185841</v>
      </c>
      <c r="P33" s="338">
        <f t="shared" si="0"/>
        <v>0.47619047619047622</v>
      </c>
      <c r="Q33" s="338">
        <f t="shared" si="0"/>
        <v>1.3636363636363635</v>
      </c>
      <c r="R33" s="338">
        <f t="shared" si="0"/>
        <v>2.679658952496955</v>
      </c>
      <c r="V33" s="339"/>
      <c r="W33" s="220"/>
      <c r="X33" s="220"/>
      <c r="Y33" s="220"/>
      <c r="Z33" s="220"/>
      <c r="AA33" s="221"/>
      <c r="AB33" s="216"/>
      <c r="AE33" s="218"/>
      <c r="AF33" s="218"/>
      <c r="AG33" s="218"/>
      <c r="AH33" s="218"/>
      <c r="AI33" s="218"/>
      <c r="AJ33" s="218"/>
      <c r="AK33" s="218"/>
      <c r="AL33" s="218"/>
    </row>
    <row r="34" spans="2:38" ht="18.75" customHeight="1">
      <c r="B34" s="215"/>
      <c r="C34" s="219"/>
      <c r="D34" s="231" t="s">
        <v>516</v>
      </c>
      <c r="E34" s="275"/>
      <c r="F34" s="340">
        <v>0</v>
      </c>
      <c r="G34" s="340">
        <v>0</v>
      </c>
      <c r="H34" s="340">
        <v>0</v>
      </c>
      <c r="I34" s="340">
        <v>0</v>
      </c>
      <c r="J34" s="340">
        <v>0</v>
      </c>
      <c r="K34" s="340">
        <v>0</v>
      </c>
      <c r="L34" s="340">
        <v>0.53763440860215095</v>
      </c>
      <c r="M34" s="340">
        <v>0.854700854700855</v>
      </c>
      <c r="N34" s="340">
        <v>1.6260162601626</v>
      </c>
      <c r="O34" s="340">
        <v>1.6666666666666701</v>
      </c>
      <c r="P34" s="340">
        <v>0.2</v>
      </c>
      <c r="Q34" s="340" t="e">
        <f>#DIV/0!</f>
        <v>#DIV/0!</v>
      </c>
      <c r="R34" s="341">
        <v>0.72142064372919001</v>
      </c>
      <c r="V34" s="339"/>
      <c r="W34" s="220"/>
      <c r="X34" s="220"/>
      <c r="Y34" s="220"/>
      <c r="Z34" s="220"/>
      <c r="AA34" s="221"/>
      <c r="AB34" s="216"/>
      <c r="AE34" s="218"/>
      <c r="AF34" s="218"/>
      <c r="AG34" s="218"/>
      <c r="AH34" s="218"/>
      <c r="AI34" s="218"/>
      <c r="AJ34" s="218"/>
      <c r="AK34" s="218"/>
      <c r="AL34" s="218"/>
    </row>
    <row r="35" spans="2:38" ht="15.75" customHeight="1">
      <c r="B35" s="215"/>
      <c r="C35" s="219"/>
      <c r="D35" s="739" t="s">
        <v>26</v>
      </c>
      <c r="E35" s="739"/>
      <c r="F35" s="342">
        <v>5</v>
      </c>
      <c r="G35" s="342">
        <v>5</v>
      </c>
      <c r="H35" s="342">
        <v>5</v>
      </c>
      <c r="I35" s="342">
        <v>5</v>
      </c>
      <c r="J35" s="342">
        <v>5</v>
      </c>
      <c r="K35" s="342">
        <v>5</v>
      </c>
      <c r="L35" s="342">
        <v>5</v>
      </c>
      <c r="M35" s="342">
        <v>5</v>
      </c>
      <c r="N35" s="342">
        <v>5</v>
      </c>
      <c r="O35" s="342">
        <v>5</v>
      </c>
      <c r="P35" s="342">
        <v>5</v>
      </c>
      <c r="Q35" s="342">
        <v>5</v>
      </c>
      <c r="R35" s="341">
        <f>+AVERAGE(F35:Q35)</f>
        <v>5</v>
      </c>
      <c r="V35" s="220"/>
      <c r="W35" s="220"/>
      <c r="X35" s="220"/>
      <c r="Y35" s="220"/>
      <c r="Z35" s="220"/>
      <c r="AA35" s="221"/>
      <c r="AB35" s="216"/>
      <c r="AE35" s="218"/>
      <c r="AF35" s="218"/>
      <c r="AG35" s="218"/>
      <c r="AH35" s="218"/>
      <c r="AI35" s="218"/>
      <c r="AJ35" s="218"/>
      <c r="AK35" s="218"/>
      <c r="AL35" s="218"/>
    </row>
    <row r="36" spans="2:38" ht="9"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D37" s="218"/>
      <c r="AE37" s="218"/>
      <c r="AF37" s="218"/>
    </row>
    <row r="38" spans="2:38" ht="20.25" customHeight="1">
      <c r="B38" s="215"/>
      <c r="C38" s="677" t="s">
        <v>27</v>
      </c>
      <c r="D38" s="677"/>
      <c r="E38" s="677"/>
      <c r="F38" s="677"/>
      <c r="G38" s="656" t="s">
        <v>636</v>
      </c>
      <c r="H38" s="656"/>
      <c r="I38" s="656"/>
      <c r="J38" s="656"/>
      <c r="K38" s="656"/>
      <c r="L38" s="656"/>
      <c r="M38" s="656"/>
      <c r="N38" s="656"/>
      <c r="O38" s="690" t="s">
        <v>518</v>
      </c>
      <c r="P38" s="690"/>
      <c r="Q38" s="690"/>
      <c r="R38" s="690"/>
      <c r="S38" s="690"/>
      <c r="T38" s="742"/>
      <c r="U38" s="742"/>
      <c r="V38" s="742"/>
      <c r="W38" s="742"/>
      <c r="X38" s="742"/>
      <c r="Y38" s="742"/>
      <c r="Z38" s="742"/>
      <c r="AA38" s="742"/>
      <c r="AB38" s="301"/>
      <c r="AD38" s="261"/>
      <c r="AE38" s="239"/>
      <c r="AF38" s="239"/>
    </row>
    <row r="39" spans="2:38" ht="20.25" customHeight="1">
      <c r="B39" s="215"/>
      <c r="C39" s="661" t="s">
        <v>28</v>
      </c>
      <c r="D39" s="661"/>
      <c r="E39" s="661"/>
      <c r="F39" s="661"/>
      <c r="G39" s="656" t="s">
        <v>637</v>
      </c>
      <c r="H39" s="656"/>
      <c r="I39" s="656"/>
      <c r="J39" s="656"/>
      <c r="K39" s="656"/>
      <c r="L39" s="656"/>
      <c r="M39" s="656"/>
      <c r="N39" s="656"/>
      <c r="O39" s="661" t="s">
        <v>519</v>
      </c>
      <c r="P39" s="661"/>
      <c r="Q39" s="661"/>
      <c r="R39" s="661"/>
      <c r="S39" s="661"/>
      <c r="T39" s="740"/>
      <c r="U39" s="740"/>
      <c r="V39" s="740"/>
      <c r="W39" s="740"/>
      <c r="X39" s="740"/>
      <c r="Y39" s="740"/>
      <c r="Z39" s="740"/>
      <c r="AA39" s="740"/>
      <c r="AB39" s="301"/>
      <c r="AD39" s="261"/>
      <c r="AE39" s="239"/>
      <c r="AF39" s="239"/>
    </row>
    <row r="40" spans="2:38" ht="21" customHeight="1">
      <c r="B40" s="215"/>
      <c r="C40" s="661" t="s">
        <v>520</v>
      </c>
      <c r="D40" s="661"/>
      <c r="E40" s="661"/>
      <c r="F40" s="661"/>
      <c r="G40" s="656" t="s">
        <v>638</v>
      </c>
      <c r="H40" s="656"/>
      <c r="I40" s="656"/>
      <c r="J40" s="656"/>
      <c r="K40" s="656"/>
      <c r="L40" s="656"/>
      <c r="M40" s="656"/>
      <c r="N40" s="656"/>
      <c r="O40" s="648" t="s">
        <v>471</v>
      </c>
      <c r="P40" s="648"/>
      <c r="Q40" s="648"/>
      <c r="R40" s="648"/>
      <c r="S40" s="648"/>
      <c r="T40" s="740" t="s">
        <v>472</v>
      </c>
      <c r="U40" s="740"/>
      <c r="V40" s="740"/>
      <c r="W40" s="740"/>
      <c r="X40" s="740"/>
      <c r="Y40" s="740"/>
      <c r="Z40" s="740"/>
      <c r="AA40" s="740"/>
      <c r="AB40" s="301"/>
      <c r="AD40" s="261"/>
      <c r="AE40" s="239"/>
      <c r="AF40" s="239"/>
    </row>
    <row r="41" spans="2:38" ht="18.75" customHeight="1">
      <c r="B41" s="215"/>
      <c r="C41" s="661" t="s">
        <v>468</v>
      </c>
      <c r="D41" s="661"/>
      <c r="E41" s="661"/>
      <c r="F41" s="661"/>
      <c r="G41" s="656" t="s">
        <v>639</v>
      </c>
      <c r="H41" s="656"/>
      <c r="I41" s="656"/>
      <c r="J41" s="656"/>
      <c r="K41" s="656"/>
      <c r="L41" s="656"/>
      <c r="M41" s="656"/>
      <c r="N41" s="656"/>
      <c r="O41" s="648" t="s">
        <v>473</v>
      </c>
      <c r="P41" s="648"/>
      <c r="Q41" s="648"/>
      <c r="R41" s="648"/>
      <c r="S41" s="648"/>
      <c r="T41" s="740" t="s">
        <v>474</v>
      </c>
      <c r="U41" s="740"/>
      <c r="V41" s="740"/>
      <c r="W41" s="740"/>
      <c r="X41" s="740"/>
      <c r="Y41" s="740"/>
      <c r="Z41" s="740"/>
      <c r="AA41" s="740"/>
      <c r="AB41" s="301"/>
      <c r="AD41" s="261"/>
      <c r="AE41" s="238"/>
      <c r="AF41" s="238"/>
    </row>
    <row r="42" spans="2:38" ht="21" customHeight="1">
      <c r="B42" s="215"/>
      <c r="C42" s="668" t="s">
        <v>522</v>
      </c>
      <c r="D42" s="668"/>
      <c r="E42" s="668"/>
      <c r="F42" s="668"/>
      <c r="G42" s="752" t="s">
        <v>640</v>
      </c>
      <c r="H42" s="752"/>
      <c r="I42" s="752"/>
      <c r="J42" s="752"/>
      <c r="K42" s="752"/>
      <c r="L42" s="752"/>
      <c r="M42" s="752"/>
      <c r="N42" s="752"/>
      <c r="O42" s="661" t="s">
        <v>475</v>
      </c>
      <c r="P42" s="661"/>
      <c r="Q42" s="661"/>
      <c r="R42" s="661"/>
      <c r="S42" s="661"/>
      <c r="T42" s="740"/>
      <c r="U42" s="740"/>
      <c r="V42" s="740"/>
      <c r="W42" s="740"/>
      <c r="X42" s="740"/>
      <c r="Y42" s="740"/>
      <c r="Z42" s="740"/>
      <c r="AA42" s="740"/>
      <c r="AB42" s="301"/>
      <c r="AD42" s="261"/>
      <c r="AE42" s="238"/>
      <c r="AF42" s="238"/>
    </row>
    <row r="43" spans="2:38" ht="18.75" customHeight="1">
      <c r="B43" s="215"/>
      <c r="C43" s="668"/>
      <c r="D43" s="668"/>
      <c r="E43" s="668"/>
      <c r="F43" s="668"/>
      <c r="G43" s="752"/>
      <c r="H43" s="752"/>
      <c r="I43" s="752"/>
      <c r="J43" s="752"/>
      <c r="K43" s="752"/>
      <c r="L43" s="752"/>
      <c r="M43" s="752"/>
      <c r="N43" s="752"/>
      <c r="O43" s="668" t="s">
        <v>476</v>
      </c>
      <c r="P43" s="668"/>
      <c r="Q43" s="668"/>
      <c r="R43" s="668"/>
      <c r="S43" s="668"/>
      <c r="T43" s="741" t="s">
        <v>477</v>
      </c>
      <c r="U43" s="741"/>
      <c r="V43" s="741"/>
      <c r="W43" s="741"/>
      <c r="X43" s="741"/>
      <c r="Y43" s="741"/>
      <c r="Z43" s="741"/>
      <c r="AA43" s="741"/>
      <c r="AB43" s="301"/>
      <c r="AD43" s="261"/>
      <c r="AE43" s="238"/>
      <c r="AF43" s="238"/>
    </row>
    <row r="44" spans="2:38" ht="15" customHeight="1">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301"/>
      <c r="AD44" s="261"/>
      <c r="AE44" s="238"/>
      <c r="AF44" s="238"/>
    </row>
    <row r="45" spans="2:38" ht="27.75" customHeight="1">
      <c r="B45" s="215"/>
      <c r="C45" s="677" t="s">
        <v>480</v>
      </c>
      <c r="D45" s="677"/>
      <c r="E45" s="677"/>
      <c r="F45" s="677"/>
      <c r="G45" s="662" t="s">
        <v>481</v>
      </c>
      <c r="H45" s="662"/>
      <c r="I45" s="322" t="s">
        <v>482</v>
      </c>
      <c r="J45" s="241" t="s">
        <v>483</v>
      </c>
      <c r="K45" s="240"/>
      <c r="L45" s="241" t="s">
        <v>484</v>
      </c>
      <c r="M45" s="242"/>
      <c r="N45" s="243"/>
      <c r="O45" s="663" t="s">
        <v>485</v>
      </c>
      <c r="P45" s="663"/>
      <c r="Q45" s="663"/>
      <c r="R45" s="663"/>
      <c r="S45" s="720" t="s">
        <v>486</v>
      </c>
      <c r="T45" s="720"/>
      <c r="U45" s="720"/>
      <c r="V45" s="720"/>
      <c r="W45" s="720"/>
      <c r="X45" s="720"/>
      <c r="Y45" s="720"/>
      <c r="Z45" s="720"/>
      <c r="AA45" s="720"/>
      <c r="AB45" s="301"/>
      <c r="AD45" s="261"/>
      <c r="AE45" s="238"/>
      <c r="AF45" s="238"/>
    </row>
    <row r="46" spans="2:38" ht="21.7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5" t="s">
        <v>482</v>
      </c>
      <c r="W46" s="721" t="s">
        <v>489</v>
      </c>
      <c r="X46" s="721"/>
      <c r="Y46" s="721"/>
      <c r="Z46" s="667"/>
      <c r="AA46" s="667"/>
      <c r="AB46" s="301"/>
      <c r="AD46" s="261"/>
      <c r="AE46" s="238"/>
      <c r="AF46" s="238"/>
    </row>
    <row r="47" spans="2:38" ht="39.75" customHeight="1">
      <c r="B47" s="215"/>
      <c r="C47" s="648" t="s">
        <v>490</v>
      </c>
      <c r="D47" s="648"/>
      <c r="E47" s="648"/>
      <c r="F47" s="648"/>
      <c r="G47" s="652"/>
      <c r="H47" s="652"/>
      <c r="I47" s="652"/>
      <c r="J47" s="652"/>
      <c r="K47" s="652"/>
      <c r="L47" s="652"/>
      <c r="M47" s="652"/>
      <c r="N47" s="652"/>
      <c r="O47" s="650"/>
      <c r="P47" s="650"/>
      <c r="Q47" s="650"/>
      <c r="R47" s="650"/>
      <c r="S47" s="721" t="s">
        <v>476</v>
      </c>
      <c r="T47" s="721"/>
      <c r="U47" s="721"/>
      <c r="V47" s="655" t="s">
        <v>482</v>
      </c>
      <c r="W47" s="721" t="s">
        <v>523</v>
      </c>
      <c r="X47" s="721"/>
      <c r="Y47" s="721"/>
      <c r="Z47" s="712"/>
      <c r="AA47" s="712"/>
      <c r="AB47" s="301"/>
      <c r="AD47" s="261"/>
      <c r="AE47" s="238"/>
      <c r="AF47" s="238"/>
    </row>
    <row r="48" spans="2:38" ht="20.25" customHeight="1">
      <c r="B48" s="215"/>
      <c r="C48" s="648" t="s">
        <v>524</v>
      </c>
      <c r="D48" s="648"/>
      <c r="E48" s="648"/>
      <c r="F48" s="648"/>
      <c r="G48" s="736" t="s">
        <v>622</v>
      </c>
      <c r="H48" s="736"/>
      <c r="I48" s="736"/>
      <c r="J48" s="736"/>
      <c r="K48" s="736"/>
      <c r="L48" s="736"/>
      <c r="M48" s="736"/>
      <c r="N48" s="736"/>
      <c r="O48" s="650"/>
      <c r="P48" s="650"/>
      <c r="Q48" s="650"/>
      <c r="R48" s="650"/>
      <c r="S48" s="721"/>
      <c r="T48" s="721"/>
      <c r="U48" s="721"/>
      <c r="V48" s="655"/>
      <c r="W48" s="721"/>
      <c r="X48" s="721"/>
      <c r="Y48" s="721"/>
      <c r="Z48" s="712"/>
      <c r="AA48" s="712"/>
      <c r="AB48" s="301"/>
      <c r="AD48" s="261"/>
      <c r="AE48" s="238"/>
      <c r="AF48" s="238"/>
    </row>
    <row r="49" spans="1:38" ht="21.75" customHeight="1">
      <c r="B49" s="215"/>
      <c r="C49" s="648" t="s">
        <v>526</v>
      </c>
      <c r="D49" s="648"/>
      <c r="E49" s="648"/>
      <c r="F49" s="648"/>
      <c r="G49" s="649" t="s">
        <v>536</v>
      </c>
      <c r="H49" s="649"/>
      <c r="I49" s="649"/>
      <c r="J49" s="649"/>
      <c r="K49" s="649"/>
      <c r="L49" s="649"/>
      <c r="M49" s="649"/>
      <c r="N49" s="649"/>
      <c r="O49" s="650"/>
      <c r="P49" s="650"/>
      <c r="Q49" s="650"/>
      <c r="R49" s="650"/>
      <c r="S49" s="715" t="s">
        <v>493</v>
      </c>
      <c r="T49" s="715"/>
      <c r="U49" s="715"/>
      <c r="V49" s="654" t="s">
        <v>482</v>
      </c>
      <c r="W49" s="607" t="s">
        <v>494</v>
      </c>
      <c r="X49" s="607"/>
      <c r="Y49" s="607"/>
      <c r="Z49" s="608" t="s">
        <v>482</v>
      </c>
      <c r="AA49" s="608"/>
      <c r="AB49" s="301"/>
      <c r="AD49" s="261"/>
      <c r="AE49" s="238"/>
      <c r="AF49" s="238"/>
    </row>
    <row r="50" spans="1:38" ht="12.75" customHeight="1">
      <c r="B50" s="215"/>
      <c r="C50" s="648" t="s">
        <v>495</v>
      </c>
      <c r="D50" s="648"/>
      <c r="E50" s="648"/>
      <c r="F50" s="648"/>
      <c r="G50" s="649"/>
      <c r="H50" s="649"/>
      <c r="I50" s="649"/>
      <c r="J50" s="649"/>
      <c r="K50" s="649"/>
      <c r="L50" s="649"/>
      <c r="M50" s="649"/>
      <c r="N50" s="649"/>
      <c r="O50" s="650"/>
      <c r="P50" s="650"/>
      <c r="Q50" s="650"/>
      <c r="R50" s="650"/>
      <c r="S50" s="715"/>
      <c r="T50" s="715"/>
      <c r="U50" s="715"/>
      <c r="V50" s="654"/>
      <c r="W50" s="607"/>
      <c r="X50" s="607"/>
      <c r="Y50" s="607"/>
      <c r="Z50" s="608"/>
      <c r="AA50" s="608"/>
      <c r="AB50" s="301"/>
      <c r="AD50" s="261"/>
      <c r="AE50" s="238"/>
      <c r="AF50" s="238"/>
    </row>
    <row r="51" spans="1:38" ht="12.7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608"/>
      <c r="AA51" s="608"/>
      <c r="AB51" s="301"/>
      <c r="AD51" s="261"/>
      <c r="AE51" s="238"/>
      <c r="AF51" s="238"/>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304"/>
      <c r="AB52" s="305"/>
      <c r="AD52" s="261"/>
      <c r="AE52" s="239"/>
      <c r="AF52" s="239"/>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A55" s="254"/>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A56" s="254"/>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O77" s="255"/>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O82" s="255"/>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P83" s="253"/>
      <c r="Q83" s="254"/>
      <c r="R83" s="254"/>
      <c r="S83" s="254"/>
      <c r="T83" s="254"/>
      <c r="U83" s="254"/>
      <c r="V83" s="254"/>
      <c r="W83" s="254"/>
      <c r="X83" s="254"/>
      <c r="Y83" s="254"/>
      <c r="Z83" s="254"/>
      <c r="AA83" s="254"/>
    </row>
  </sheetData>
  <sheetProtection algorithmName="SHA-512" hashValue="fHDatFTXi5tYIA6x2Mc5d2z5ok5jYrUx6PacCSK/AgbSC6y8DfMb1Gi/aLTmeQwJO6xtXkoE+Enmx33jCfFjLA==" saltValue="Ize44szbbPb7IDCUw4+hNQ==" spinCount="100000" sheet="1" objects="1" scenarios="1"/>
  <mergeCells count="73">
    <mergeCell ref="G3:P3"/>
    <mergeCell ref="G4:P4"/>
    <mergeCell ref="G5:P5"/>
    <mergeCell ref="C7:AA7"/>
    <mergeCell ref="C8:E8"/>
    <mergeCell ref="F8:P8"/>
    <mergeCell ref="Q8:R8"/>
    <mergeCell ref="S8:T8"/>
    <mergeCell ref="U8:V8"/>
    <mergeCell ref="W8:AA8"/>
    <mergeCell ref="C9:E10"/>
    <mergeCell ref="F9:AA10"/>
    <mergeCell ref="R12:AA12"/>
    <mergeCell ref="R13:AA20"/>
    <mergeCell ref="R21:AA21"/>
    <mergeCell ref="R22:AA28"/>
    <mergeCell ref="D35:E35"/>
    <mergeCell ref="C37:N37"/>
    <mergeCell ref="O37:AA37"/>
    <mergeCell ref="C38:F38"/>
    <mergeCell ref="G38:N38"/>
    <mergeCell ref="O38:S38"/>
    <mergeCell ref="T38:AA38"/>
    <mergeCell ref="C39:F39"/>
    <mergeCell ref="G39:N39"/>
    <mergeCell ref="O39:S39"/>
    <mergeCell ref="T39:AA39"/>
    <mergeCell ref="C40:F40"/>
    <mergeCell ref="G40:N40"/>
    <mergeCell ref="O40:S40"/>
    <mergeCell ref="T40:AA40"/>
    <mergeCell ref="C41:F41"/>
    <mergeCell ref="G41:N41"/>
    <mergeCell ref="O41:S41"/>
    <mergeCell ref="T41:AA41"/>
    <mergeCell ref="C42:F43"/>
    <mergeCell ref="G42:N43"/>
    <mergeCell ref="O42:S42"/>
    <mergeCell ref="T42:AA42"/>
    <mergeCell ref="O43:S43"/>
    <mergeCell ref="T43:AA43"/>
    <mergeCell ref="C44:N44"/>
    <mergeCell ref="O44:AA44"/>
    <mergeCell ref="C45:F46"/>
    <mergeCell ref="G45:H45"/>
    <mergeCell ref="O45:R45"/>
    <mergeCell ref="S45:AA45"/>
    <mergeCell ref="G46:M46"/>
    <mergeCell ref="O46:R51"/>
    <mergeCell ref="S46:U46"/>
    <mergeCell ref="W46:Y46"/>
    <mergeCell ref="Z46:AA46"/>
    <mergeCell ref="C47:F47"/>
    <mergeCell ref="G47:N47"/>
    <mergeCell ref="S47:U48"/>
    <mergeCell ref="V47:V48"/>
    <mergeCell ref="W47:Y48"/>
    <mergeCell ref="AF53:AL53"/>
    <mergeCell ref="AF55:AL55"/>
    <mergeCell ref="AF56:AL56"/>
    <mergeCell ref="Z47:AA48"/>
    <mergeCell ref="C48:F48"/>
    <mergeCell ref="G48:N48"/>
    <mergeCell ref="C49:F49"/>
    <mergeCell ref="G49:N49"/>
    <mergeCell ref="S49:U51"/>
    <mergeCell ref="V49:V51"/>
    <mergeCell ref="W49:Y51"/>
    <mergeCell ref="Z49:AA51"/>
    <mergeCell ref="C50:F50"/>
    <mergeCell ref="G50:N50"/>
    <mergeCell ref="C51:F51"/>
    <mergeCell ref="G51:N51"/>
  </mergeCells>
  <pageMargins left="0.5" right="0.47013888888888899" top="1.0402777777777801" bottom="0.40972222222222199" header="0.511811023622047" footer="0.511811023622047"/>
  <pageSetup paperSize="9" scale="8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L84"/>
  <sheetViews>
    <sheetView showGridLines="0" topLeftCell="A16" zoomScaleNormal="100" workbookViewId="0">
      <selection activeCell="R22" sqref="R22:AA28"/>
    </sheetView>
  </sheetViews>
  <sheetFormatPr baseColWidth="10" defaultColWidth="11.42578125" defaultRowHeight="12.75"/>
  <cols>
    <col min="1" max="2" width="1.140625" customWidth="1"/>
    <col min="3" max="3" width="4.28515625" customWidth="1"/>
    <col min="4" max="4" width="7.42578125" customWidth="1"/>
    <col min="5" max="5" width="6.71093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214</v>
      </c>
      <c r="G8" s="691"/>
      <c r="H8" s="691"/>
      <c r="I8" s="691"/>
      <c r="J8" s="691"/>
      <c r="K8" s="691"/>
      <c r="L8" s="691"/>
      <c r="M8" s="691"/>
      <c r="N8" s="691"/>
      <c r="O8" s="691"/>
      <c r="P8" s="691"/>
      <c r="Q8" s="692" t="s">
        <v>435</v>
      </c>
      <c r="R8" s="692"/>
      <c r="S8" s="693"/>
      <c r="T8" s="693"/>
      <c r="U8" s="692" t="s">
        <v>436</v>
      </c>
      <c r="V8" s="692"/>
      <c r="W8" s="694" t="s">
        <v>641</v>
      </c>
      <c r="X8" s="694"/>
      <c r="Y8" s="694"/>
      <c r="Z8" s="694"/>
      <c r="AA8" s="694"/>
      <c r="AB8" s="216"/>
      <c r="AE8" s="218"/>
      <c r="AF8" s="686"/>
      <c r="AG8" s="686"/>
      <c r="AH8" s="686"/>
      <c r="AI8" s="686"/>
      <c r="AJ8" s="686"/>
      <c r="AK8" s="686"/>
      <c r="AL8" s="686"/>
    </row>
    <row r="9" spans="2:38" ht="28.5" customHeight="1">
      <c r="B9" s="215"/>
      <c r="C9" s="668" t="s">
        <v>438</v>
      </c>
      <c r="D9" s="668"/>
      <c r="E9" s="668"/>
      <c r="F9" s="687" t="s">
        <v>642</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27.7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3" t="s">
        <v>1323</v>
      </c>
      <c r="S13" s="753"/>
      <c r="T13" s="753"/>
      <c r="U13" s="753"/>
      <c r="V13" s="753"/>
      <c r="W13" s="753"/>
      <c r="X13" s="753"/>
      <c r="Y13" s="753"/>
      <c r="Z13" s="753"/>
      <c r="AA13" s="753"/>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53"/>
      <c r="S14" s="753"/>
      <c r="T14" s="753"/>
      <c r="U14" s="753"/>
      <c r="V14" s="753"/>
      <c r="W14" s="753"/>
      <c r="X14" s="753"/>
      <c r="Y14" s="753"/>
      <c r="Z14" s="753"/>
      <c r="AA14" s="753"/>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3"/>
      <c r="S15" s="753"/>
      <c r="T15" s="753"/>
      <c r="U15" s="753"/>
      <c r="V15" s="753"/>
      <c r="W15" s="753"/>
      <c r="X15" s="753"/>
      <c r="Y15" s="753"/>
      <c r="Z15" s="753"/>
      <c r="AA15" s="753"/>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3"/>
      <c r="S16" s="753"/>
      <c r="T16" s="753"/>
      <c r="U16" s="753"/>
      <c r="V16" s="753"/>
      <c r="W16" s="753"/>
      <c r="X16" s="753"/>
      <c r="Y16" s="753"/>
      <c r="Z16" s="753"/>
      <c r="AA16" s="753"/>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3"/>
      <c r="S17" s="753"/>
      <c r="T17" s="753"/>
      <c r="U17" s="753"/>
      <c r="V17" s="753"/>
      <c r="W17" s="753"/>
      <c r="X17" s="753"/>
      <c r="Y17" s="753"/>
      <c r="Z17" s="753"/>
      <c r="AA17" s="753"/>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3"/>
      <c r="S18" s="753"/>
      <c r="T18" s="753"/>
      <c r="U18" s="753"/>
      <c r="V18" s="753"/>
      <c r="W18" s="753"/>
      <c r="X18" s="753"/>
      <c r="Y18" s="753"/>
      <c r="Z18" s="753"/>
      <c r="AA18" s="753"/>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3"/>
      <c r="S19" s="753"/>
      <c r="T19" s="753"/>
      <c r="U19" s="753"/>
      <c r="V19" s="753"/>
      <c r="W19" s="753"/>
      <c r="X19" s="753"/>
      <c r="Y19" s="753"/>
      <c r="Z19" s="753"/>
      <c r="AA19" s="753"/>
      <c r="AB19" s="216"/>
      <c r="AE19" s="343"/>
      <c r="AF19" s="343"/>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3"/>
      <c r="S20" s="753"/>
      <c r="T20" s="753"/>
      <c r="U20" s="753"/>
      <c r="V20" s="753"/>
      <c r="W20" s="753"/>
      <c r="X20" s="753"/>
      <c r="Y20" s="753"/>
      <c r="Z20" s="753"/>
      <c r="AA20" s="753"/>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3" t="s">
        <v>1324</v>
      </c>
      <c r="S22" s="753"/>
      <c r="T22" s="753"/>
      <c r="U22" s="753"/>
      <c r="V22" s="753"/>
      <c r="W22" s="753"/>
      <c r="X22" s="753"/>
      <c r="Y22" s="753"/>
      <c r="Z22" s="753"/>
      <c r="AA22" s="753"/>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3"/>
      <c r="S23" s="753"/>
      <c r="T23" s="753"/>
      <c r="U23" s="753"/>
      <c r="V23" s="753"/>
      <c r="W23" s="753"/>
      <c r="X23" s="753"/>
      <c r="Y23" s="753"/>
      <c r="Z23" s="753"/>
      <c r="AA23" s="753"/>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3"/>
      <c r="S24" s="753"/>
      <c r="T24" s="753"/>
      <c r="U24" s="753"/>
      <c r="V24" s="753"/>
      <c r="W24" s="753"/>
      <c r="X24" s="753"/>
      <c r="Y24" s="753"/>
      <c r="Z24" s="753"/>
      <c r="AA24" s="753"/>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3"/>
      <c r="S25" s="753"/>
      <c r="T25" s="753"/>
      <c r="U25" s="753"/>
      <c r="V25" s="753"/>
      <c r="W25" s="753"/>
      <c r="X25" s="753"/>
      <c r="Y25" s="753"/>
      <c r="Z25" s="753"/>
      <c r="AA25" s="753"/>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3"/>
      <c r="S26" s="753"/>
      <c r="T26" s="753"/>
      <c r="U26" s="753"/>
      <c r="V26" s="753"/>
      <c r="W26" s="753"/>
      <c r="X26" s="753"/>
      <c r="Y26" s="753"/>
      <c r="Z26" s="753"/>
      <c r="AA26" s="753"/>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3"/>
      <c r="S27" s="753"/>
      <c r="T27" s="753"/>
      <c r="U27" s="753"/>
      <c r="V27" s="753"/>
      <c r="W27" s="753"/>
      <c r="X27" s="753"/>
      <c r="Y27" s="753"/>
      <c r="Z27" s="753"/>
      <c r="AA27" s="753"/>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3"/>
      <c r="S28" s="753"/>
      <c r="T28" s="753"/>
      <c r="U28" s="753"/>
      <c r="V28" s="753"/>
      <c r="W28" s="753"/>
      <c r="X28" s="753"/>
      <c r="Y28" s="753"/>
      <c r="Z28" s="753"/>
      <c r="AA28" s="753"/>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INDICADORES!H64</f>
        <v>14</v>
      </c>
      <c r="G31" s="256">
        <f>INDICADORES!K64</f>
        <v>15</v>
      </c>
      <c r="H31" s="256">
        <f>INDICADORES!N64</f>
        <v>6</v>
      </c>
      <c r="I31" s="256">
        <f>INDICADORES!T64</f>
        <v>13</v>
      </c>
      <c r="J31" s="256">
        <f>INDICADORES!W64</f>
        <v>5</v>
      </c>
      <c r="K31" s="256">
        <f>INDICADORES!Z64</f>
        <v>6</v>
      </c>
      <c r="L31" s="256">
        <f>INDICADORES!AF64</f>
        <v>9</v>
      </c>
      <c r="M31" s="256">
        <f>INDICADORES!AI64</f>
        <v>9</v>
      </c>
      <c r="N31" s="256">
        <f>INDICADORES!AL64</f>
        <v>6</v>
      </c>
      <c r="O31" s="256">
        <f>INDICADORES!AR64</f>
        <v>10</v>
      </c>
      <c r="P31" s="256">
        <f>INDICADORES!AU64</f>
        <v>9</v>
      </c>
      <c r="Q31" s="256">
        <f>INDICADORES!AX64</f>
        <v>14</v>
      </c>
      <c r="R31" s="257">
        <f>SUM(F31:Q31)</f>
        <v>116</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INDICADORES!I64</f>
        <v>14</v>
      </c>
      <c r="G32" s="256">
        <f>INDICADORES!L64</f>
        <v>16</v>
      </c>
      <c r="H32" s="256">
        <f>INDICADORES!O64</f>
        <v>6</v>
      </c>
      <c r="I32" s="256">
        <f>INDICADORES!U64</f>
        <v>13</v>
      </c>
      <c r="J32" s="256">
        <f>INDICADORES!X64</f>
        <v>5</v>
      </c>
      <c r="K32" s="256">
        <f>INDICADORES!AA64</f>
        <v>6</v>
      </c>
      <c r="L32" s="256">
        <f>INDICADORES!AG64</f>
        <v>9</v>
      </c>
      <c r="M32" s="256">
        <f>INDICADORES!AJ64</f>
        <v>9</v>
      </c>
      <c r="N32" s="256">
        <f>INDICADORES!AM64</f>
        <v>6</v>
      </c>
      <c r="O32" s="256">
        <f>INDICADORES!AS64</f>
        <v>10</v>
      </c>
      <c r="P32" s="256">
        <f>INDICADORES!AV64</f>
        <v>9</v>
      </c>
      <c r="Q32" s="256">
        <f>INDICADORES!AY64</f>
        <v>14</v>
      </c>
      <c r="R32" s="257">
        <f>SUM(F32:Q32)</f>
        <v>117</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344">
        <f t="shared" ref="F33:R33" si="0">+F31/F32</f>
        <v>1</v>
      </c>
      <c r="G33" s="344">
        <f t="shared" si="0"/>
        <v>0.9375</v>
      </c>
      <c r="H33" s="344">
        <f t="shared" si="0"/>
        <v>1</v>
      </c>
      <c r="I33" s="344">
        <f t="shared" si="0"/>
        <v>1</v>
      </c>
      <c r="J33" s="344">
        <f t="shared" si="0"/>
        <v>1</v>
      </c>
      <c r="K33" s="344">
        <f t="shared" si="0"/>
        <v>1</v>
      </c>
      <c r="L33" s="344">
        <f t="shared" si="0"/>
        <v>1</v>
      </c>
      <c r="M33" s="344">
        <f t="shared" si="0"/>
        <v>1</v>
      </c>
      <c r="N33" s="344">
        <f t="shared" si="0"/>
        <v>1</v>
      </c>
      <c r="O33" s="344">
        <f t="shared" si="0"/>
        <v>1</v>
      </c>
      <c r="P33" s="344">
        <f t="shared" si="0"/>
        <v>1</v>
      </c>
      <c r="Q33" s="344">
        <f t="shared" si="0"/>
        <v>1</v>
      </c>
      <c r="R33" s="344">
        <f t="shared" si="0"/>
        <v>0.99145299145299148</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345">
        <v>1</v>
      </c>
      <c r="G34" s="345">
        <v>1</v>
      </c>
      <c r="H34" s="345">
        <v>1</v>
      </c>
      <c r="I34" s="345">
        <v>1</v>
      </c>
      <c r="J34" s="345">
        <v>1</v>
      </c>
      <c r="K34" s="345">
        <v>1</v>
      </c>
      <c r="L34" s="345">
        <v>0.93333333333333302</v>
      </c>
      <c r="M34" s="345">
        <v>0.77777777777777801</v>
      </c>
      <c r="N34" s="345">
        <v>0.92307692307692302</v>
      </c>
      <c r="O34" s="345">
        <v>1</v>
      </c>
      <c r="P34" s="345">
        <v>1</v>
      </c>
      <c r="Q34" s="345" t="e">
        <f>#DIV/0!</f>
        <v>#DIV/0!</v>
      </c>
      <c r="R34" s="345">
        <v>0.967741935483871</v>
      </c>
      <c r="U34" s="220"/>
      <c r="V34" s="220"/>
      <c r="W34" s="220"/>
      <c r="X34" s="220"/>
      <c r="Y34" s="220"/>
      <c r="Z34" s="220"/>
      <c r="AA34" s="221"/>
      <c r="AB34" s="216"/>
      <c r="AE34" s="218"/>
      <c r="AF34" s="218"/>
      <c r="AG34" s="218"/>
      <c r="AH34" s="218"/>
      <c r="AI34" s="218"/>
      <c r="AJ34" s="218"/>
      <c r="AK34" s="218"/>
      <c r="AL34" s="218"/>
    </row>
    <row r="35" spans="2:38" ht="12.75" customHeight="1">
      <c r="B35" s="215"/>
      <c r="C35" s="219"/>
      <c r="D35" s="685" t="s">
        <v>26</v>
      </c>
      <c r="E35" s="685"/>
      <c r="F35" s="260">
        <v>1</v>
      </c>
      <c r="G35" s="260">
        <v>1</v>
      </c>
      <c r="H35" s="260">
        <v>1</v>
      </c>
      <c r="I35" s="260">
        <v>1</v>
      </c>
      <c r="J35" s="260">
        <v>1</v>
      </c>
      <c r="K35" s="260">
        <v>1</v>
      </c>
      <c r="L35" s="260">
        <v>1</v>
      </c>
      <c r="M35" s="260">
        <v>1</v>
      </c>
      <c r="N35" s="260">
        <v>1</v>
      </c>
      <c r="O35" s="260">
        <v>1</v>
      </c>
      <c r="P35" s="260">
        <v>1</v>
      </c>
      <c r="Q35" s="260">
        <v>1</v>
      </c>
      <c r="R35" s="260">
        <v>1</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215</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8.5" customHeight="1">
      <c r="B39" s="215"/>
      <c r="C39" s="661" t="s">
        <v>28</v>
      </c>
      <c r="D39" s="661"/>
      <c r="E39" s="661"/>
      <c r="F39" s="661"/>
      <c r="G39" s="674" t="s">
        <v>216</v>
      </c>
      <c r="H39" s="674"/>
      <c r="I39" s="674"/>
      <c r="J39" s="674"/>
      <c r="K39" s="674"/>
      <c r="L39" s="674"/>
      <c r="M39" s="674"/>
      <c r="N39" s="674"/>
      <c r="O39" s="670" t="s">
        <v>519</v>
      </c>
      <c r="P39" s="670"/>
      <c r="Q39" s="670"/>
      <c r="R39" s="670"/>
      <c r="S39" s="670"/>
      <c r="T39" s="680"/>
      <c r="U39" s="680"/>
      <c r="V39" s="680"/>
      <c r="W39" s="680"/>
      <c r="X39" s="680"/>
      <c r="Y39" s="680"/>
      <c r="Z39" s="680"/>
      <c r="AA39" s="680"/>
      <c r="AB39" s="216"/>
      <c r="AC39" s="238"/>
      <c r="AE39" s="261"/>
      <c r="AF39" s="646"/>
      <c r="AG39" s="646"/>
      <c r="AH39" s="646"/>
      <c r="AI39" s="646"/>
      <c r="AJ39" s="646"/>
      <c r="AK39" s="646"/>
      <c r="AL39" s="646"/>
    </row>
    <row r="40" spans="2:38" ht="27" customHeight="1">
      <c r="B40" s="215"/>
      <c r="C40" s="661" t="s">
        <v>520</v>
      </c>
      <c r="D40" s="661"/>
      <c r="E40" s="661"/>
      <c r="F40" s="661"/>
      <c r="G40" s="674" t="s">
        <v>643</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639</v>
      </c>
      <c r="H41" s="674"/>
      <c r="I41" s="674"/>
      <c r="J41" s="674"/>
      <c r="K41" s="674"/>
      <c r="L41" s="674"/>
      <c r="M41" s="674"/>
      <c r="N41" s="674"/>
      <c r="O41" s="675" t="s">
        <v>473</v>
      </c>
      <c r="P41" s="675"/>
      <c r="Q41" s="675"/>
      <c r="R41" s="675"/>
      <c r="S41" s="675"/>
      <c r="T41" s="671" t="s">
        <v>616</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95">
        <v>1</v>
      </c>
      <c r="H42" s="695"/>
      <c r="I42" s="695"/>
      <c r="J42" s="695"/>
      <c r="K42" s="695"/>
      <c r="L42" s="695"/>
      <c r="M42" s="695"/>
      <c r="N42" s="695"/>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95"/>
      <c r="H43" s="695"/>
      <c r="I43" s="695"/>
      <c r="J43" s="695"/>
      <c r="K43" s="695"/>
      <c r="L43" s="695"/>
      <c r="M43" s="695"/>
      <c r="N43" s="695"/>
      <c r="O43" s="672" t="s">
        <v>476</v>
      </c>
      <c r="P43" s="672"/>
      <c r="Q43" s="672"/>
      <c r="R43" s="672"/>
      <c r="S43" s="672"/>
      <c r="T43" s="673" t="s">
        <v>644</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1.75" customHeight="1">
      <c r="B46" s="215"/>
      <c r="C46" s="661"/>
      <c r="D46" s="661"/>
      <c r="E46" s="661"/>
      <c r="F46" s="661"/>
      <c r="G46" s="713"/>
      <c r="H46" s="713"/>
      <c r="I46" s="713"/>
      <c r="J46" s="713"/>
      <c r="K46" s="713"/>
      <c r="L46" s="713"/>
      <c r="M46" s="713"/>
      <c r="N46" s="713"/>
      <c r="O46" s="666" t="s">
        <v>487</v>
      </c>
      <c r="P46" s="666"/>
      <c r="Q46" s="666"/>
      <c r="R46" s="666"/>
      <c r="S46" s="656" t="s">
        <v>488</v>
      </c>
      <c r="T46" s="656"/>
      <c r="U46" s="656"/>
      <c r="V46" s="245" t="s">
        <v>482</v>
      </c>
      <c r="W46" s="656" t="s">
        <v>489</v>
      </c>
      <c r="X46" s="656"/>
      <c r="Y46" s="656"/>
      <c r="Z46" s="667" t="s">
        <v>482</v>
      </c>
      <c r="AA46" s="667"/>
      <c r="AB46" s="216"/>
      <c r="AC46" s="238"/>
      <c r="AE46" s="261"/>
      <c r="AF46" s="647"/>
      <c r="AG46" s="647"/>
      <c r="AH46" s="647"/>
      <c r="AI46" s="647"/>
      <c r="AJ46" s="647"/>
      <c r="AK46" s="647"/>
      <c r="AL46" s="647"/>
    </row>
    <row r="47" spans="2:38" ht="12.75" customHeight="1">
      <c r="B47" s="215"/>
      <c r="C47" s="648" t="s">
        <v>490</v>
      </c>
      <c r="D47" s="648"/>
      <c r="E47" s="648"/>
      <c r="F47" s="648"/>
      <c r="G47" s="658"/>
      <c r="H47" s="658"/>
      <c r="I47" s="658"/>
      <c r="J47" s="658"/>
      <c r="K47" s="658"/>
      <c r="L47" s="658"/>
      <c r="M47" s="658"/>
      <c r="N47" s="658"/>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645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v>1</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10" t="s">
        <v>646</v>
      </c>
      <c r="H51" s="610"/>
      <c r="I51" s="610"/>
      <c r="J51" s="610"/>
      <c r="K51" s="610"/>
      <c r="L51" s="610"/>
      <c r="M51" s="610"/>
      <c r="N51" s="610"/>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hLU9Dz9mLrk/SBctAZDUtyNu22eTUglbxV2bEpgJHt0GkQXaJQLT4qORYSi/S23nAQHUAasFvQcMEkXlMAZTzA==" saltValue="/bvrBefOIjRQlXKq5DVYd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N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1:AL84"/>
  <sheetViews>
    <sheetView showGridLines="0" topLeftCell="A22" zoomScaleNormal="100" workbookViewId="0">
      <selection activeCell="R22" sqref="R22:AA28"/>
    </sheetView>
  </sheetViews>
  <sheetFormatPr baseColWidth="10" defaultColWidth="11.42578125" defaultRowHeight="12.75"/>
  <cols>
    <col min="1" max="2" width="1.140625" customWidth="1"/>
    <col min="3" max="3" width="4.28515625" customWidth="1"/>
    <col min="4" max="4" width="6.140625" customWidth="1"/>
    <col min="5" max="5" width="4.28515625" customWidth="1"/>
    <col min="6" max="17" width="6.7109375" customWidth="1"/>
    <col min="18"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15" customHeight="1">
      <c r="B8" s="215"/>
      <c r="C8" s="677" t="s">
        <v>433</v>
      </c>
      <c r="D8" s="677"/>
      <c r="E8" s="677"/>
      <c r="F8" s="755" t="s">
        <v>99</v>
      </c>
      <c r="G8" s="755"/>
      <c r="H8" s="755"/>
      <c r="I8" s="755"/>
      <c r="J8" s="755"/>
      <c r="K8" s="755"/>
      <c r="L8" s="755"/>
      <c r="M8" s="755"/>
      <c r="N8" s="755"/>
      <c r="O8" s="755"/>
      <c r="P8" s="755"/>
      <c r="Q8" s="756" t="s">
        <v>435</v>
      </c>
      <c r="R8" s="756"/>
      <c r="S8" s="757"/>
      <c r="T8" s="757"/>
      <c r="U8" s="756" t="s">
        <v>436</v>
      </c>
      <c r="V8" s="756"/>
      <c r="W8" s="674" t="s">
        <v>437</v>
      </c>
      <c r="X8" s="674"/>
      <c r="Y8" s="674"/>
      <c r="Z8" s="674"/>
      <c r="AA8" s="674"/>
      <c r="AB8" s="216"/>
      <c r="AE8" s="218"/>
      <c r="AF8" s="686"/>
      <c r="AG8" s="686"/>
      <c r="AH8" s="686"/>
      <c r="AI8" s="686"/>
      <c r="AJ8" s="686"/>
      <c r="AK8" s="686"/>
      <c r="AL8" s="686"/>
    </row>
    <row r="9" spans="2:38" ht="22.5" customHeight="1">
      <c r="B9" s="215"/>
      <c r="C9" s="661" t="s">
        <v>438</v>
      </c>
      <c r="D9" s="661"/>
      <c r="E9" s="661"/>
      <c r="F9" s="754" t="s">
        <v>647</v>
      </c>
      <c r="G9" s="754"/>
      <c r="H9" s="754"/>
      <c r="I9" s="754"/>
      <c r="J9" s="754"/>
      <c r="K9" s="754"/>
      <c r="L9" s="754"/>
      <c r="M9" s="754"/>
      <c r="N9" s="754"/>
      <c r="O9" s="754"/>
      <c r="P9" s="754"/>
      <c r="Q9" s="754"/>
      <c r="R9" s="754"/>
      <c r="S9" s="754"/>
      <c r="T9" s="754"/>
      <c r="U9" s="754"/>
      <c r="V9" s="754"/>
      <c r="W9" s="754"/>
      <c r="X9" s="754"/>
      <c r="Y9" s="754"/>
      <c r="Z9" s="754"/>
      <c r="AA9" s="754"/>
      <c r="AB9" s="216"/>
      <c r="AE9" s="346"/>
      <c r="AF9" s="686"/>
      <c r="AG9" s="686"/>
      <c r="AH9" s="686"/>
      <c r="AI9" s="686"/>
      <c r="AJ9" s="686"/>
      <c r="AK9" s="686"/>
      <c r="AL9" s="686"/>
    </row>
    <row r="10" spans="2:38" ht="29.25" customHeight="1">
      <c r="B10" s="215"/>
      <c r="C10" s="661"/>
      <c r="D10" s="661"/>
      <c r="E10" s="661"/>
      <c r="F10" s="754"/>
      <c r="G10" s="754"/>
      <c r="H10" s="754"/>
      <c r="I10" s="754"/>
      <c r="J10" s="754"/>
      <c r="K10" s="754"/>
      <c r="L10" s="754"/>
      <c r="M10" s="754"/>
      <c r="N10" s="754"/>
      <c r="O10" s="754"/>
      <c r="P10" s="754"/>
      <c r="Q10" s="754"/>
      <c r="R10" s="754"/>
      <c r="S10" s="754"/>
      <c r="T10" s="754"/>
      <c r="U10" s="754"/>
      <c r="V10" s="754"/>
      <c r="W10" s="754"/>
      <c r="X10" s="754"/>
      <c r="Y10" s="754"/>
      <c r="Z10" s="754"/>
      <c r="AA10" s="754"/>
      <c r="AB10" s="216"/>
      <c r="AE10" s="218"/>
      <c r="AF10" s="218"/>
      <c r="AG10" s="218"/>
      <c r="AH10" s="218"/>
      <c r="AI10" s="218"/>
      <c r="AJ10" s="218"/>
      <c r="AK10" s="218"/>
      <c r="AL10" s="218"/>
    </row>
    <row r="11" spans="2:38" ht="4.5"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12.7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7.25" customHeight="1">
      <c r="B13" s="215"/>
      <c r="C13" s="219"/>
      <c r="D13" s="220"/>
      <c r="E13" s="220"/>
      <c r="F13" s="220"/>
      <c r="G13" s="220"/>
      <c r="H13" s="220"/>
      <c r="I13" s="220"/>
      <c r="J13" s="220"/>
      <c r="K13" s="220"/>
      <c r="L13" s="220"/>
      <c r="M13" s="220"/>
      <c r="N13" s="220"/>
      <c r="O13" s="220"/>
      <c r="P13" s="220"/>
      <c r="Q13" s="220"/>
      <c r="R13" s="698" t="s">
        <v>1325</v>
      </c>
      <c r="S13" s="698"/>
      <c r="T13" s="698"/>
      <c r="U13" s="698"/>
      <c r="V13" s="698"/>
      <c r="W13" s="698"/>
      <c r="X13" s="698"/>
      <c r="Y13" s="698"/>
      <c r="Z13" s="698"/>
      <c r="AA13" s="698"/>
      <c r="AB13" s="216"/>
      <c r="AE13" s="218"/>
      <c r="AF13" s="218"/>
      <c r="AG13" s="218"/>
      <c r="AH13" s="218"/>
      <c r="AI13" s="218"/>
      <c r="AJ13" s="218"/>
      <c r="AK13" s="218"/>
      <c r="AL13" s="218"/>
    </row>
    <row r="14" spans="2:38" ht="17.25" customHeight="1">
      <c r="B14" s="215"/>
      <c r="C14" s="219"/>
      <c r="D14" s="220"/>
      <c r="E14" s="220"/>
      <c r="F14" s="220"/>
      <c r="G14" s="220"/>
      <c r="H14" s="220"/>
      <c r="I14" s="220"/>
      <c r="J14" s="220"/>
      <c r="K14" s="220"/>
      <c r="L14" s="220"/>
      <c r="M14" s="220"/>
      <c r="N14" s="220"/>
      <c r="O14" s="220"/>
      <c r="P14" s="220"/>
      <c r="Q14" s="220"/>
      <c r="R14" s="698"/>
      <c r="S14" s="698"/>
      <c r="T14" s="698"/>
      <c r="U14" s="698"/>
      <c r="V14" s="698"/>
      <c r="W14" s="698"/>
      <c r="X14" s="698"/>
      <c r="Y14" s="698"/>
      <c r="Z14" s="698"/>
      <c r="AA14" s="698"/>
      <c r="AB14" s="216"/>
      <c r="AE14" s="218"/>
      <c r="AF14" s="218"/>
      <c r="AG14" s="218"/>
      <c r="AH14" s="218"/>
      <c r="AI14" s="218"/>
      <c r="AJ14" s="218"/>
      <c r="AK14" s="218"/>
      <c r="AL14" s="218"/>
    </row>
    <row r="15" spans="2:38" ht="17.25" customHeight="1">
      <c r="B15" s="215"/>
      <c r="C15" s="219"/>
      <c r="D15" s="220"/>
      <c r="E15" s="220"/>
      <c r="F15" s="220"/>
      <c r="G15" s="220"/>
      <c r="H15" s="220"/>
      <c r="I15" s="220"/>
      <c r="J15" s="220"/>
      <c r="K15" s="220"/>
      <c r="L15" s="220"/>
      <c r="M15" s="220"/>
      <c r="N15" s="220"/>
      <c r="O15" s="220"/>
      <c r="P15" s="220"/>
      <c r="Q15" s="220"/>
      <c r="R15" s="698"/>
      <c r="S15" s="698"/>
      <c r="T15" s="698"/>
      <c r="U15" s="698"/>
      <c r="V15" s="698"/>
      <c r="W15" s="698"/>
      <c r="X15" s="698"/>
      <c r="Y15" s="698"/>
      <c r="Z15" s="698"/>
      <c r="AA15" s="698"/>
      <c r="AB15" s="216"/>
      <c r="AE15" s="218"/>
      <c r="AF15" s="218"/>
      <c r="AG15" s="218"/>
      <c r="AH15" s="218"/>
      <c r="AI15" s="218"/>
      <c r="AJ15" s="218"/>
      <c r="AK15" s="218"/>
      <c r="AL15" s="218"/>
    </row>
    <row r="16" spans="2:38" ht="17.25" customHeight="1">
      <c r="B16" s="215"/>
      <c r="C16" s="219"/>
      <c r="D16" s="220"/>
      <c r="E16" s="220"/>
      <c r="F16" s="220"/>
      <c r="G16" s="220"/>
      <c r="H16" s="220"/>
      <c r="I16" s="220"/>
      <c r="J16" s="220"/>
      <c r="K16" s="220"/>
      <c r="L16" s="220"/>
      <c r="M16" s="220"/>
      <c r="N16" s="220"/>
      <c r="O16" s="220"/>
      <c r="P16" s="220"/>
      <c r="Q16" s="220"/>
      <c r="R16" s="698"/>
      <c r="S16" s="698"/>
      <c r="T16" s="698"/>
      <c r="U16" s="698"/>
      <c r="V16" s="698"/>
      <c r="W16" s="698"/>
      <c r="X16" s="698"/>
      <c r="Y16" s="698"/>
      <c r="Z16" s="698"/>
      <c r="AA16" s="698"/>
      <c r="AB16" s="216"/>
      <c r="AE16" s="218"/>
      <c r="AF16" s="218"/>
      <c r="AG16" s="218"/>
      <c r="AH16" s="218"/>
      <c r="AI16" s="218"/>
      <c r="AJ16" s="218"/>
      <c r="AK16" s="218"/>
      <c r="AL16" s="218"/>
    </row>
    <row r="17" spans="2:38" ht="17.25" customHeight="1">
      <c r="B17" s="215"/>
      <c r="C17" s="219"/>
      <c r="D17" s="220"/>
      <c r="E17" s="220"/>
      <c r="F17" s="220"/>
      <c r="G17" s="220"/>
      <c r="H17" s="220"/>
      <c r="I17" s="220"/>
      <c r="J17" s="220"/>
      <c r="K17" s="220"/>
      <c r="L17" s="220"/>
      <c r="M17" s="220"/>
      <c r="N17" s="220"/>
      <c r="O17" s="220"/>
      <c r="P17" s="220"/>
      <c r="Q17" s="220"/>
      <c r="R17" s="698"/>
      <c r="S17" s="698"/>
      <c r="T17" s="698"/>
      <c r="U17" s="698"/>
      <c r="V17" s="698"/>
      <c r="W17" s="698"/>
      <c r="X17" s="698"/>
      <c r="Y17" s="698"/>
      <c r="Z17" s="698"/>
      <c r="AA17" s="698"/>
      <c r="AB17" s="216"/>
      <c r="AE17" s="218"/>
      <c r="AF17" s="218"/>
      <c r="AG17" s="218"/>
      <c r="AH17" s="218"/>
      <c r="AI17" s="218"/>
      <c r="AJ17" s="218"/>
      <c r="AK17" s="218"/>
      <c r="AL17" s="218"/>
    </row>
    <row r="18" spans="2:38" ht="17.25" customHeight="1">
      <c r="B18" s="215"/>
      <c r="C18" s="219"/>
      <c r="D18" s="220"/>
      <c r="E18" s="220"/>
      <c r="F18" s="220"/>
      <c r="G18" s="220"/>
      <c r="H18" s="220"/>
      <c r="I18" s="220"/>
      <c r="J18" s="220"/>
      <c r="K18" s="220"/>
      <c r="L18" s="220"/>
      <c r="M18" s="220"/>
      <c r="N18" s="220"/>
      <c r="O18" s="220"/>
      <c r="P18" s="220"/>
      <c r="Q18" s="220"/>
      <c r="R18" s="698"/>
      <c r="S18" s="698"/>
      <c r="T18" s="698"/>
      <c r="U18" s="698"/>
      <c r="V18" s="698"/>
      <c r="W18" s="698"/>
      <c r="X18" s="698"/>
      <c r="Y18" s="698"/>
      <c r="Z18" s="698"/>
      <c r="AA18" s="698"/>
      <c r="AB18" s="216"/>
      <c r="AE18" s="218"/>
      <c r="AF18" s="218"/>
      <c r="AG18" s="218"/>
      <c r="AH18" s="218"/>
      <c r="AI18" s="218"/>
      <c r="AJ18" s="218"/>
      <c r="AK18" s="218"/>
      <c r="AL18" s="218"/>
    </row>
    <row r="19" spans="2:38" ht="17.25" customHeight="1">
      <c r="B19" s="215"/>
      <c r="C19" s="219"/>
      <c r="D19" s="220"/>
      <c r="E19" s="220"/>
      <c r="F19" s="220"/>
      <c r="G19" s="220"/>
      <c r="H19" s="220"/>
      <c r="I19" s="220"/>
      <c r="J19" s="220"/>
      <c r="K19" s="220"/>
      <c r="L19" s="220"/>
      <c r="M19" s="220"/>
      <c r="N19" s="220"/>
      <c r="O19" s="220"/>
      <c r="P19" s="220"/>
      <c r="Q19" s="220"/>
      <c r="R19" s="698"/>
      <c r="S19" s="698"/>
      <c r="T19" s="698"/>
      <c r="U19" s="698"/>
      <c r="V19" s="698"/>
      <c r="W19" s="698"/>
      <c r="X19" s="698"/>
      <c r="Y19" s="698"/>
      <c r="Z19" s="698"/>
      <c r="AA19" s="698"/>
      <c r="AB19" s="216"/>
      <c r="AE19" s="218"/>
      <c r="AF19" s="218"/>
      <c r="AG19" s="218"/>
      <c r="AH19" s="218"/>
      <c r="AI19" s="218"/>
      <c r="AJ19" s="218"/>
      <c r="AK19" s="218"/>
      <c r="AL19" s="218"/>
    </row>
    <row r="20" spans="2:38" ht="17.25" customHeight="1">
      <c r="B20" s="215"/>
      <c r="C20" s="219"/>
      <c r="D20" s="220"/>
      <c r="E20" s="220"/>
      <c r="F20" s="220"/>
      <c r="G20" s="220"/>
      <c r="H20" s="220"/>
      <c r="I20" s="220"/>
      <c r="J20" s="220"/>
      <c r="K20" s="220"/>
      <c r="L20" s="220"/>
      <c r="M20" s="220"/>
      <c r="N20" s="220"/>
      <c r="O20" s="220"/>
      <c r="P20" s="220"/>
      <c r="Q20" s="220"/>
      <c r="R20" s="698"/>
      <c r="S20" s="698"/>
      <c r="T20" s="698"/>
      <c r="U20" s="698"/>
      <c r="V20" s="698"/>
      <c r="W20" s="698"/>
      <c r="X20" s="698"/>
      <c r="Y20" s="698"/>
      <c r="Z20" s="698"/>
      <c r="AA20" s="698"/>
      <c r="AB20" s="216"/>
      <c r="AE20" s="218"/>
      <c r="AF20" s="218"/>
      <c r="AG20" s="218"/>
      <c r="AH20" s="218"/>
      <c r="AI20" s="218"/>
      <c r="AJ20" s="218"/>
      <c r="AK20" s="218"/>
      <c r="AL20" s="218"/>
    </row>
    <row r="21" spans="2:38" ht="17.25" customHeight="1">
      <c r="B21" s="215"/>
      <c r="C21" s="219"/>
      <c r="D21" s="220"/>
      <c r="E21" s="220"/>
      <c r="F21" s="220"/>
      <c r="G21" s="220"/>
      <c r="H21" s="220"/>
      <c r="I21" s="220"/>
      <c r="J21" s="220"/>
      <c r="K21" s="220"/>
      <c r="L21" s="220"/>
      <c r="M21" s="220"/>
      <c r="N21" s="220"/>
      <c r="O21" s="220"/>
      <c r="P21" s="220"/>
      <c r="Q21" s="220"/>
      <c r="R21" s="632" t="s">
        <v>478</v>
      </c>
      <c r="S21" s="632"/>
      <c r="T21" s="632"/>
      <c r="U21" s="632"/>
      <c r="V21" s="632"/>
      <c r="W21" s="632"/>
      <c r="X21" s="632"/>
      <c r="Y21" s="632"/>
      <c r="Z21" s="632"/>
      <c r="AA21" s="632"/>
      <c r="AB21" s="216"/>
      <c r="AE21" s="218"/>
      <c r="AF21" s="218"/>
      <c r="AG21" s="218"/>
      <c r="AH21" s="218"/>
      <c r="AI21" s="218"/>
      <c r="AJ21" s="218"/>
      <c r="AK21" s="218"/>
      <c r="AL21" s="218"/>
    </row>
    <row r="22" spans="2:38" ht="17.25" customHeight="1">
      <c r="B22" s="215"/>
      <c r="C22" s="219"/>
      <c r="D22" s="220"/>
      <c r="E22" s="220"/>
      <c r="F22" s="220"/>
      <c r="G22" s="220"/>
      <c r="H22" s="220"/>
      <c r="I22" s="220"/>
      <c r="J22" s="220"/>
      <c r="K22" s="220"/>
      <c r="L22" s="220"/>
      <c r="M22" s="220"/>
      <c r="N22" s="220"/>
      <c r="O22" s="220"/>
      <c r="P22" s="220"/>
      <c r="Q22" s="220"/>
      <c r="R22" s="706" t="s">
        <v>1326</v>
      </c>
      <c r="S22" s="706"/>
      <c r="T22" s="706"/>
      <c r="U22" s="706"/>
      <c r="V22" s="706"/>
      <c r="W22" s="706"/>
      <c r="X22" s="706"/>
      <c r="Y22" s="706"/>
      <c r="Z22" s="706"/>
      <c r="AA22" s="706"/>
      <c r="AB22" s="216"/>
      <c r="AE22" s="218"/>
      <c r="AF22" s="218"/>
      <c r="AG22" s="218"/>
      <c r="AH22" s="218"/>
      <c r="AI22" s="218"/>
      <c r="AJ22" s="218"/>
      <c r="AK22" s="218"/>
      <c r="AL22" s="218"/>
    </row>
    <row r="23" spans="2:38" ht="17.25" customHeight="1">
      <c r="B23" s="215"/>
      <c r="C23" s="219"/>
      <c r="D23" s="220"/>
      <c r="E23" s="220"/>
      <c r="F23" s="220"/>
      <c r="G23" s="220"/>
      <c r="H23" s="220"/>
      <c r="I23" s="220"/>
      <c r="J23" s="220"/>
      <c r="K23" s="220"/>
      <c r="L23" s="220"/>
      <c r="M23" s="220"/>
      <c r="N23" s="220"/>
      <c r="O23" s="220"/>
      <c r="P23" s="220"/>
      <c r="Q23" s="220"/>
      <c r="R23" s="706"/>
      <c r="S23" s="706"/>
      <c r="T23" s="706"/>
      <c r="U23" s="706"/>
      <c r="V23" s="706"/>
      <c r="W23" s="706"/>
      <c r="X23" s="706"/>
      <c r="Y23" s="706"/>
      <c r="Z23" s="706"/>
      <c r="AA23" s="706"/>
      <c r="AB23" s="216"/>
      <c r="AE23" s="218"/>
      <c r="AF23" s="218"/>
      <c r="AG23" s="218"/>
      <c r="AH23" s="218"/>
      <c r="AI23" s="218"/>
      <c r="AJ23" s="218"/>
      <c r="AK23" s="218"/>
      <c r="AL23" s="218"/>
    </row>
    <row r="24" spans="2:38" ht="17.25" customHeight="1">
      <c r="B24" s="215"/>
      <c r="C24" s="219"/>
      <c r="D24" s="220"/>
      <c r="E24" s="220"/>
      <c r="F24" s="220"/>
      <c r="G24" s="220"/>
      <c r="H24" s="220"/>
      <c r="I24" s="220"/>
      <c r="J24" s="220"/>
      <c r="K24" s="220"/>
      <c r="L24" s="220"/>
      <c r="M24" s="220"/>
      <c r="N24" s="220"/>
      <c r="O24" s="220"/>
      <c r="P24" s="220"/>
      <c r="Q24" s="220"/>
      <c r="R24" s="706"/>
      <c r="S24" s="706"/>
      <c r="T24" s="706"/>
      <c r="U24" s="706"/>
      <c r="V24" s="706"/>
      <c r="W24" s="706"/>
      <c r="X24" s="706"/>
      <c r="Y24" s="706"/>
      <c r="Z24" s="706"/>
      <c r="AA24" s="706"/>
      <c r="AB24" s="216"/>
      <c r="AE24" s="218"/>
      <c r="AF24" s="218"/>
      <c r="AG24" s="218"/>
      <c r="AH24" s="218"/>
      <c r="AI24" s="218"/>
      <c r="AJ24" s="218"/>
      <c r="AK24" s="218"/>
      <c r="AL24" s="218"/>
    </row>
    <row r="25" spans="2:38" ht="17.25" customHeight="1">
      <c r="B25" s="215"/>
      <c r="C25" s="219"/>
      <c r="D25" s="220"/>
      <c r="E25" s="220"/>
      <c r="F25" s="220"/>
      <c r="G25" s="220"/>
      <c r="H25" s="220"/>
      <c r="I25" s="220"/>
      <c r="J25" s="220"/>
      <c r="K25" s="220"/>
      <c r="L25" s="220"/>
      <c r="M25" s="220"/>
      <c r="N25" s="220"/>
      <c r="O25" s="220"/>
      <c r="P25" s="220"/>
      <c r="Q25" s="220"/>
      <c r="R25" s="706"/>
      <c r="S25" s="706"/>
      <c r="T25" s="706"/>
      <c r="U25" s="706"/>
      <c r="V25" s="706"/>
      <c r="W25" s="706"/>
      <c r="X25" s="706"/>
      <c r="Y25" s="706"/>
      <c r="Z25" s="706"/>
      <c r="AA25" s="706"/>
      <c r="AB25" s="216"/>
      <c r="AE25" s="218"/>
      <c r="AF25" s="218"/>
      <c r="AG25" s="218"/>
      <c r="AH25" s="218"/>
      <c r="AI25" s="218"/>
      <c r="AJ25" s="218"/>
      <c r="AK25" s="218"/>
      <c r="AL25" s="218"/>
    </row>
    <row r="26" spans="2:38" ht="17.25" customHeight="1">
      <c r="B26" s="215"/>
      <c r="C26" s="219"/>
      <c r="D26" s="220"/>
      <c r="E26" s="220"/>
      <c r="F26" s="220"/>
      <c r="G26" s="220"/>
      <c r="H26" s="220"/>
      <c r="I26" s="220"/>
      <c r="J26" s="220"/>
      <c r="K26" s="220"/>
      <c r="L26" s="220"/>
      <c r="M26" s="220"/>
      <c r="N26" s="220"/>
      <c r="O26" s="220"/>
      <c r="P26" s="220"/>
      <c r="Q26" s="220"/>
      <c r="R26" s="706"/>
      <c r="S26" s="706"/>
      <c r="T26" s="706"/>
      <c r="U26" s="706"/>
      <c r="V26" s="706"/>
      <c r="W26" s="706"/>
      <c r="X26" s="706"/>
      <c r="Y26" s="706"/>
      <c r="Z26" s="706"/>
      <c r="AA26" s="706"/>
      <c r="AB26" s="216"/>
      <c r="AE26" s="218"/>
      <c r="AF26" s="218"/>
      <c r="AG26" s="218"/>
      <c r="AH26" s="218"/>
      <c r="AI26" s="218"/>
      <c r="AJ26" s="218"/>
      <c r="AK26" s="218"/>
      <c r="AL26" s="218"/>
    </row>
    <row r="27" spans="2:38" ht="17.25" customHeight="1">
      <c r="B27" s="215"/>
      <c r="C27" s="219"/>
      <c r="D27" s="220"/>
      <c r="E27" s="220"/>
      <c r="F27" s="220"/>
      <c r="G27" s="220"/>
      <c r="H27" s="220"/>
      <c r="I27" s="220"/>
      <c r="J27" s="220"/>
      <c r="K27" s="220"/>
      <c r="L27" s="220"/>
      <c r="M27" s="220"/>
      <c r="N27" s="220"/>
      <c r="O27" s="220"/>
      <c r="P27" s="220"/>
      <c r="Q27" s="220"/>
      <c r="R27" s="706"/>
      <c r="S27" s="706"/>
      <c r="T27" s="706"/>
      <c r="U27" s="706"/>
      <c r="V27" s="706"/>
      <c r="W27" s="706"/>
      <c r="X27" s="706"/>
      <c r="Y27" s="706"/>
      <c r="Z27" s="706"/>
      <c r="AA27" s="706"/>
      <c r="AB27" s="216"/>
      <c r="AE27" s="218"/>
      <c r="AF27" s="218"/>
      <c r="AG27" s="218"/>
      <c r="AH27" s="218"/>
      <c r="AI27" s="218"/>
      <c r="AJ27" s="218"/>
      <c r="AK27" s="218"/>
      <c r="AL27" s="218"/>
    </row>
    <row r="28" spans="2:38" ht="17.25" customHeight="1">
      <c r="B28" s="215"/>
      <c r="C28" s="219"/>
      <c r="D28" s="220"/>
      <c r="E28" s="220"/>
      <c r="F28" s="220"/>
      <c r="G28" s="220"/>
      <c r="H28" s="220"/>
      <c r="I28" s="220"/>
      <c r="J28" s="220"/>
      <c r="K28" s="220"/>
      <c r="L28" s="220"/>
      <c r="M28" s="220"/>
      <c r="N28" s="220"/>
      <c r="O28" s="220"/>
      <c r="P28" s="220"/>
      <c r="Q28" s="220"/>
      <c r="R28" s="706"/>
      <c r="S28" s="706"/>
      <c r="T28" s="706"/>
      <c r="U28" s="706"/>
      <c r="V28" s="706"/>
      <c r="W28" s="706"/>
      <c r="X28" s="706"/>
      <c r="Y28" s="706"/>
      <c r="Z28" s="706"/>
      <c r="AA28" s="706"/>
      <c r="AB28" s="216"/>
      <c r="AE28" s="218"/>
      <c r="AF28" s="218"/>
      <c r="AG28" s="218"/>
      <c r="AH28" s="218"/>
      <c r="AI28" s="218"/>
      <c r="AJ28" s="218"/>
      <c r="AK28" s="218"/>
      <c r="AL28" s="218"/>
    </row>
    <row r="29" spans="2:38" ht="19.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INDICADORES!H27</f>
        <v>144</v>
      </c>
      <c r="G31" s="256">
        <f>INDICADORES!K27</f>
        <v>102</v>
      </c>
      <c r="H31" s="256">
        <f>INDICADORES!N27</f>
        <v>152</v>
      </c>
      <c r="I31" s="256">
        <f>INDICADORES!T27</f>
        <v>140</v>
      </c>
      <c r="J31" s="256">
        <f>INDICADORES!W27</f>
        <v>130</v>
      </c>
      <c r="K31" s="256">
        <f>INDICADORES!Z27</f>
        <v>138</v>
      </c>
      <c r="L31" s="256">
        <f>INDICADORES!AF27</f>
        <v>142</v>
      </c>
      <c r="M31" s="256">
        <f>INDICADORES!AI27</f>
        <v>2468</v>
      </c>
      <c r="N31" s="256">
        <f>INDICADORES!AL27</f>
        <v>1902</v>
      </c>
      <c r="O31" s="256">
        <f>INDICADORES!AR27</f>
        <v>972</v>
      </c>
      <c r="P31" s="256">
        <f>INDICADORES!AU27</f>
        <v>1778</v>
      </c>
      <c r="Q31" s="256">
        <f>INDICADORES!AX27</f>
        <v>1690</v>
      </c>
      <c r="R31" s="257">
        <f>SUM(F31:Q31)</f>
        <v>9758</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INDICADORES!I27</f>
        <v>261</v>
      </c>
      <c r="G32" s="256">
        <f>INDICADORES!L27</f>
        <v>220</v>
      </c>
      <c r="H32" s="256">
        <f>INDICADORES!O27</f>
        <v>92</v>
      </c>
      <c r="I32" s="256">
        <f>INDICADORES!U27</f>
        <v>163</v>
      </c>
      <c r="J32" s="256">
        <f>INDICADORES!X27</f>
        <v>84</v>
      </c>
      <c r="K32" s="256">
        <f>INDICADORES!AA27</f>
        <v>56</v>
      </c>
      <c r="L32" s="256">
        <f>INDICADORES!AG27</f>
        <v>102</v>
      </c>
      <c r="M32" s="256">
        <f>INDICADORES!AJ27</f>
        <v>119</v>
      </c>
      <c r="N32" s="256">
        <f>INDICADORES!AM27</f>
        <v>131</v>
      </c>
      <c r="O32" s="256">
        <f>INDICADORES!AS27</f>
        <v>84</v>
      </c>
      <c r="P32" s="256">
        <f>INDICADORES!AV27</f>
        <v>123</v>
      </c>
      <c r="Q32" s="256">
        <f>INDICADORES!AY27</f>
        <v>123</v>
      </c>
      <c r="R32" s="257">
        <f>SUM(F32:Q32)</f>
        <v>1558</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96">
        <f t="shared" ref="F33:R33" si="0">F31/F32</f>
        <v>0.55172413793103448</v>
      </c>
      <c r="G33" s="296">
        <f t="shared" si="0"/>
        <v>0.46363636363636362</v>
      </c>
      <c r="H33" s="296">
        <f t="shared" si="0"/>
        <v>1.6521739130434783</v>
      </c>
      <c r="I33" s="296">
        <f t="shared" si="0"/>
        <v>0.85889570552147243</v>
      </c>
      <c r="J33" s="296">
        <f t="shared" si="0"/>
        <v>1.5476190476190477</v>
      </c>
      <c r="K33" s="296">
        <f t="shared" si="0"/>
        <v>2.4642857142857144</v>
      </c>
      <c r="L33" s="296">
        <f t="shared" si="0"/>
        <v>1.392156862745098</v>
      </c>
      <c r="M33" s="296">
        <f t="shared" si="0"/>
        <v>20.739495798319329</v>
      </c>
      <c r="N33" s="296">
        <f t="shared" si="0"/>
        <v>14.519083969465649</v>
      </c>
      <c r="O33" s="296">
        <f t="shared" si="0"/>
        <v>11.571428571428571</v>
      </c>
      <c r="P33" s="296">
        <f t="shared" si="0"/>
        <v>14.455284552845528</v>
      </c>
      <c r="Q33" s="296">
        <f t="shared" si="0"/>
        <v>13.739837398373984</v>
      </c>
      <c r="R33" s="296">
        <f t="shared" si="0"/>
        <v>6.2631578947368425</v>
      </c>
      <c r="U33" s="220"/>
      <c r="V33" s="220"/>
      <c r="W33" s="220"/>
      <c r="X33" s="220"/>
      <c r="Y33" s="220"/>
      <c r="Z33" s="220"/>
      <c r="AA33" s="221"/>
      <c r="AB33" s="216"/>
      <c r="AE33" s="218"/>
      <c r="AF33" s="218"/>
      <c r="AG33" s="218"/>
      <c r="AH33" s="218"/>
      <c r="AI33" s="218"/>
      <c r="AJ33" s="218"/>
      <c r="AK33" s="218"/>
      <c r="AL33" s="218"/>
    </row>
    <row r="34" spans="2:38" ht="20.25" customHeight="1">
      <c r="B34" s="215"/>
      <c r="C34" s="219"/>
      <c r="D34" s="231" t="s">
        <v>516</v>
      </c>
      <c r="E34" s="232"/>
      <c r="F34" s="312">
        <v>6.7441860465116301</v>
      </c>
      <c r="G34" s="312">
        <v>5.5689655172413799</v>
      </c>
      <c r="H34" s="312">
        <v>8</v>
      </c>
      <c r="I34" s="312">
        <v>5</v>
      </c>
      <c r="J34" s="312">
        <v>5</v>
      </c>
      <c r="K34" s="312">
        <v>5.2</v>
      </c>
      <c r="L34" s="312">
        <v>7</v>
      </c>
      <c r="M34" s="312">
        <v>8</v>
      </c>
      <c r="N34" s="312">
        <v>5.5</v>
      </c>
      <c r="O34" s="312">
        <v>1.94444444444444</v>
      </c>
      <c r="P34" s="312">
        <v>4.0999999999999996</v>
      </c>
      <c r="Q34" s="312" t="e">
        <f>#DIV/0!</f>
        <v>#DIV/0!</v>
      </c>
      <c r="R34" s="299">
        <v>5.2</v>
      </c>
      <c r="U34" s="220"/>
      <c r="V34" s="220"/>
      <c r="W34" s="220"/>
      <c r="X34" s="220"/>
      <c r="Y34" s="220"/>
      <c r="Z34" s="220"/>
      <c r="AA34" s="221"/>
      <c r="AB34" s="216"/>
      <c r="AE34" s="218"/>
      <c r="AF34" s="218"/>
      <c r="AG34" s="218"/>
      <c r="AH34" s="218"/>
      <c r="AI34" s="218"/>
      <c r="AJ34" s="218"/>
      <c r="AK34" s="218"/>
      <c r="AL34" s="218"/>
    </row>
    <row r="35" spans="2:38" ht="14.25" customHeight="1">
      <c r="B35" s="215"/>
      <c r="C35" s="219"/>
      <c r="D35" s="685" t="s">
        <v>26</v>
      </c>
      <c r="E35" s="685"/>
      <c r="F35" s="330">
        <v>8</v>
      </c>
      <c r="G35" s="330">
        <v>8</v>
      </c>
      <c r="H35" s="330">
        <v>8</v>
      </c>
      <c r="I35" s="330">
        <v>8</v>
      </c>
      <c r="J35" s="330">
        <v>8</v>
      </c>
      <c r="K35" s="330">
        <v>8</v>
      </c>
      <c r="L35" s="330">
        <v>8</v>
      </c>
      <c r="M35" s="330">
        <v>8</v>
      </c>
      <c r="N35" s="330">
        <v>8</v>
      </c>
      <c r="O35" s="330">
        <v>8</v>
      </c>
      <c r="P35" s="330">
        <v>8</v>
      </c>
      <c r="Q35" s="330">
        <v>8</v>
      </c>
      <c r="R35" s="299">
        <v>8</v>
      </c>
      <c r="U35" s="220"/>
      <c r="V35" s="220"/>
      <c r="W35" s="220"/>
      <c r="X35" s="220"/>
      <c r="Y35" s="220"/>
      <c r="Z35" s="220"/>
      <c r="AA35" s="221"/>
      <c r="AB35" s="216"/>
      <c r="AE35" s="218"/>
      <c r="AF35" s="218"/>
      <c r="AG35" s="218"/>
      <c r="AH35" s="218"/>
      <c r="AI35" s="218"/>
      <c r="AJ35" s="218"/>
      <c r="AK35" s="218"/>
      <c r="AL35" s="218"/>
    </row>
    <row r="36" spans="2:38" ht="6.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D37" s="218"/>
      <c r="AE37" s="218"/>
      <c r="AF37" s="218"/>
      <c r="AG37" s="218"/>
      <c r="AH37" s="218"/>
      <c r="AI37" s="218"/>
      <c r="AJ37" s="218"/>
      <c r="AK37" s="218"/>
    </row>
    <row r="38" spans="2:38" ht="27" customHeight="1">
      <c r="B38" s="215"/>
      <c r="C38" s="677" t="s">
        <v>27</v>
      </c>
      <c r="D38" s="677"/>
      <c r="E38" s="677"/>
      <c r="F38" s="677"/>
      <c r="G38" s="656" t="s">
        <v>100</v>
      </c>
      <c r="H38" s="656"/>
      <c r="I38" s="656"/>
      <c r="J38" s="656"/>
      <c r="K38" s="656"/>
      <c r="L38" s="656"/>
      <c r="M38" s="656"/>
      <c r="N38" s="656"/>
      <c r="O38" s="690" t="s">
        <v>518</v>
      </c>
      <c r="P38" s="690"/>
      <c r="Q38" s="690"/>
      <c r="R38" s="690"/>
      <c r="S38" s="690"/>
      <c r="T38" s="742"/>
      <c r="U38" s="742"/>
      <c r="V38" s="742"/>
      <c r="W38" s="742"/>
      <c r="X38" s="742"/>
      <c r="Y38" s="742"/>
      <c r="Z38" s="742"/>
      <c r="AA38" s="742"/>
      <c r="AB38" s="301"/>
      <c r="AD38" s="261"/>
      <c r="AE38" s="646"/>
      <c r="AF38" s="646"/>
      <c r="AG38" s="646"/>
      <c r="AH38" s="646"/>
      <c r="AI38" s="646"/>
      <c r="AJ38" s="646"/>
      <c r="AK38" s="646"/>
    </row>
    <row r="39" spans="2:38" ht="27.75" customHeight="1">
      <c r="B39" s="215"/>
      <c r="C39" s="661" t="s">
        <v>28</v>
      </c>
      <c r="D39" s="661"/>
      <c r="E39" s="661"/>
      <c r="F39" s="661"/>
      <c r="G39" s="656" t="s">
        <v>101</v>
      </c>
      <c r="H39" s="656"/>
      <c r="I39" s="656"/>
      <c r="J39" s="656"/>
      <c r="K39" s="656"/>
      <c r="L39" s="656"/>
      <c r="M39" s="656"/>
      <c r="N39" s="656"/>
      <c r="O39" s="661" t="s">
        <v>519</v>
      </c>
      <c r="P39" s="661"/>
      <c r="Q39" s="661"/>
      <c r="R39" s="661"/>
      <c r="S39" s="661"/>
      <c r="T39" s="742"/>
      <c r="U39" s="742"/>
      <c r="V39" s="742"/>
      <c r="W39" s="742"/>
      <c r="X39" s="742"/>
      <c r="Y39" s="742"/>
      <c r="Z39" s="742"/>
      <c r="AA39" s="742"/>
      <c r="AB39" s="301"/>
      <c r="AD39" s="261"/>
      <c r="AE39" s="646"/>
      <c r="AF39" s="646"/>
      <c r="AG39" s="646"/>
      <c r="AH39" s="646"/>
      <c r="AI39" s="646"/>
      <c r="AJ39" s="646"/>
      <c r="AK39" s="646"/>
    </row>
    <row r="40" spans="2:38" ht="24" customHeight="1">
      <c r="B40" s="215"/>
      <c r="C40" s="661" t="s">
        <v>520</v>
      </c>
      <c r="D40" s="661"/>
      <c r="E40" s="661"/>
      <c r="F40" s="661"/>
      <c r="G40" s="656" t="s">
        <v>544</v>
      </c>
      <c r="H40" s="656"/>
      <c r="I40" s="656"/>
      <c r="J40" s="656"/>
      <c r="K40" s="656"/>
      <c r="L40" s="656"/>
      <c r="M40" s="656"/>
      <c r="N40" s="656"/>
      <c r="O40" s="648" t="s">
        <v>471</v>
      </c>
      <c r="P40" s="648"/>
      <c r="Q40" s="648"/>
      <c r="R40" s="648"/>
      <c r="S40" s="648"/>
      <c r="T40" s="740" t="s">
        <v>472</v>
      </c>
      <c r="U40" s="740"/>
      <c r="V40" s="740"/>
      <c r="W40" s="740"/>
      <c r="X40" s="740"/>
      <c r="Y40" s="740"/>
      <c r="Z40" s="740"/>
      <c r="AA40" s="740"/>
      <c r="AB40" s="301"/>
      <c r="AD40" s="261"/>
      <c r="AE40" s="239"/>
      <c r="AF40" s="239"/>
      <c r="AG40" s="239"/>
      <c r="AH40" s="239"/>
      <c r="AI40" s="239"/>
      <c r="AJ40" s="239"/>
      <c r="AK40" s="239"/>
    </row>
    <row r="41" spans="2:38" ht="18.75" customHeight="1">
      <c r="B41" s="215"/>
      <c r="C41" s="661" t="s">
        <v>468</v>
      </c>
      <c r="D41" s="661"/>
      <c r="E41" s="661"/>
      <c r="F41" s="661"/>
      <c r="G41" s="656" t="s">
        <v>34</v>
      </c>
      <c r="H41" s="656"/>
      <c r="I41" s="656"/>
      <c r="J41" s="656"/>
      <c r="K41" s="656"/>
      <c r="L41" s="656"/>
      <c r="M41" s="656"/>
      <c r="N41" s="656"/>
      <c r="O41" s="648" t="s">
        <v>473</v>
      </c>
      <c r="P41" s="648"/>
      <c r="Q41" s="648"/>
      <c r="R41" s="648"/>
      <c r="S41" s="648"/>
      <c r="T41" s="740" t="s">
        <v>474</v>
      </c>
      <c r="U41" s="740"/>
      <c r="V41" s="740"/>
      <c r="W41" s="740"/>
      <c r="X41" s="740"/>
      <c r="Y41" s="740"/>
      <c r="Z41" s="740"/>
      <c r="AA41" s="740"/>
      <c r="AB41" s="301"/>
      <c r="AD41" s="261"/>
      <c r="AE41" s="647"/>
      <c r="AF41" s="647"/>
      <c r="AG41" s="647"/>
      <c r="AH41" s="647"/>
      <c r="AI41" s="647"/>
      <c r="AJ41" s="647"/>
      <c r="AK41" s="647"/>
    </row>
    <row r="42" spans="2:38" ht="21.75" customHeight="1">
      <c r="B42" s="215"/>
      <c r="C42" s="668" t="s">
        <v>522</v>
      </c>
      <c r="D42" s="668"/>
      <c r="E42" s="668"/>
      <c r="F42" s="668"/>
      <c r="G42" s="737">
        <v>1</v>
      </c>
      <c r="H42" s="737"/>
      <c r="I42" s="737"/>
      <c r="J42" s="737"/>
      <c r="K42" s="737"/>
      <c r="L42" s="737"/>
      <c r="M42" s="737"/>
      <c r="N42" s="737"/>
      <c r="O42" s="661" t="s">
        <v>475</v>
      </c>
      <c r="P42" s="661"/>
      <c r="Q42" s="661"/>
      <c r="R42" s="661"/>
      <c r="S42" s="661"/>
      <c r="T42" s="740"/>
      <c r="U42" s="740"/>
      <c r="V42" s="740"/>
      <c r="W42" s="740"/>
      <c r="X42" s="740"/>
      <c r="Y42" s="740"/>
      <c r="Z42" s="740"/>
      <c r="AA42" s="740"/>
      <c r="AB42" s="301"/>
      <c r="AD42" s="261"/>
      <c r="AE42" s="647"/>
      <c r="AF42" s="647"/>
      <c r="AG42" s="647"/>
      <c r="AH42" s="647"/>
      <c r="AI42" s="647"/>
      <c r="AJ42" s="647"/>
      <c r="AK42" s="647"/>
    </row>
    <row r="43" spans="2:38" ht="18.75" customHeight="1">
      <c r="B43" s="215"/>
      <c r="C43" s="668"/>
      <c r="D43" s="668"/>
      <c r="E43" s="668"/>
      <c r="F43" s="668"/>
      <c r="G43" s="737"/>
      <c r="H43" s="737"/>
      <c r="I43" s="737"/>
      <c r="J43" s="737"/>
      <c r="K43" s="737"/>
      <c r="L43" s="737"/>
      <c r="M43" s="737"/>
      <c r="N43" s="737"/>
      <c r="O43" s="668" t="s">
        <v>476</v>
      </c>
      <c r="P43" s="668"/>
      <c r="Q43" s="668"/>
      <c r="R43" s="668"/>
      <c r="S43" s="668"/>
      <c r="T43" s="741" t="s">
        <v>477</v>
      </c>
      <c r="U43" s="741"/>
      <c r="V43" s="741"/>
      <c r="W43" s="741"/>
      <c r="X43" s="741"/>
      <c r="Y43" s="741"/>
      <c r="Z43" s="741"/>
      <c r="AA43" s="741"/>
      <c r="AB43" s="301"/>
      <c r="AD43" s="261"/>
      <c r="AE43" s="238"/>
      <c r="AF43" s="238"/>
      <c r="AG43" s="238"/>
      <c r="AH43" s="238"/>
      <c r="AI43" s="238"/>
      <c r="AJ43" s="238"/>
      <c r="AK43" s="238"/>
    </row>
    <row r="44" spans="2:38" ht="15" customHeight="1">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301"/>
      <c r="AD44" s="261"/>
      <c r="AE44" s="647"/>
      <c r="AF44" s="647"/>
      <c r="AG44" s="647"/>
      <c r="AH44" s="647"/>
      <c r="AI44" s="647"/>
      <c r="AJ44" s="647"/>
      <c r="AK44" s="647"/>
    </row>
    <row r="45" spans="2:38" ht="27.75" customHeight="1">
      <c r="B45" s="215"/>
      <c r="C45" s="677" t="s">
        <v>480</v>
      </c>
      <c r="D45" s="677"/>
      <c r="E45" s="677"/>
      <c r="F45" s="677"/>
      <c r="G45" s="662" t="s">
        <v>481</v>
      </c>
      <c r="H45" s="662"/>
      <c r="I45" s="322" t="s">
        <v>482</v>
      </c>
      <c r="J45" s="241" t="s">
        <v>483</v>
      </c>
      <c r="K45" s="240"/>
      <c r="L45" s="241" t="s">
        <v>484</v>
      </c>
      <c r="M45" s="242"/>
      <c r="N45" s="243"/>
      <c r="O45" s="663" t="s">
        <v>485</v>
      </c>
      <c r="P45" s="663"/>
      <c r="Q45" s="663"/>
      <c r="R45" s="663"/>
      <c r="S45" s="720" t="s">
        <v>486</v>
      </c>
      <c r="T45" s="720"/>
      <c r="U45" s="720"/>
      <c r="V45" s="720"/>
      <c r="W45" s="720"/>
      <c r="X45" s="720"/>
      <c r="Y45" s="720"/>
      <c r="Z45" s="720"/>
      <c r="AA45" s="720"/>
      <c r="AB45" s="301"/>
      <c r="AD45" s="261"/>
      <c r="AE45" s="238"/>
      <c r="AF45" s="238"/>
      <c r="AG45" s="238"/>
      <c r="AH45" s="238"/>
      <c r="AI45" s="238"/>
      <c r="AJ45" s="238"/>
      <c r="AK45" s="238"/>
    </row>
    <row r="46" spans="2:38" ht="20.2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5" t="s">
        <v>482</v>
      </c>
      <c r="W46" s="721" t="s">
        <v>489</v>
      </c>
      <c r="X46" s="721"/>
      <c r="Y46" s="721"/>
      <c r="Z46" s="667"/>
      <c r="AA46" s="667"/>
      <c r="AB46" s="301"/>
      <c r="AD46" s="261"/>
      <c r="AE46" s="647"/>
      <c r="AF46" s="647"/>
      <c r="AG46" s="647"/>
      <c r="AH46" s="647"/>
      <c r="AI46" s="647"/>
      <c r="AJ46" s="647"/>
      <c r="AK46" s="647"/>
    </row>
    <row r="47" spans="2:38" ht="37.5" customHeight="1">
      <c r="B47" s="215"/>
      <c r="C47" s="648" t="s">
        <v>490</v>
      </c>
      <c r="D47" s="648"/>
      <c r="E47" s="648"/>
      <c r="F47" s="648"/>
      <c r="G47" s="652"/>
      <c r="H47" s="652"/>
      <c r="I47" s="652"/>
      <c r="J47" s="652"/>
      <c r="K47" s="652"/>
      <c r="L47" s="652"/>
      <c r="M47" s="652"/>
      <c r="N47" s="652"/>
      <c r="O47" s="650"/>
      <c r="P47" s="650"/>
      <c r="Q47" s="650"/>
      <c r="R47" s="650"/>
      <c r="S47" s="721" t="s">
        <v>476</v>
      </c>
      <c r="T47" s="721"/>
      <c r="U47" s="721"/>
      <c r="V47" s="655" t="s">
        <v>482</v>
      </c>
      <c r="W47" s="721" t="s">
        <v>523</v>
      </c>
      <c r="X47" s="721"/>
      <c r="Y47" s="721"/>
      <c r="Z47" s="712"/>
      <c r="AA47" s="712"/>
      <c r="AB47" s="301"/>
      <c r="AD47" s="261"/>
      <c r="AE47" s="647"/>
      <c r="AF47" s="647"/>
      <c r="AG47" s="647"/>
      <c r="AH47" s="647"/>
      <c r="AI47" s="647"/>
      <c r="AJ47" s="647"/>
      <c r="AK47" s="647"/>
    </row>
    <row r="48" spans="2:38" ht="19.5" customHeight="1">
      <c r="B48" s="215"/>
      <c r="C48" s="648" t="s">
        <v>524</v>
      </c>
      <c r="D48" s="648"/>
      <c r="E48" s="648"/>
      <c r="F48" s="648"/>
      <c r="G48" s="736" t="s">
        <v>622</v>
      </c>
      <c r="H48" s="736"/>
      <c r="I48" s="736"/>
      <c r="J48" s="736"/>
      <c r="K48" s="736"/>
      <c r="L48" s="736"/>
      <c r="M48" s="736"/>
      <c r="N48" s="736"/>
      <c r="O48" s="650"/>
      <c r="P48" s="650"/>
      <c r="Q48" s="650"/>
      <c r="R48" s="650"/>
      <c r="S48" s="721"/>
      <c r="T48" s="721"/>
      <c r="U48" s="721"/>
      <c r="V48" s="655"/>
      <c r="W48" s="721"/>
      <c r="X48" s="721"/>
      <c r="Y48" s="721"/>
      <c r="Z48" s="712"/>
      <c r="AA48" s="712"/>
      <c r="AB48" s="301"/>
      <c r="AD48" s="261"/>
      <c r="AE48" s="647"/>
      <c r="AF48" s="647"/>
      <c r="AG48" s="647"/>
      <c r="AH48" s="647"/>
      <c r="AI48" s="647"/>
      <c r="AJ48" s="647"/>
      <c r="AK48" s="647"/>
    </row>
    <row r="49" spans="1:38" ht="18.75" customHeight="1">
      <c r="B49" s="215"/>
      <c r="C49" s="648" t="s">
        <v>526</v>
      </c>
      <c r="D49" s="648"/>
      <c r="E49" s="648"/>
      <c r="F49" s="648"/>
      <c r="G49" s="649" t="s">
        <v>648</v>
      </c>
      <c r="H49" s="649"/>
      <c r="I49" s="649"/>
      <c r="J49" s="649"/>
      <c r="K49" s="649"/>
      <c r="L49" s="649"/>
      <c r="M49" s="649"/>
      <c r="N49" s="649"/>
      <c r="O49" s="650"/>
      <c r="P49" s="650"/>
      <c r="Q49" s="650"/>
      <c r="R49" s="650"/>
      <c r="S49" s="715" t="s">
        <v>493</v>
      </c>
      <c r="T49" s="715"/>
      <c r="U49" s="715"/>
      <c r="V49" s="654" t="s">
        <v>482</v>
      </c>
      <c r="W49" s="607" t="s">
        <v>494</v>
      </c>
      <c r="X49" s="607"/>
      <c r="Y49" s="607"/>
      <c r="Z49" s="608" t="s">
        <v>482</v>
      </c>
      <c r="AA49" s="608"/>
      <c r="AB49" s="301"/>
      <c r="AD49" s="261"/>
      <c r="AE49" s="647"/>
      <c r="AF49" s="647"/>
      <c r="AG49" s="647"/>
      <c r="AH49" s="647"/>
      <c r="AI49" s="647"/>
      <c r="AJ49" s="647"/>
      <c r="AK49" s="647"/>
    </row>
    <row r="50" spans="1:38" ht="14.25" customHeight="1">
      <c r="B50" s="215"/>
      <c r="C50" s="648" t="s">
        <v>495</v>
      </c>
      <c r="D50" s="648"/>
      <c r="E50" s="648"/>
      <c r="F50" s="648"/>
      <c r="G50" s="649"/>
      <c r="H50" s="649"/>
      <c r="I50" s="649"/>
      <c r="J50" s="649"/>
      <c r="K50" s="649"/>
      <c r="L50" s="649"/>
      <c r="M50" s="649"/>
      <c r="N50" s="649"/>
      <c r="O50" s="650"/>
      <c r="P50" s="650"/>
      <c r="Q50" s="650"/>
      <c r="R50" s="650"/>
      <c r="S50" s="715"/>
      <c r="T50" s="715"/>
      <c r="U50" s="715"/>
      <c r="V50" s="654"/>
      <c r="W50" s="607"/>
      <c r="X50" s="607"/>
      <c r="Y50" s="607"/>
      <c r="Z50" s="608"/>
      <c r="AA50" s="608"/>
      <c r="AB50" s="301"/>
      <c r="AD50" s="261"/>
      <c r="AE50" s="647"/>
      <c r="AF50" s="647"/>
      <c r="AG50" s="647"/>
      <c r="AH50" s="647"/>
      <c r="AI50" s="647"/>
      <c r="AJ50" s="647"/>
      <c r="AK50" s="647"/>
    </row>
    <row r="51" spans="1:38" ht="21.7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608"/>
      <c r="AA51" s="608"/>
      <c r="AB51" s="301"/>
      <c r="AD51" s="261"/>
      <c r="AE51" s="647"/>
      <c r="AF51" s="647"/>
      <c r="AG51" s="647"/>
      <c r="AH51" s="647"/>
      <c r="AI51" s="647"/>
      <c r="AJ51" s="647"/>
      <c r="AK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304"/>
      <c r="AB52" s="305"/>
      <c r="AD52" s="261"/>
      <c r="AE52" s="646"/>
      <c r="AF52" s="646"/>
      <c r="AG52" s="646"/>
      <c r="AH52" s="646"/>
      <c r="AI52" s="646"/>
      <c r="AJ52" s="646"/>
      <c r="AK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A55" s="254"/>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A56" s="254"/>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A57" s="254"/>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laPxYDJfOmAVUGFCqNeMkbA19rvBbhYwk3YGc8Q2sG/MHA1/WMSEgCSDgtL8D7oxHsxsBDQdxW4aQTWnY0G6IA==" saltValue="w7w6b4EH3wJRTEgq/yj1B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E38:AK38"/>
    <mergeCell ref="C39:F39"/>
    <mergeCell ref="G39:N39"/>
    <mergeCell ref="O39:S39"/>
    <mergeCell ref="T39:AA39"/>
    <mergeCell ref="AE39:AK39"/>
    <mergeCell ref="C40:F40"/>
    <mergeCell ref="G40:N40"/>
    <mergeCell ref="O40:S40"/>
    <mergeCell ref="T40:AA40"/>
    <mergeCell ref="C41:F41"/>
    <mergeCell ref="G41:N41"/>
    <mergeCell ref="O41:S41"/>
    <mergeCell ref="T41:AA41"/>
    <mergeCell ref="AE41:AK41"/>
    <mergeCell ref="C42:F43"/>
    <mergeCell ref="G42:N43"/>
    <mergeCell ref="O42:S42"/>
    <mergeCell ref="T42:AA42"/>
    <mergeCell ref="AE42:AK42"/>
    <mergeCell ref="O43:S43"/>
    <mergeCell ref="T43:AA43"/>
    <mergeCell ref="C44:N44"/>
    <mergeCell ref="O44:AA44"/>
    <mergeCell ref="AE44:AK44"/>
    <mergeCell ref="C45:F46"/>
    <mergeCell ref="G45:H45"/>
    <mergeCell ref="O45:R45"/>
    <mergeCell ref="S45:AA45"/>
    <mergeCell ref="G46:M46"/>
    <mergeCell ref="O46:R51"/>
    <mergeCell ref="S46:U46"/>
    <mergeCell ref="W46:Y46"/>
    <mergeCell ref="Z46:AA46"/>
    <mergeCell ref="AE46:AK46"/>
    <mergeCell ref="C47:F47"/>
    <mergeCell ref="G47:N47"/>
    <mergeCell ref="S47:U48"/>
    <mergeCell ref="V47:V48"/>
    <mergeCell ref="W47:Y48"/>
    <mergeCell ref="Z47:AA48"/>
    <mergeCell ref="AE47:AK47"/>
    <mergeCell ref="C48:F48"/>
    <mergeCell ref="G48:N48"/>
    <mergeCell ref="AE48:AK48"/>
    <mergeCell ref="Z49:AA51"/>
    <mergeCell ref="AE49:AK49"/>
    <mergeCell ref="C50:F50"/>
    <mergeCell ref="G50:N50"/>
    <mergeCell ref="AE50:AK50"/>
    <mergeCell ref="C51:F51"/>
    <mergeCell ref="G51:N51"/>
    <mergeCell ref="AE51:AK51"/>
    <mergeCell ref="C49:F49"/>
    <mergeCell ref="G49:N49"/>
    <mergeCell ref="S49:U51"/>
    <mergeCell ref="V49:V51"/>
    <mergeCell ref="W49:Y51"/>
    <mergeCell ref="AE52:AK52"/>
    <mergeCell ref="AF53:AL53"/>
    <mergeCell ref="AF55:AL55"/>
    <mergeCell ref="AF56:AL56"/>
    <mergeCell ref="AF57:AL57"/>
  </mergeCells>
  <pageMargins left="0.40972222222222199" right="0.50972222222222197" top="1.00972222222222" bottom="0.40972222222222199" header="0.511811023622047" footer="0.511811023622047"/>
  <pageSetup paperSize="9" scale="8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1:AL84"/>
  <sheetViews>
    <sheetView showGridLines="0" topLeftCell="O1" zoomScaleNormal="100" workbookViewId="0">
      <selection activeCell="F31" sqref="F31"/>
    </sheetView>
  </sheetViews>
  <sheetFormatPr baseColWidth="10" defaultColWidth="11.42578125" defaultRowHeight="12.75"/>
  <cols>
    <col min="1" max="2" width="1.140625" customWidth="1"/>
    <col min="3" max="3" width="4.28515625" customWidth="1"/>
    <col min="4" max="4" width="5.140625" customWidth="1"/>
    <col min="5" max="5" width="5.425781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649</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650</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2.5" customHeight="1">
      <c r="B13" s="215"/>
      <c r="C13" s="219"/>
      <c r="D13" s="220"/>
      <c r="E13" s="220"/>
      <c r="F13" s="220"/>
      <c r="G13" s="220"/>
      <c r="H13" s="220"/>
      <c r="I13" s="220"/>
      <c r="J13" s="220"/>
      <c r="K13" s="220"/>
      <c r="L13" s="220"/>
      <c r="M13" s="220"/>
      <c r="N13" s="220"/>
      <c r="O13" s="220"/>
      <c r="P13" s="220"/>
      <c r="Q13" s="220"/>
      <c r="R13" s="758" t="s">
        <v>1327</v>
      </c>
      <c r="S13" s="758"/>
      <c r="T13" s="758"/>
      <c r="U13" s="758"/>
      <c r="V13" s="758"/>
      <c r="W13" s="758"/>
      <c r="X13" s="758"/>
      <c r="Y13" s="758"/>
      <c r="Z13" s="758"/>
      <c r="AA13" s="758"/>
      <c r="AB13" s="216"/>
      <c r="AE13" s="218"/>
      <c r="AF13" s="218"/>
      <c r="AG13" s="218"/>
      <c r="AH13" s="218"/>
      <c r="AI13" s="218"/>
      <c r="AJ13" s="218"/>
      <c r="AK13" s="218"/>
      <c r="AL13" s="218"/>
    </row>
    <row r="14" spans="2:38" ht="20.25" customHeight="1">
      <c r="B14" s="215"/>
      <c r="C14" s="219"/>
      <c r="D14" s="220"/>
      <c r="E14" s="220"/>
      <c r="F14" s="220"/>
      <c r="G14" s="220"/>
      <c r="H14" s="220"/>
      <c r="I14" s="220"/>
      <c r="J14" s="220"/>
      <c r="K14" s="220"/>
      <c r="L14" s="220"/>
      <c r="M14" s="220"/>
      <c r="N14" s="220"/>
      <c r="O14" s="220"/>
      <c r="P14" s="220"/>
      <c r="Q14" s="220"/>
      <c r="R14" s="758"/>
      <c r="S14" s="758"/>
      <c r="T14" s="758"/>
      <c r="U14" s="758"/>
      <c r="V14" s="758"/>
      <c r="W14" s="758"/>
      <c r="X14" s="758"/>
      <c r="Y14" s="758"/>
      <c r="Z14" s="758"/>
      <c r="AA14" s="758"/>
      <c r="AB14" s="216"/>
      <c r="AE14" s="218"/>
      <c r="AF14" s="218"/>
      <c r="AG14" s="218"/>
      <c r="AH14" s="218"/>
      <c r="AI14" s="218"/>
      <c r="AJ14" s="218"/>
      <c r="AK14" s="218"/>
      <c r="AL14" s="218"/>
    </row>
    <row r="15" spans="2:38" ht="23.25" customHeight="1">
      <c r="B15" s="215"/>
      <c r="C15" s="219"/>
      <c r="D15" s="220"/>
      <c r="E15" s="220"/>
      <c r="F15" s="220"/>
      <c r="G15" s="220"/>
      <c r="H15" s="220"/>
      <c r="I15" s="220"/>
      <c r="J15" s="220"/>
      <c r="K15" s="220"/>
      <c r="L15" s="220"/>
      <c r="M15" s="220"/>
      <c r="N15" s="220"/>
      <c r="O15" s="220"/>
      <c r="P15" s="220"/>
      <c r="Q15" s="220"/>
      <c r="R15" s="758"/>
      <c r="S15" s="758"/>
      <c r="T15" s="758"/>
      <c r="U15" s="758"/>
      <c r="V15" s="758"/>
      <c r="W15" s="758"/>
      <c r="X15" s="758"/>
      <c r="Y15" s="758"/>
      <c r="Z15" s="758"/>
      <c r="AA15" s="75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8"/>
      <c r="S16" s="758"/>
      <c r="T16" s="758"/>
      <c r="U16" s="758"/>
      <c r="V16" s="758"/>
      <c r="W16" s="758"/>
      <c r="X16" s="758"/>
      <c r="Y16" s="758"/>
      <c r="Z16" s="758"/>
      <c r="AA16" s="75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8"/>
      <c r="S17" s="758"/>
      <c r="T17" s="758"/>
      <c r="U17" s="758"/>
      <c r="V17" s="758"/>
      <c r="W17" s="758"/>
      <c r="X17" s="758"/>
      <c r="Y17" s="758"/>
      <c r="Z17" s="758"/>
      <c r="AA17" s="75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8"/>
      <c r="S18" s="758"/>
      <c r="T18" s="758"/>
      <c r="U18" s="758"/>
      <c r="V18" s="758"/>
      <c r="W18" s="758"/>
      <c r="X18" s="758"/>
      <c r="Y18" s="758"/>
      <c r="Z18" s="758"/>
      <c r="AA18" s="75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8"/>
      <c r="S19" s="758"/>
      <c r="T19" s="758"/>
      <c r="U19" s="758"/>
      <c r="V19" s="758"/>
      <c r="W19" s="758"/>
      <c r="X19" s="758"/>
      <c r="Y19" s="758"/>
      <c r="Z19" s="758"/>
      <c r="AA19" s="75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8"/>
      <c r="S20" s="758"/>
      <c r="T20" s="758"/>
      <c r="U20" s="758"/>
      <c r="V20" s="758"/>
      <c r="W20" s="758"/>
      <c r="X20" s="758"/>
      <c r="Y20" s="758"/>
      <c r="Z20" s="758"/>
      <c r="AA20" s="75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t="s">
        <v>1328</v>
      </c>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6"/>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29">
        <f>INDICADORES!H76</f>
        <v>428</v>
      </c>
      <c r="G31" s="229">
        <f>INDICADORES!K76</f>
        <v>457</v>
      </c>
      <c r="H31" s="229">
        <f>INDICADORES!N76</f>
        <v>416</v>
      </c>
      <c r="I31" s="229">
        <f>INDICADORES!T76</f>
        <v>347</v>
      </c>
      <c r="J31" s="229">
        <f>INDICADORES!W76</f>
        <v>489</v>
      </c>
      <c r="K31" s="229">
        <f>INDICADORES!Z76</f>
        <v>435</v>
      </c>
      <c r="L31" s="229">
        <f>INDICADORES!AF76</f>
        <v>484</v>
      </c>
      <c r="M31" s="229">
        <f>INDICADORES!AI76</f>
        <v>459</v>
      </c>
      <c r="N31" s="229">
        <f>INDICADORES!AL76</f>
        <v>560</v>
      </c>
      <c r="O31" s="229">
        <f>INDICADORES!AR76</f>
        <v>582</v>
      </c>
      <c r="P31" s="229">
        <f>INDICADORES!AU76</f>
        <v>587</v>
      </c>
      <c r="Q31" s="229">
        <f>INDICADORES!AX76</f>
        <v>582</v>
      </c>
      <c r="R31" s="230">
        <f>SUM(F31:Q31)</f>
        <v>5826</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29" t="s">
        <v>219</v>
      </c>
      <c r="G32" s="229" t="s">
        <v>219</v>
      </c>
      <c r="H32" s="229" t="s">
        <v>219</v>
      </c>
      <c r="I32" s="229" t="s">
        <v>219</v>
      </c>
      <c r="J32" s="229" t="s">
        <v>219</v>
      </c>
      <c r="K32" s="229" t="s">
        <v>219</v>
      </c>
      <c r="L32" s="229" t="s">
        <v>219</v>
      </c>
      <c r="M32" s="229" t="s">
        <v>219</v>
      </c>
      <c r="N32" s="229" t="s">
        <v>219</v>
      </c>
      <c r="O32" s="229" t="s">
        <v>219</v>
      </c>
      <c r="P32" s="229" t="s">
        <v>219</v>
      </c>
      <c r="Q32" s="229" t="s">
        <v>219</v>
      </c>
      <c r="R32" s="230">
        <f>SUM(F32:Q32)</f>
        <v>0</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33">
        <f t="shared" ref="F33:Q33" si="0">F31</f>
        <v>428</v>
      </c>
      <c r="G33" s="233">
        <f t="shared" si="0"/>
        <v>457</v>
      </c>
      <c r="H33" s="233">
        <f t="shared" si="0"/>
        <v>416</v>
      </c>
      <c r="I33" s="233">
        <f t="shared" si="0"/>
        <v>347</v>
      </c>
      <c r="J33" s="233">
        <f t="shared" si="0"/>
        <v>489</v>
      </c>
      <c r="K33" s="233">
        <f t="shared" si="0"/>
        <v>435</v>
      </c>
      <c r="L33" s="233">
        <f t="shared" si="0"/>
        <v>484</v>
      </c>
      <c r="M33" s="233">
        <f t="shared" si="0"/>
        <v>459</v>
      </c>
      <c r="N33" s="233">
        <f t="shared" si="0"/>
        <v>560</v>
      </c>
      <c r="O33" s="233">
        <f t="shared" si="0"/>
        <v>582</v>
      </c>
      <c r="P33" s="233">
        <f t="shared" si="0"/>
        <v>587</v>
      </c>
      <c r="Q33" s="233">
        <f t="shared" si="0"/>
        <v>582</v>
      </c>
      <c r="R33" s="230">
        <f>SUM(F33:Q33)</f>
        <v>5826</v>
      </c>
      <c r="T33" s="347">
        <f>AVERAGE(F33:Q33)</f>
        <v>485.5</v>
      </c>
      <c r="U33" s="348"/>
      <c r="V33" s="220"/>
      <c r="W33" s="220"/>
      <c r="X33" s="220"/>
      <c r="Y33" s="220"/>
      <c r="Z33" s="220"/>
      <c r="AA33" s="221"/>
      <c r="AB33" s="216"/>
      <c r="AE33" s="218"/>
      <c r="AF33" s="218"/>
      <c r="AG33" s="218"/>
      <c r="AH33" s="218"/>
      <c r="AI33" s="218"/>
      <c r="AJ33" s="218"/>
      <c r="AK33" s="218"/>
      <c r="AL33" s="218"/>
    </row>
    <row r="34" spans="2:38" ht="16.5" customHeight="1">
      <c r="B34" s="215"/>
      <c r="C34" s="219"/>
      <c r="D34" s="231" t="s">
        <v>516</v>
      </c>
      <c r="E34" s="232"/>
      <c r="F34" s="235">
        <v>242</v>
      </c>
      <c r="G34" s="235">
        <v>240</v>
      </c>
      <c r="H34" s="235">
        <v>273</v>
      </c>
      <c r="I34" s="235">
        <v>257</v>
      </c>
      <c r="J34" s="235">
        <v>268</v>
      </c>
      <c r="K34" s="235">
        <v>315</v>
      </c>
      <c r="L34" s="235">
        <v>351</v>
      </c>
      <c r="M34" s="235">
        <v>355</v>
      </c>
      <c r="N34" s="235">
        <v>374</v>
      </c>
      <c r="O34" s="235">
        <v>360</v>
      </c>
      <c r="P34" s="235">
        <v>402</v>
      </c>
      <c r="Q34" s="235">
        <v>0</v>
      </c>
      <c r="R34" s="237">
        <f>SUM(F34:Q34)</f>
        <v>3437</v>
      </c>
      <c r="U34" s="348"/>
      <c r="V34" s="220"/>
      <c r="W34" s="220"/>
      <c r="X34" s="220"/>
      <c r="Y34" s="220"/>
      <c r="Z34" s="220"/>
      <c r="AA34" s="221"/>
      <c r="AB34" s="216"/>
      <c r="AE34" s="218"/>
      <c r="AF34" s="218"/>
      <c r="AG34" s="218"/>
      <c r="AH34" s="218"/>
      <c r="AI34" s="218"/>
      <c r="AJ34" s="218"/>
      <c r="AK34" s="218"/>
      <c r="AL34" s="218"/>
    </row>
    <row r="35" spans="2:38" ht="18.75" customHeight="1">
      <c r="B35" s="215"/>
      <c r="C35" s="219"/>
      <c r="D35" s="685" t="s">
        <v>26</v>
      </c>
      <c r="E35" s="685"/>
      <c r="F35" s="237">
        <v>500</v>
      </c>
      <c r="G35" s="237">
        <v>500</v>
      </c>
      <c r="H35" s="237">
        <v>500</v>
      </c>
      <c r="I35" s="237">
        <v>500</v>
      </c>
      <c r="J35" s="237">
        <v>500</v>
      </c>
      <c r="K35" s="237">
        <v>500</v>
      </c>
      <c r="L35" s="237">
        <v>500</v>
      </c>
      <c r="M35" s="237">
        <v>500</v>
      </c>
      <c r="N35" s="237">
        <v>500</v>
      </c>
      <c r="O35" s="237">
        <v>500</v>
      </c>
      <c r="P35" s="237">
        <v>500</v>
      </c>
      <c r="Q35" s="237">
        <v>500</v>
      </c>
      <c r="R35" s="237">
        <f>SUM(F35:Q35)</f>
        <v>6000</v>
      </c>
      <c r="U35" s="220"/>
      <c r="V35" s="220"/>
      <c r="W35" s="220"/>
      <c r="X35" s="220"/>
      <c r="Y35" s="220"/>
      <c r="Z35" s="220"/>
      <c r="AA35" s="221"/>
      <c r="AB35" s="216"/>
      <c r="AE35" s="218"/>
      <c r="AF35" s="218"/>
      <c r="AG35" s="218"/>
      <c r="AH35" s="218"/>
      <c r="AI35" s="218"/>
      <c r="AJ35" s="218"/>
      <c r="AK35" s="218"/>
      <c r="AL35" s="218"/>
    </row>
    <row r="36" spans="2:38" ht="13.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651</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652</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8" customHeight="1">
      <c r="B49" s="215"/>
      <c r="C49" s="648" t="s">
        <v>526</v>
      </c>
      <c r="D49" s="648"/>
      <c r="E49" s="648"/>
      <c r="F49" s="648"/>
      <c r="G49" s="652" t="s">
        <v>653</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349"/>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Jq7Vh106PSeyRDxkT/z2vfbH0jqUXAOJS+//A9OBJhA7vQPWFgH4Lh2gkJZGRcANbMKnjJ8uAszIoqxGa3ewbA==" saltValue="Q9Ol+DoEsm/H01+jJbj4UQ=="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L84"/>
  <sheetViews>
    <sheetView showGridLines="0" topLeftCell="C21" zoomScaleNormal="100" workbookViewId="0">
      <selection activeCell="Q31" sqref="Q31"/>
    </sheetView>
  </sheetViews>
  <sheetFormatPr baseColWidth="10" defaultColWidth="11.42578125" defaultRowHeight="12.75"/>
  <cols>
    <col min="1" max="2" width="1.140625" customWidth="1"/>
    <col min="3" max="3" width="4.28515625" customWidth="1"/>
    <col min="4" max="5" width="6.71093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654</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655</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17.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7.25" customHeight="1">
      <c r="B13" s="215"/>
      <c r="C13" s="219"/>
      <c r="D13" s="220"/>
      <c r="E13" s="220"/>
      <c r="F13" s="220"/>
      <c r="G13" s="220"/>
      <c r="H13" s="220"/>
      <c r="I13" s="220"/>
      <c r="J13" s="220"/>
      <c r="K13" s="220"/>
      <c r="L13" s="220"/>
      <c r="M13" s="220"/>
      <c r="N13" s="220"/>
      <c r="O13" s="220"/>
      <c r="P13" s="220"/>
      <c r="Q13" s="220"/>
      <c r="R13" s="759"/>
      <c r="S13" s="759"/>
      <c r="T13" s="759"/>
      <c r="U13" s="759"/>
      <c r="V13" s="759"/>
      <c r="W13" s="759"/>
      <c r="X13" s="759"/>
      <c r="Y13" s="759"/>
      <c r="Z13" s="759"/>
      <c r="AA13" s="759"/>
      <c r="AB13" s="216"/>
      <c r="AE13" s="218"/>
      <c r="AF13" s="218"/>
      <c r="AG13" s="218"/>
      <c r="AH13" s="218"/>
      <c r="AI13" s="218"/>
      <c r="AJ13" s="218"/>
      <c r="AK13" s="218"/>
      <c r="AL13" s="218"/>
    </row>
    <row r="14" spans="2:38" ht="17.25" customHeight="1">
      <c r="B14" s="215"/>
      <c r="C14" s="219"/>
      <c r="D14" s="220"/>
      <c r="E14" s="220"/>
      <c r="F14" s="220"/>
      <c r="G14" s="220"/>
      <c r="H14" s="220"/>
      <c r="I14" s="220"/>
      <c r="J14" s="220"/>
      <c r="K14" s="220"/>
      <c r="L14" s="220"/>
      <c r="M14" s="220"/>
      <c r="N14" s="220"/>
      <c r="O14" s="220"/>
      <c r="P14" s="220"/>
      <c r="Q14" s="220"/>
      <c r="R14" s="759"/>
      <c r="S14" s="759"/>
      <c r="T14" s="759"/>
      <c r="U14" s="759"/>
      <c r="V14" s="759"/>
      <c r="W14" s="759"/>
      <c r="X14" s="759"/>
      <c r="Y14" s="759"/>
      <c r="Z14" s="759"/>
      <c r="AA14" s="759"/>
      <c r="AB14" s="216"/>
      <c r="AE14" s="218"/>
      <c r="AF14" s="218"/>
      <c r="AG14" s="218"/>
      <c r="AH14" s="218"/>
      <c r="AI14" s="218"/>
      <c r="AJ14" s="218"/>
      <c r="AK14" s="218"/>
      <c r="AL14" s="218"/>
    </row>
    <row r="15" spans="2:38" ht="17.25" customHeight="1">
      <c r="B15" s="215"/>
      <c r="C15" s="219"/>
      <c r="D15" s="220"/>
      <c r="E15" s="220"/>
      <c r="F15" s="220"/>
      <c r="G15" s="220"/>
      <c r="H15" s="220"/>
      <c r="I15" s="220"/>
      <c r="J15" s="220"/>
      <c r="K15" s="220"/>
      <c r="L15" s="220"/>
      <c r="M15" s="220"/>
      <c r="N15" s="220"/>
      <c r="O15" s="220"/>
      <c r="P15" s="220"/>
      <c r="Q15" s="220"/>
      <c r="R15" s="759"/>
      <c r="S15" s="759"/>
      <c r="T15" s="759"/>
      <c r="U15" s="759"/>
      <c r="V15" s="759"/>
      <c r="W15" s="759"/>
      <c r="X15" s="759"/>
      <c r="Y15" s="759"/>
      <c r="Z15" s="759"/>
      <c r="AA15" s="759"/>
      <c r="AB15" s="216"/>
      <c r="AE15" s="218"/>
      <c r="AF15" s="218"/>
      <c r="AG15" s="218"/>
      <c r="AH15" s="218"/>
      <c r="AI15" s="218"/>
      <c r="AJ15" s="218"/>
      <c r="AK15" s="218"/>
      <c r="AL15" s="218"/>
    </row>
    <row r="16" spans="2:38" ht="17.25" customHeight="1">
      <c r="B16" s="215"/>
      <c r="C16" s="219"/>
      <c r="D16" s="220"/>
      <c r="E16" s="220"/>
      <c r="F16" s="220"/>
      <c r="G16" s="220"/>
      <c r="H16" s="220"/>
      <c r="I16" s="220"/>
      <c r="J16" s="220"/>
      <c r="K16" s="220"/>
      <c r="L16" s="220"/>
      <c r="M16" s="220"/>
      <c r="N16" s="220"/>
      <c r="O16" s="220"/>
      <c r="P16" s="220"/>
      <c r="Q16" s="220"/>
      <c r="R16" s="759"/>
      <c r="S16" s="759"/>
      <c r="T16" s="759"/>
      <c r="U16" s="759"/>
      <c r="V16" s="759"/>
      <c r="W16" s="759"/>
      <c r="X16" s="759"/>
      <c r="Y16" s="759"/>
      <c r="Z16" s="759"/>
      <c r="AA16" s="759"/>
      <c r="AB16" s="216"/>
      <c r="AE16" s="218"/>
      <c r="AF16" s="218"/>
      <c r="AG16" s="218"/>
      <c r="AH16" s="218"/>
      <c r="AI16" s="218"/>
      <c r="AJ16" s="218"/>
      <c r="AK16" s="218"/>
      <c r="AL16" s="218"/>
    </row>
    <row r="17" spans="2:38" ht="17.25" customHeight="1">
      <c r="B17" s="215"/>
      <c r="C17" s="219"/>
      <c r="D17" s="220"/>
      <c r="E17" s="220"/>
      <c r="F17" s="220"/>
      <c r="G17" s="220"/>
      <c r="H17" s="220"/>
      <c r="I17" s="220"/>
      <c r="J17" s="220"/>
      <c r="K17" s="220"/>
      <c r="L17" s="220"/>
      <c r="M17" s="220"/>
      <c r="N17" s="220"/>
      <c r="O17" s="220"/>
      <c r="P17" s="220"/>
      <c r="Q17" s="220"/>
      <c r="R17" s="759"/>
      <c r="S17" s="759"/>
      <c r="T17" s="759"/>
      <c r="U17" s="759"/>
      <c r="V17" s="759"/>
      <c r="W17" s="759"/>
      <c r="X17" s="759"/>
      <c r="Y17" s="759"/>
      <c r="Z17" s="759"/>
      <c r="AA17" s="759"/>
      <c r="AB17" s="216"/>
      <c r="AE17" s="218"/>
      <c r="AF17" s="218"/>
      <c r="AG17" s="218"/>
      <c r="AH17" s="218"/>
      <c r="AI17" s="218"/>
      <c r="AJ17" s="218"/>
      <c r="AK17" s="218"/>
      <c r="AL17" s="218"/>
    </row>
    <row r="18" spans="2:38" ht="17.25" customHeight="1">
      <c r="B18" s="215"/>
      <c r="C18" s="219"/>
      <c r="D18" s="220"/>
      <c r="E18" s="220"/>
      <c r="F18" s="220"/>
      <c r="G18" s="220"/>
      <c r="H18" s="220"/>
      <c r="I18" s="220"/>
      <c r="J18" s="220"/>
      <c r="K18" s="220"/>
      <c r="L18" s="220"/>
      <c r="M18" s="220"/>
      <c r="N18" s="220"/>
      <c r="O18" s="220"/>
      <c r="P18" s="220"/>
      <c r="Q18" s="220"/>
      <c r="R18" s="759"/>
      <c r="S18" s="759"/>
      <c r="T18" s="759"/>
      <c r="U18" s="759"/>
      <c r="V18" s="759"/>
      <c r="W18" s="759"/>
      <c r="X18" s="759"/>
      <c r="Y18" s="759"/>
      <c r="Z18" s="759"/>
      <c r="AA18" s="759"/>
      <c r="AB18" s="216"/>
      <c r="AE18" s="218"/>
      <c r="AF18" s="218"/>
      <c r="AG18" s="218"/>
      <c r="AH18" s="218"/>
      <c r="AI18" s="218"/>
      <c r="AJ18" s="218"/>
      <c r="AK18" s="218"/>
      <c r="AL18" s="218"/>
    </row>
    <row r="19" spans="2:38" ht="17.25" customHeight="1">
      <c r="B19" s="215"/>
      <c r="C19" s="219"/>
      <c r="D19" s="220"/>
      <c r="E19" s="220"/>
      <c r="F19" s="220"/>
      <c r="G19" s="220"/>
      <c r="H19" s="220"/>
      <c r="I19" s="220"/>
      <c r="J19" s="220"/>
      <c r="K19" s="220"/>
      <c r="L19" s="220"/>
      <c r="M19" s="220"/>
      <c r="N19" s="220"/>
      <c r="O19" s="220"/>
      <c r="P19" s="220"/>
      <c r="Q19" s="220"/>
      <c r="R19" s="759"/>
      <c r="S19" s="759"/>
      <c r="T19" s="759"/>
      <c r="U19" s="759"/>
      <c r="V19" s="759"/>
      <c r="W19" s="759"/>
      <c r="X19" s="759"/>
      <c r="Y19" s="759"/>
      <c r="Z19" s="759"/>
      <c r="AA19" s="759"/>
      <c r="AB19" s="216"/>
      <c r="AE19" s="218"/>
      <c r="AF19" s="218"/>
      <c r="AG19" s="218"/>
      <c r="AH19" s="218"/>
      <c r="AI19" s="218"/>
      <c r="AJ19" s="218"/>
      <c r="AK19" s="218"/>
      <c r="AL19" s="218"/>
    </row>
    <row r="20" spans="2:38" ht="17.25" customHeight="1">
      <c r="B20" s="215"/>
      <c r="C20" s="219"/>
      <c r="D20" s="220"/>
      <c r="E20" s="220"/>
      <c r="F20" s="220"/>
      <c r="G20" s="220"/>
      <c r="H20" s="220"/>
      <c r="I20" s="220"/>
      <c r="J20" s="220"/>
      <c r="K20" s="220"/>
      <c r="L20" s="220"/>
      <c r="M20" s="220"/>
      <c r="N20" s="220"/>
      <c r="O20" s="220"/>
      <c r="P20" s="220"/>
      <c r="Q20" s="220"/>
      <c r="R20" s="759"/>
      <c r="S20" s="759"/>
      <c r="T20" s="759"/>
      <c r="U20" s="759"/>
      <c r="V20" s="759"/>
      <c r="W20" s="759"/>
      <c r="X20" s="759"/>
      <c r="Y20" s="759"/>
      <c r="Z20" s="759"/>
      <c r="AA20" s="759"/>
      <c r="AB20" s="216"/>
      <c r="AE20" s="218"/>
      <c r="AF20" s="218"/>
      <c r="AG20" s="218"/>
      <c r="AH20" s="218"/>
      <c r="AI20" s="218"/>
      <c r="AJ20" s="218"/>
      <c r="AK20" s="218"/>
      <c r="AL20" s="218"/>
    </row>
    <row r="21" spans="2:38" ht="17.25"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7.25" customHeight="1">
      <c r="B22" s="215"/>
      <c r="C22" s="219"/>
      <c r="D22" s="220"/>
      <c r="E22" s="220"/>
      <c r="F22" s="220"/>
      <c r="G22" s="220"/>
      <c r="H22" s="220"/>
      <c r="I22" s="220"/>
      <c r="J22" s="220"/>
      <c r="K22" s="220"/>
      <c r="L22" s="220"/>
      <c r="M22" s="220"/>
      <c r="N22" s="220"/>
      <c r="O22" s="220"/>
      <c r="P22" s="220"/>
      <c r="Q22" s="220"/>
      <c r="R22" s="758" t="s">
        <v>656</v>
      </c>
      <c r="S22" s="758"/>
      <c r="T22" s="758"/>
      <c r="U22" s="758"/>
      <c r="V22" s="758"/>
      <c r="W22" s="758"/>
      <c r="X22" s="758"/>
      <c r="Y22" s="758"/>
      <c r="Z22" s="758"/>
      <c r="AA22" s="758"/>
      <c r="AB22" s="216"/>
      <c r="AE22" s="218"/>
      <c r="AF22" s="218"/>
      <c r="AG22" s="218"/>
      <c r="AH22" s="218"/>
      <c r="AI22" s="218"/>
      <c r="AJ22" s="218"/>
      <c r="AK22" s="218"/>
      <c r="AL22" s="218"/>
    </row>
    <row r="23" spans="2:38" ht="17.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7.2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7.25"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7.2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7.2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8.7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6" t="s">
        <v>657</v>
      </c>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INDICADORES!H94</f>
        <v>2956</v>
      </c>
      <c r="G31" s="256">
        <f>INDICADORES!K94</f>
        <v>2786</v>
      </c>
      <c r="H31" s="256">
        <f>INDICADORES!N94</f>
        <v>3355</v>
      </c>
      <c r="I31" s="256">
        <f>INDICADORES!T94</f>
        <v>3107</v>
      </c>
      <c r="J31" s="256">
        <f>INDICADORES!W94</f>
        <v>3483</v>
      </c>
      <c r="K31" s="256">
        <f>INDICADORES!Z94</f>
        <v>3258</v>
      </c>
      <c r="L31" s="256">
        <f>INDICADORES!AF94</f>
        <v>3331</v>
      </c>
      <c r="M31" s="256">
        <f>INDICADORES!AI94</f>
        <v>3381</v>
      </c>
      <c r="N31" s="256">
        <f>INDICADORES!AL94</f>
        <v>3218</v>
      </c>
      <c r="O31" s="256">
        <f>INDICADORES!AR94</f>
        <v>3282</v>
      </c>
      <c r="P31" s="256">
        <f>INDICADORES!AU94</f>
        <v>3151</v>
      </c>
      <c r="Q31" s="256">
        <f>INDICADORES!AX94</f>
        <v>3128</v>
      </c>
      <c r="R31" s="257">
        <f>SUM(F31:Q31)</f>
        <v>38436</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29" t="s">
        <v>219</v>
      </c>
      <c r="G32" s="229" t="s">
        <v>219</v>
      </c>
      <c r="H32" s="229" t="s">
        <v>219</v>
      </c>
      <c r="I32" s="229" t="s">
        <v>219</v>
      </c>
      <c r="J32" s="229" t="s">
        <v>219</v>
      </c>
      <c r="K32" s="229" t="s">
        <v>219</v>
      </c>
      <c r="L32" s="229" t="s">
        <v>219</v>
      </c>
      <c r="M32" s="229" t="s">
        <v>219</v>
      </c>
      <c r="N32" s="229" t="s">
        <v>219</v>
      </c>
      <c r="O32" s="229" t="s">
        <v>219</v>
      </c>
      <c r="P32" s="229" t="s">
        <v>219</v>
      </c>
      <c r="Q32" s="229" t="s">
        <v>219</v>
      </c>
      <c r="R32" s="230">
        <f>SUM(F32:Q32)</f>
        <v>0</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33">
        <f t="shared" ref="F33:Q33" si="0">F31</f>
        <v>2956</v>
      </c>
      <c r="G33" s="233">
        <f t="shared" si="0"/>
        <v>2786</v>
      </c>
      <c r="H33" s="233">
        <f t="shared" si="0"/>
        <v>3355</v>
      </c>
      <c r="I33" s="233">
        <f t="shared" si="0"/>
        <v>3107</v>
      </c>
      <c r="J33" s="233">
        <f t="shared" si="0"/>
        <v>3483</v>
      </c>
      <c r="K33" s="233">
        <f t="shared" si="0"/>
        <v>3258</v>
      </c>
      <c r="L33" s="233">
        <f t="shared" si="0"/>
        <v>3331</v>
      </c>
      <c r="M33" s="233">
        <f t="shared" si="0"/>
        <v>3381</v>
      </c>
      <c r="N33" s="233">
        <f t="shared" si="0"/>
        <v>3218</v>
      </c>
      <c r="O33" s="233">
        <f t="shared" si="0"/>
        <v>3282</v>
      </c>
      <c r="P33" s="233">
        <f t="shared" si="0"/>
        <v>3151</v>
      </c>
      <c r="Q33" s="233">
        <f t="shared" si="0"/>
        <v>3128</v>
      </c>
      <c r="R33" s="230">
        <f>SUM(F33:Q33)</f>
        <v>38436</v>
      </c>
      <c r="U33" s="234">
        <f>AVERAGE(F33,G33,H33,I33,J33,K33,L33,M33,N33,O33,P33,Q33)</f>
        <v>3203</v>
      </c>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350">
        <v>2806</v>
      </c>
      <c r="G34" s="350">
        <v>2123</v>
      </c>
      <c r="H34" s="350">
        <v>2684</v>
      </c>
      <c r="I34" s="350">
        <v>2557</v>
      </c>
      <c r="J34" s="350">
        <v>2758</v>
      </c>
      <c r="K34" s="350">
        <v>3084</v>
      </c>
      <c r="L34" s="350">
        <v>2936</v>
      </c>
      <c r="M34" s="350">
        <v>2817</v>
      </c>
      <c r="N34" s="350">
        <v>2619</v>
      </c>
      <c r="O34" s="350">
        <v>2736</v>
      </c>
      <c r="P34" s="350">
        <v>2735</v>
      </c>
      <c r="Q34" s="350">
        <v>2785</v>
      </c>
      <c r="R34" s="350">
        <v>24384</v>
      </c>
      <c r="U34" s="236"/>
      <c r="V34" s="220"/>
      <c r="W34" s="220"/>
      <c r="X34" s="220"/>
      <c r="Y34" s="220"/>
      <c r="Z34" s="220"/>
      <c r="AA34" s="221"/>
      <c r="AB34" s="216"/>
      <c r="AE34" s="218"/>
      <c r="AF34" s="218"/>
      <c r="AG34" s="218"/>
      <c r="AH34" s="218"/>
      <c r="AI34" s="218"/>
      <c r="AJ34" s="218"/>
      <c r="AK34" s="218"/>
      <c r="AL34" s="218"/>
    </row>
    <row r="35" spans="2:38" ht="18" customHeight="1">
      <c r="B35" s="215"/>
      <c r="C35" s="219"/>
      <c r="D35" s="685" t="s">
        <v>26</v>
      </c>
      <c r="E35" s="685"/>
      <c r="F35" s="237">
        <v>3000</v>
      </c>
      <c r="G35" s="237">
        <v>3000</v>
      </c>
      <c r="H35" s="237">
        <v>3000</v>
      </c>
      <c r="I35" s="237">
        <v>3000</v>
      </c>
      <c r="J35" s="237">
        <v>3000</v>
      </c>
      <c r="K35" s="237">
        <v>3000</v>
      </c>
      <c r="L35" s="237">
        <v>3000</v>
      </c>
      <c r="M35" s="237">
        <v>3000</v>
      </c>
      <c r="N35" s="237">
        <v>3000</v>
      </c>
      <c r="O35" s="237">
        <v>3000</v>
      </c>
      <c r="P35" s="237">
        <v>3000</v>
      </c>
      <c r="Q35" s="237">
        <v>3000</v>
      </c>
      <c r="R35" s="350">
        <f>SUM(F35:Q35)</f>
        <v>36000</v>
      </c>
      <c r="U35" s="220"/>
      <c r="V35" s="220"/>
      <c r="W35" s="220"/>
      <c r="X35" s="220"/>
      <c r="Y35" s="220"/>
      <c r="Z35" s="220"/>
      <c r="AA35" s="221"/>
      <c r="AB35" s="216"/>
      <c r="AE35" s="218"/>
      <c r="AF35" s="218"/>
      <c r="AG35" s="218"/>
      <c r="AH35" s="218"/>
      <c r="AI35" s="218"/>
      <c r="AJ35" s="218"/>
      <c r="AK35" s="218"/>
      <c r="AL35" s="218"/>
    </row>
    <row r="36" spans="2:38" ht="15.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658</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659</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t="s">
        <v>588</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652</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7.25" customHeight="1">
      <c r="B49" s="215"/>
      <c r="C49" s="648" t="s">
        <v>526</v>
      </c>
      <c r="D49" s="648"/>
      <c r="E49" s="648"/>
      <c r="F49" s="648"/>
      <c r="G49" s="652" t="s">
        <v>660</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t="s">
        <v>661</v>
      </c>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OyYB4HqEo9EvHD7pXppZ4O6P5QbMyfjTt+yx96sTcMo++Ah3GdEdoG4lDi62/ZXm5G/LF9oTO0NoUmWG8/+EYA==" saltValue="Jzr2nq0LY7jDt8CsLJG9HQ=="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E32"/>
  <sheetViews>
    <sheetView topLeftCell="P4" zoomScale="80" zoomScaleNormal="80" workbookViewId="0">
      <selection activeCell="BE16" sqref="BE16"/>
    </sheetView>
  </sheetViews>
  <sheetFormatPr baseColWidth="10" defaultColWidth="11.42578125" defaultRowHeight="14.25"/>
  <cols>
    <col min="1" max="1" width="56.42578125" style="167" customWidth="1"/>
    <col min="2" max="5" width="11.42578125" style="168"/>
    <col min="6" max="31" width="16.7109375" style="169" customWidth="1"/>
    <col min="32" max="256" width="11.42578125" style="168"/>
    <col min="257" max="257" width="56.42578125" style="168" customWidth="1"/>
    <col min="258" max="261" width="11.42578125" style="168"/>
    <col min="262" max="263" width="16.7109375" style="168" customWidth="1"/>
    <col min="264" max="512" width="11.42578125" style="168"/>
    <col min="513" max="513" width="56.42578125" style="168" customWidth="1"/>
    <col min="514" max="517" width="11.42578125" style="168"/>
    <col min="518" max="519" width="16.7109375" style="168" customWidth="1"/>
    <col min="520" max="768" width="11.42578125" style="168"/>
    <col min="769" max="769" width="56.42578125" style="168" customWidth="1"/>
    <col min="770" max="773" width="11.42578125" style="168"/>
    <col min="774" max="775" width="16.7109375" style="168" customWidth="1"/>
    <col min="776" max="1024" width="11.42578125" style="168"/>
    <col min="1025" max="1025" width="56.42578125" style="168" customWidth="1"/>
    <col min="1026" max="1029" width="11.42578125" style="168"/>
    <col min="1030" max="1031" width="16.7109375" style="168" customWidth="1"/>
    <col min="1032" max="1280" width="11.42578125" style="168"/>
    <col min="1281" max="1281" width="56.42578125" style="168" customWidth="1"/>
    <col min="1282" max="1285" width="11.42578125" style="168"/>
    <col min="1286" max="1287" width="16.7109375" style="168" customWidth="1"/>
    <col min="1288" max="1536" width="11.42578125" style="168"/>
    <col min="1537" max="1537" width="56.42578125" style="168" customWidth="1"/>
    <col min="1538" max="1541" width="11.42578125" style="168"/>
    <col min="1542" max="1543" width="16.7109375" style="168" customWidth="1"/>
    <col min="1544" max="1792" width="11.42578125" style="168"/>
    <col min="1793" max="1793" width="56.42578125" style="168" customWidth="1"/>
    <col min="1794" max="1797" width="11.42578125" style="168"/>
    <col min="1798" max="1799" width="16.7109375" style="168" customWidth="1"/>
    <col min="1800" max="2048" width="11.42578125" style="168"/>
    <col min="2049" max="2049" width="56.42578125" style="168" customWidth="1"/>
    <col min="2050" max="2053" width="11.42578125" style="168"/>
    <col min="2054" max="2055" width="16.7109375" style="168" customWidth="1"/>
    <col min="2056" max="2304" width="11.42578125" style="168"/>
    <col min="2305" max="2305" width="56.42578125" style="168" customWidth="1"/>
    <col min="2306" max="2309" width="11.42578125" style="168"/>
    <col min="2310" max="2311" width="16.7109375" style="168" customWidth="1"/>
    <col min="2312" max="2560" width="11.42578125" style="168"/>
    <col min="2561" max="2561" width="56.42578125" style="168" customWidth="1"/>
    <col min="2562" max="2565" width="11.42578125" style="168"/>
    <col min="2566" max="2567" width="16.7109375" style="168" customWidth="1"/>
    <col min="2568" max="2816" width="11.42578125" style="168"/>
    <col min="2817" max="2817" width="56.42578125" style="168" customWidth="1"/>
    <col min="2818" max="2821" width="11.42578125" style="168"/>
    <col min="2822" max="2823" width="16.7109375" style="168" customWidth="1"/>
    <col min="2824" max="3072" width="11.42578125" style="168"/>
    <col min="3073" max="3073" width="56.42578125" style="168" customWidth="1"/>
    <col min="3074" max="3077" width="11.42578125" style="168"/>
    <col min="3078" max="3079" width="16.7109375" style="168" customWidth="1"/>
    <col min="3080" max="3328" width="11.42578125" style="168"/>
    <col min="3329" max="3329" width="56.42578125" style="168" customWidth="1"/>
    <col min="3330" max="3333" width="11.42578125" style="168"/>
    <col min="3334" max="3335" width="16.7109375" style="168" customWidth="1"/>
    <col min="3336" max="3584" width="11.42578125" style="168"/>
    <col min="3585" max="3585" width="56.42578125" style="168" customWidth="1"/>
    <col min="3586" max="3589" width="11.42578125" style="168"/>
    <col min="3590" max="3591" width="16.7109375" style="168" customWidth="1"/>
    <col min="3592" max="3840" width="11.42578125" style="168"/>
    <col min="3841" max="3841" width="56.42578125" style="168" customWidth="1"/>
    <col min="3842" max="3845" width="11.42578125" style="168"/>
    <col min="3846" max="3847" width="16.7109375" style="168" customWidth="1"/>
    <col min="3848" max="4096" width="11.42578125" style="168"/>
    <col min="4097" max="4097" width="56.42578125" style="168" customWidth="1"/>
    <col min="4098" max="4101" width="11.42578125" style="168"/>
    <col min="4102" max="4103" width="16.7109375" style="168" customWidth="1"/>
    <col min="4104" max="4352" width="11.42578125" style="168"/>
    <col min="4353" max="4353" width="56.42578125" style="168" customWidth="1"/>
    <col min="4354" max="4357" width="11.42578125" style="168"/>
    <col min="4358" max="4359" width="16.7109375" style="168" customWidth="1"/>
    <col min="4360" max="4608" width="11.42578125" style="168"/>
    <col min="4609" max="4609" width="56.42578125" style="168" customWidth="1"/>
    <col min="4610" max="4613" width="11.42578125" style="168"/>
    <col min="4614" max="4615" width="16.7109375" style="168" customWidth="1"/>
    <col min="4616" max="4864" width="11.42578125" style="168"/>
    <col min="4865" max="4865" width="56.42578125" style="168" customWidth="1"/>
    <col min="4866" max="4869" width="11.42578125" style="168"/>
    <col min="4870" max="4871" width="16.7109375" style="168" customWidth="1"/>
    <col min="4872" max="5120" width="11.42578125" style="168"/>
    <col min="5121" max="5121" width="56.42578125" style="168" customWidth="1"/>
    <col min="5122" max="5125" width="11.42578125" style="168"/>
    <col min="5126" max="5127" width="16.7109375" style="168" customWidth="1"/>
    <col min="5128" max="5376" width="11.42578125" style="168"/>
    <col min="5377" max="5377" width="56.42578125" style="168" customWidth="1"/>
    <col min="5378" max="5381" width="11.42578125" style="168"/>
    <col min="5382" max="5383" width="16.7109375" style="168" customWidth="1"/>
    <col min="5384" max="5632" width="11.42578125" style="168"/>
    <col min="5633" max="5633" width="56.42578125" style="168" customWidth="1"/>
    <col min="5634" max="5637" width="11.42578125" style="168"/>
    <col min="5638" max="5639" width="16.7109375" style="168" customWidth="1"/>
    <col min="5640" max="5888" width="11.42578125" style="168"/>
    <col min="5889" max="5889" width="56.42578125" style="168" customWidth="1"/>
    <col min="5890" max="5893" width="11.42578125" style="168"/>
    <col min="5894" max="5895" width="16.7109375" style="168" customWidth="1"/>
    <col min="5896" max="6144" width="11.42578125" style="168"/>
    <col min="6145" max="6145" width="56.42578125" style="168" customWidth="1"/>
    <col min="6146" max="6149" width="11.42578125" style="168"/>
    <col min="6150" max="6151" width="16.7109375" style="168" customWidth="1"/>
    <col min="6152" max="6400" width="11.42578125" style="168"/>
    <col min="6401" max="6401" width="56.42578125" style="168" customWidth="1"/>
    <col min="6402" max="6405" width="11.42578125" style="168"/>
    <col min="6406" max="6407" width="16.7109375" style="168" customWidth="1"/>
    <col min="6408" max="6656" width="11.42578125" style="168"/>
    <col min="6657" max="6657" width="56.42578125" style="168" customWidth="1"/>
    <col min="6658" max="6661" width="11.42578125" style="168"/>
    <col min="6662" max="6663" width="16.7109375" style="168" customWidth="1"/>
    <col min="6664" max="6912" width="11.42578125" style="168"/>
    <col min="6913" max="6913" width="56.42578125" style="168" customWidth="1"/>
    <col min="6914" max="6917" width="11.42578125" style="168"/>
    <col min="6918" max="6919" width="16.7109375" style="168" customWidth="1"/>
    <col min="6920" max="7168" width="11.42578125" style="168"/>
    <col min="7169" max="7169" width="56.42578125" style="168" customWidth="1"/>
    <col min="7170" max="7173" width="11.42578125" style="168"/>
    <col min="7174" max="7175" width="16.7109375" style="168" customWidth="1"/>
    <col min="7176" max="7424" width="11.42578125" style="168"/>
    <col min="7425" max="7425" width="56.42578125" style="168" customWidth="1"/>
    <col min="7426" max="7429" width="11.42578125" style="168"/>
    <col min="7430" max="7431" width="16.7109375" style="168" customWidth="1"/>
    <col min="7432" max="7680" width="11.42578125" style="168"/>
    <col min="7681" max="7681" width="56.42578125" style="168" customWidth="1"/>
    <col min="7682" max="7685" width="11.42578125" style="168"/>
    <col min="7686" max="7687" width="16.7109375" style="168" customWidth="1"/>
    <col min="7688" max="7936" width="11.42578125" style="168"/>
    <col min="7937" max="7937" width="56.42578125" style="168" customWidth="1"/>
    <col min="7938" max="7941" width="11.42578125" style="168"/>
    <col min="7942" max="7943" width="16.7109375" style="168" customWidth="1"/>
    <col min="7944" max="8192" width="11.42578125" style="168"/>
    <col min="8193" max="8193" width="56.42578125" style="168" customWidth="1"/>
    <col min="8194" max="8197" width="11.42578125" style="168"/>
    <col min="8198" max="8199" width="16.7109375" style="168" customWidth="1"/>
    <col min="8200" max="8448" width="11.42578125" style="168"/>
    <col min="8449" max="8449" width="56.42578125" style="168" customWidth="1"/>
    <col min="8450" max="8453" width="11.42578125" style="168"/>
    <col min="8454" max="8455" width="16.7109375" style="168" customWidth="1"/>
    <col min="8456" max="8704" width="11.42578125" style="168"/>
    <col min="8705" max="8705" width="56.42578125" style="168" customWidth="1"/>
    <col min="8706" max="8709" width="11.42578125" style="168"/>
    <col min="8710" max="8711" width="16.7109375" style="168" customWidth="1"/>
    <col min="8712" max="8960" width="11.42578125" style="168"/>
    <col min="8961" max="8961" width="56.42578125" style="168" customWidth="1"/>
    <col min="8962" max="8965" width="11.42578125" style="168"/>
    <col min="8966" max="8967" width="16.7109375" style="168" customWidth="1"/>
    <col min="8968" max="9216" width="11.42578125" style="168"/>
    <col min="9217" max="9217" width="56.42578125" style="168" customWidth="1"/>
    <col min="9218" max="9221" width="11.42578125" style="168"/>
    <col min="9222" max="9223" width="16.7109375" style="168" customWidth="1"/>
    <col min="9224" max="9472" width="11.42578125" style="168"/>
    <col min="9473" max="9473" width="56.42578125" style="168" customWidth="1"/>
    <col min="9474" max="9477" width="11.42578125" style="168"/>
    <col min="9478" max="9479" width="16.7109375" style="168" customWidth="1"/>
    <col min="9480" max="9728" width="11.42578125" style="168"/>
    <col min="9729" max="9729" width="56.42578125" style="168" customWidth="1"/>
    <col min="9730" max="9733" width="11.42578125" style="168"/>
    <col min="9734" max="9735" width="16.7109375" style="168" customWidth="1"/>
    <col min="9736" max="9984" width="11.42578125" style="168"/>
    <col min="9985" max="9985" width="56.42578125" style="168" customWidth="1"/>
    <col min="9986" max="9989" width="11.42578125" style="168"/>
    <col min="9990" max="9991" width="16.7109375" style="168" customWidth="1"/>
    <col min="9992" max="10240" width="11.42578125" style="168"/>
    <col min="10241" max="10241" width="56.42578125" style="168" customWidth="1"/>
    <col min="10242" max="10245" width="11.42578125" style="168"/>
    <col min="10246" max="10247" width="16.7109375" style="168" customWidth="1"/>
    <col min="10248" max="10496" width="11.42578125" style="168"/>
    <col min="10497" max="10497" width="56.42578125" style="168" customWidth="1"/>
    <col min="10498" max="10501" width="11.42578125" style="168"/>
    <col min="10502" max="10503" width="16.7109375" style="168" customWidth="1"/>
    <col min="10504" max="10752" width="11.42578125" style="168"/>
    <col min="10753" max="10753" width="56.42578125" style="168" customWidth="1"/>
    <col min="10754" max="10757" width="11.42578125" style="168"/>
    <col min="10758" max="10759" width="16.7109375" style="168" customWidth="1"/>
    <col min="10760" max="11008" width="11.42578125" style="168"/>
    <col min="11009" max="11009" width="56.42578125" style="168" customWidth="1"/>
    <col min="11010" max="11013" width="11.42578125" style="168"/>
    <col min="11014" max="11015" width="16.7109375" style="168" customWidth="1"/>
    <col min="11016" max="11264" width="11.42578125" style="168"/>
    <col min="11265" max="11265" width="56.42578125" style="168" customWidth="1"/>
    <col min="11266" max="11269" width="11.42578125" style="168"/>
    <col min="11270" max="11271" width="16.7109375" style="168" customWidth="1"/>
    <col min="11272" max="11520" width="11.42578125" style="168"/>
    <col min="11521" max="11521" width="56.42578125" style="168" customWidth="1"/>
    <col min="11522" max="11525" width="11.42578125" style="168"/>
    <col min="11526" max="11527" width="16.7109375" style="168" customWidth="1"/>
    <col min="11528" max="11776" width="11.42578125" style="168"/>
    <col min="11777" max="11777" width="56.42578125" style="168" customWidth="1"/>
    <col min="11778" max="11781" width="11.42578125" style="168"/>
    <col min="11782" max="11783" width="16.7109375" style="168" customWidth="1"/>
    <col min="11784" max="12032" width="11.42578125" style="168"/>
    <col min="12033" max="12033" width="56.42578125" style="168" customWidth="1"/>
    <col min="12034" max="12037" width="11.42578125" style="168"/>
    <col min="12038" max="12039" width="16.7109375" style="168" customWidth="1"/>
    <col min="12040" max="12288" width="11.42578125" style="168"/>
    <col min="12289" max="12289" width="56.42578125" style="168" customWidth="1"/>
    <col min="12290" max="12293" width="11.42578125" style="168"/>
    <col min="12294" max="12295" width="16.7109375" style="168" customWidth="1"/>
    <col min="12296" max="12544" width="11.42578125" style="168"/>
    <col min="12545" max="12545" width="56.42578125" style="168" customWidth="1"/>
    <col min="12546" max="12549" width="11.42578125" style="168"/>
    <col min="12550" max="12551" width="16.7109375" style="168" customWidth="1"/>
    <col min="12552" max="12800" width="11.42578125" style="168"/>
    <col min="12801" max="12801" width="56.42578125" style="168" customWidth="1"/>
    <col min="12802" max="12805" width="11.42578125" style="168"/>
    <col min="12806" max="12807" width="16.7109375" style="168" customWidth="1"/>
    <col min="12808" max="13056" width="11.42578125" style="168"/>
    <col min="13057" max="13057" width="56.42578125" style="168" customWidth="1"/>
    <col min="13058" max="13061" width="11.42578125" style="168"/>
    <col min="13062" max="13063" width="16.7109375" style="168" customWidth="1"/>
    <col min="13064" max="13312" width="11.42578125" style="168"/>
    <col min="13313" max="13313" width="56.42578125" style="168" customWidth="1"/>
    <col min="13314" max="13317" width="11.42578125" style="168"/>
    <col min="13318" max="13319" width="16.7109375" style="168" customWidth="1"/>
    <col min="13320" max="13568" width="11.42578125" style="168"/>
    <col min="13569" max="13569" width="56.42578125" style="168" customWidth="1"/>
    <col min="13570" max="13573" width="11.42578125" style="168"/>
    <col min="13574" max="13575" width="16.7109375" style="168" customWidth="1"/>
    <col min="13576" max="13824" width="11.42578125" style="168"/>
    <col min="13825" max="13825" width="56.42578125" style="168" customWidth="1"/>
    <col min="13826" max="13829" width="11.42578125" style="168"/>
    <col min="13830" max="13831" width="16.7109375" style="168" customWidth="1"/>
    <col min="13832" max="14080" width="11.42578125" style="168"/>
    <col min="14081" max="14081" width="56.42578125" style="168" customWidth="1"/>
    <col min="14082" max="14085" width="11.42578125" style="168"/>
    <col min="14086" max="14087" width="16.7109375" style="168" customWidth="1"/>
    <col min="14088" max="14336" width="11.42578125" style="168"/>
    <col min="14337" max="14337" width="56.42578125" style="168" customWidth="1"/>
    <col min="14338" max="14341" width="11.42578125" style="168"/>
    <col min="14342" max="14343" width="16.7109375" style="168" customWidth="1"/>
    <col min="14344" max="14592" width="11.42578125" style="168"/>
    <col min="14593" max="14593" width="56.42578125" style="168" customWidth="1"/>
    <col min="14594" max="14597" width="11.42578125" style="168"/>
    <col min="14598" max="14599" width="16.7109375" style="168" customWidth="1"/>
    <col min="14600" max="14848" width="11.42578125" style="168"/>
    <col min="14849" max="14849" width="56.42578125" style="168" customWidth="1"/>
    <col min="14850" max="14853" width="11.42578125" style="168"/>
    <col min="14854" max="14855" width="16.7109375" style="168" customWidth="1"/>
    <col min="14856" max="15104" width="11.42578125" style="168"/>
    <col min="15105" max="15105" width="56.42578125" style="168" customWidth="1"/>
    <col min="15106" max="15109" width="11.42578125" style="168"/>
    <col min="15110" max="15111" width="16.7109375" style="168" customWidth="1"/>
    <col min="15112" max="15360" width="11.42578125" style="168"/>
    <col min="15361" max="15361" width="56.42578125" style="168" customWidth="1"/>
    <col min="15362" max="15365" width="11.42578125" style="168"/>
    <col min="15366" max="15367" width="16.7109375" style="168" customWidth="1"/>
    <col min="15368" max="15616" width="11.42578125" style="168"/>
    <col min="15617" max="15617" width="56.42578125" style="168" customWidth="1"/>
    <col min="15618" max="15621" width="11.42578125" style="168"/>
    <col min="15622" max="15623" width="16.7109375" style="168" customWidth="1"/>
    <col min="15624" max="15872" width="11.42578125" style="168"/>
    <col min="15873" max="15873" width="56.42578125" style="168" customWidth="1"/>
    <col min="15874" max="15877" width="11.42578125" style="168"/>
    <col min="15878" max="15879" width="16.7109375" style="168" customWidth="1"/>
    <col min="15880" max="16128" width="11.42578125" style="168"/>
    <col min="16129" max="16129" width="56.42578125" style="168" customWidth="1"/>
    <col min="16130" max="16133" width="11.42578125" style="168"/>
    <col min="16134" max="16135" width="16.7109375" style="168" customWidth="1"/>
    <col min="16136" max="16384" width="11.42578125" style="168"/>
  </cols>
  <sheetData>
    <row r="1" spans="1:31" ht="18">
      <c r="A1" s="170" t="str">
        <f>+INDICADORES!C2</f>
        <v>HOSPITAL REGIONAL DE MONIQUIRÁ E.S.E.</v>
      </c>
    </row>
    <row r="2" spans="1:31" ht="18">
      <c r="A2" s="171" t="s">
        <v>408</v>
      </c>
    </row>
    <row r="3" spans="1:31" ht="18">
      <c r="A3" s="170" t="s">
        <v>409</v>
      </c>
    </row>
    <row r="5" spans="1:31" ht="29.25" customHeight="1">
      <c r="A5" s="600" t="s">
        <v>410</v>
      </c>
      <c r="B5" s="601" t="s">
        <v>411</v>
      </c>
      <c r="C5" s="601"/>
      <c r="D5" s="601"/>
      <c r="E5" s="172">
        <v>2</v>
      </c>
      <c r="F5" s="599" t="s">
        <v>412</v>
      </c>
      <c r="G5" s="599" t="s">
        <v>413</v>
      </c>
      <c r="H5" s="599" t="s">
        <v>414</v>
      </c>
      <c r="I5" s="599" t="s">
        <v>413</v>
      </c>
      <c r="J5" s="599" t="s">
        <v>415</v>
      </c>
      <c r="K5" s="599" t="s">
        <v>413</v>
      </c>
      <c r="L5" s="599" t="s">
        <v>416</v>
      </c>
      <c r="M5" s="599" t="s">
        <v>413</v>
      </c>
      <c r="N5" s="599" t="s">
        <v>417</v>
      </c>
      <c r="O5" s="599" t="s">
        <v>413</v>
      </c>
      <c r="P5" s="599" t="s">
        <v>418</v>
      </c>
      <c r="Q5" s="599" t="s">
        <v>413</v>
      </c>
      <c r="R5" s="599" t="s">
        <v>419</v>
      </c>
      <c r="S5" s="599" t="s">
        <v>413</v>
      </c>
      <c r="T5" s="599" t="s">
        <v>420</v>
      </c>
      <c r="U5" s="599" t="s">
        <v>413</v>
      </c>
      <c r="V5" s="599" t="s">
        <v>421</v>
      </c>
      <c r="W5" s="599" t="s">
        <v>413</v>
      </c>
      <c r="X5" s="599" t="s">
        <v>422</v>
      </c>
      <c r="Y5" s="599" t="s">
        <v>413</v>
      </c>
      <c r="Z5" s="599" t="s">
        <v>423</v>
      </c>
      <c r="AA5" s="599" t="s">
        <v>413</v>
      </c>
      <c r="AB5" s="599" t="s">
        <v>424</v>
      </c>
      <c r="AC5" s="599" t="s">
        <v>413</v>
      </c>
      <c r="AD5" s="599" t="s">
        <v>425</v>
      </c>
      <c r="AE5" s="599" t="s">
        <v>413</v>
      </c>
    </row>
    <row r="6" spans="1:31" ht="15">
      <c r="A6" s="600"/>
      <c r="B6" s="173">
        <v>1</v>
      </c>
      <c r="C6" s="173">
        <v>2</v>
      </c>
      <c r="D6" s="173">
        <v>3</v>
      </c>
      <c r="E6" s="174"/>
      <c r="F6" s="599"/>
      <c r="G6" s="599"/>
      <c r="H6" s="599"/>
      <c r="I6" s="599"/>
      <c r="J6" s="599"/>
      <c r="K6" s="599"/>
      <c r="L6" s="599"/>
      <c r="M6" s="599"/>
      <c r="N6" s="599"/>
      <c r="O6" s="599"/>
      <c r="P6" s="599"/>
      <c r="Q6" s="599"/>
      <c r="R6" s="599"/>
      <c r="S6" s="599"/>
      <c r="T6" s="599"/>
      <c r="U6" s="599"/>
      <c r="V6" s="599"/>
      <c r="W6" s="599"/>
      <c r="X6" s="599"/>
      <c r="Y6" s="599"/>
      <c r="Z6" s="599"/>
      <c r="AA6" s="599"/>
      <c r="AB6" s="599"/>
      <c r="AC6" s="599"/>
      <c r="AD6" s="599"/>
      <c r="AE6" s="599"/>
    </row>
    <row r="7" spans="1:31">
      <c r="A7" s="175" t="s">
        <v>362</v>
      </c>
      <c r="B7" s="176">
        <v>0.15</v>
      </c>
      <c r="C7" s="176">
        <v>0.15</v>
      </c>
      <c r="D7" s="176">
        <v>0.15</v>
      </c>
      <c r="E7" s="177">
        <f t="shared" ref="E7:E31" si="0">IF($E$5=$B$6,B7,(IF($E$5=$C$6,C7,D7)))</f>
        <v>0.15</v>
      </c>
      <c r="F7" s="178">
        <f>+'PRODUCCION MES'!B4</f>
        <v>903</v>
      </c>
      <c r="G7" s="178">
        <f>+F7*$E$7</f>
        <v>135.44999999999999</v>
      </c>
      <c r="H7" s="178">
        <f>+'PRODUCCION MES'!C4</f>
        <v>656</v>
      </c>
      <c r="I7" s="178">
        <f>+H7*$E$7</f>
        <v>98.399999999999991</v>
      </c>
      <c r="J7" s="178">
        <f>+'PRODUCCION MES'!D4</f>
        <v>851</v>
      </c>
      <c r="K7" s="178">
        <f>+J7*$E$7</f>
        <v>127.64999999999999</v>
      </c>
      <c r="L7" s="178">
        <f>+'PRODUCCION MES'!F4</f>
        <v>264</v>
      </c>
      <c r="M7" s="178">
        <f>+L7*$E$7</f>
        <v>39.6</v>
      </c>
      <c r="N7" s="178">
        <f>+'PRODUCCION MES'!G4</f>
        <v>386</v>
      </c>
      <c r="O7" s="178">
        <f>+N7*$E$7</f>
        <v>57.9</v>
      </c>
      <c r="P7" s="178">
        <f>+'PRODUCCION MES'!H4</f>
        <v>357</v>
      </c>
      <c r="Q7" s="178">
        <f>+P7*$E$7</f>
        <v>53.55</v>
      </c>
      <c r="R7" s="178">
        <f>+'PRODUCCION MES'!J4</f>
        <v>1277</v>
      </c>
      <c r="S7" s="178">
        <f>+R7*$E$7</f>
        <v>191.54999999999998</v>
      </c>
      <c r="T7" s="178">
        <f>+'PRODUCCION MES'!K4</f>
        <v>1191</v>
      </c>
      <c r="U7" s="178">
        <f>+T7*$E$7</f>
        <v>178.65</v>
      </c>
      <c r="V7" s="178">
        <f>+'PRODUCCION MES'!L4</f>
        <v>1378</v>
      </c>
      <c r="W7" s="178">
        <f>+V7*$E$7</f>
        <v>206.7</v>
      </c>
      <c r="X7" s="178">
        <f>+'PRODUCCION MES'!N4</f>
        <v>890</v>
      </c>
      <c r="Y7" s="178">
        <f>+X7*$E$7</f>
        <v>133.5</v>
      </c>
      <c r="Z7" s="178">
        <f>+'PRODUCCION MES'!O4</f>
        <v>791</v>
      </c>
      <c r="AA7" s="178">
        <f>+Z7*$E$7</f>
        <v>118.64999999999999</v>
      </c>
      <c r="AB7" s="178">
        <f>+'PRODUCCION MES'!P4</f>
        <v>824</v>
      </c>
      <c r="AC7" s="178">
        <f>+AB7*$E$7</f>
        <v>123.6</v>
      </c>
      <c r="AD7" s="178">
        <f t="shared" ref="AD7:AD31" si="1">+F7+H7+J7+L7+N7+P7+R7+T7+V7+X7+Z7+AB7</f>
        <v>9768</v>
      </c>
      <c r="AE7" s="178">
        <f>+AD7*$E$7</f>
        <v>1465.2</v>
      </c>
    </row>
    <row r="8" spans="1:31" ht="28.5">
      <c r="A8" s="175" t="s">
        <v>363</v>
      </c>
      <c r="B8" s="176">
        <v>0.75</v>
      </c>
      <c r="C8" s="176">
        <v>0.75</v>
      </c>
      <c r="D8" s="176">
        <v>0.75</v>
      </c>
      <c r="E8" s="177">
        <f t="shared" si="0"/>
        <v>0.75</v>
      </c>
      <c r="F8" s="178">
        <f>+'PRODUCCION MES'!B5</f>
        <v>163</v>
      </c>
      <c r="G8" s="178">
        <f>+F8*$E$8</f>
        <v>122.25</v>
      </c>
      <c r="H8" s="178">
        <f>+'PRODUCCION MES'!C5</f>
        <v>162</v>
      </c>
      <c r="I8" s="178">
        <f>+H8*$E$8</f>
        <v>121.5</v>
      </c>
      <c r="J8" s="178">
        <f>+'PRODUCCION MES'!D5</f>
        <v>234</v>
      </c>
      <c r="K8" s="178">
        <f>+J8*$E$8</f>
        <v>175.5</v>
      </c>
      <c r="L8" s="178">
        <f>+'PRODUCCION MES'!F5</f>
        <v>47</v>
      </c>
      <c r="M8" s="178">
        <f>+L8*$E$8</f>
        <v>35.25</v>
      </c>
      <c r="N8" s="178">
        <f>+'PRODUCCION MES'!G5</f>
        <v>88</v>
      </c>
      <c r="O8" s="178">
        <f>+N8*$E$8</f>
        <v>66</v>
      </c>
      <c r="P8" s="178">
        <f>+'PRODUCCION MES'!H5</f>
        <v>72</v>
      </c>
      <c r="Q8" s="178">
        <f>+P8*$E$8</f>
        <v>54</v>
      </c>
      <c r="R8" s="178">
        <f>+'PRODUCCION MES'!J5</f>
        <v>186</v>
      </c>
      <c r="S8" s="178">
        <f>+R8*$E$8</f>
        <v>139.5</v>
      </c>
      <c r="T8" s="178">
        <f>+'PRODUCCION MES'!K5</f>
        <v>193</v>
      </c>
      <c r="U8" s="178">
        <f>+T8*$E$8</f>
        <v>144.75</v>
      </c>
      <c r="V8" s="178">
        <f>+'PRODUCCION MES'!L5</f>
        <v>237</v>
      </c>
      <c r="W8" s="178">
        <f>+V8*$E$8</f>
        <v>177.75</v>
      </c>
      <c r="X8" s="178">
        <f>+'PRODUCCION MES'!N5</f>
        <v>211</v>
      </c>
      <c r="Y8" s="178">
        <f>+X8*$E$8</f>
        <v>158.25</v>
      </c>
      <c r="Z8" s="178">
        <f>+'PRODUCCION MES'!O5</f>
        <v>139</v>
      </c>
      <c r="AA8" s="178">
        <f>+Z8*$E$8</f>
        <v>104.25</v>
      </c>
      <c r="AB8" s="178">
        <f>+'PRODUCCION MES'!P5</f>
        <v>153</v>
      </c>
      <c r="AC8" s="178">
        <f>+AB8*$E$8</f>
        <v>114.75</v>
      </c>
      <c r="AD8" s="178">
        <f t="shared" si="1"/>
        <v>1885</v>
      </c>
      <c r="AE8" s="178">
        <f>+AD8*$E$8</f>
        <v>1413.75</v>
      </c>
    </row>
    <row r="9" spans="1:31">
      <c r="A9" s="175" t="s">
        <v>365</v>
      </c>
      <c r="B9" s="176">
        <v>2</v>
      </c>
      <c r="C9" s="176">
        <v>2</v>
      </c>
      <c r="D9" s="176">
        <v>2</v>
      </c>
      <c r="E9" s="177">
        <f t="shared" si="0"/>
        <v>2</v>
      </c>
      <c r="F9" s="178">
        <f>+'PRODUCCION MES'!B7</f>
        <v>168</v>
      </c>
      <c r="G9" s="178">
        <f>+F9*$E$9</f>
        <v>336</v>
      </c>
      <c r="H9" s="178">
        <f>+'PRODUCCION MES'!C7</f>
        <v>177</v>
      </c>
      <c r="I9" s="178">
        <f>+H9*$E$9</f>
        <v>354</v>
      </c>
      <c r="J9" s="178">
        <f>+'PRODUCCION MES'!D7</f>
        <v>293</v>
      </c>
      <c r="K9" s="178">
        <f>+J9*$E$9</f>
        <v>586</v>
      </c>
      <c r="L9" s="178">
        <f>+'PRODUCCION MES'!F7</f>
        <v>246</v>
      </c>
      <c r="M9" s="178">
        <f>+L9*$E$9</f>
        <v>492</v>
      </c>
      <c r="N9" s="178">
        <f>+'PRODUCCION MES'!G7</f>
        <v>319</v>
      </c>
      <c r="O9" s="178">
        <f>+N9*$E$9</f>
        <v>638</v>
      </c>
      <c r="P9" s="178">
        <f>+'PRODUCCION MES'!H7</f>
        <v>289</v>
      </c>
      <c r="Q9" s="178">
        <f>+P9*$E$9</f>
        <v>578</v>
      </c>
      <c r="R9" s="178">
        <f>+'PRODUCCION MES'!J7</f>
        <v>230</v>
      </c>
      <c r="S9" s="178">
        <f>+R9*$E$9</f>
        <v>460</v>
      </c>
      <c r="T9" s="178">
        <f>+'PRODUCCION MES'!K7</f>
        <v>290</v>
      </c>
      <c r="U9" s="178">
        <f>+T9*$E$9</f>
        <v>580</v>
      </c>
      <c r="V9" s="178">
        <f>+'PRODUCCION MES'!L7</f>
        <v>313</v>
      </c>
      <c r="W9" s="178">
        <f>+V9*$E$9</f>
        <v>626</v>
      </c>
      <c r="X9" s="178">
        <f>+'PRODUCCION MES'!N7</f>
        <v>312</v>
      </c>
      <c r="Y9" s="178">
        <f>+X9*$E$9</f>
        <v>624</v>
      </c>
      <c r="Z9" s="178">
        <f>+'PRODUCCION MES'!O7</f>
        <v>202</v>
      </c>
      <c r="AA9" s="178">
        <f>+Z9*$E$9</f>
        <v>404</v>
      </c>
      <c r="AB9" s="178">
        <f>+'PRODUCCION MES'!P7</f>
        <v>170</v>
      </c>
      <c r="AC9" s="178">
        <f>+AB9*$E$9</f>
        <v>340</v>
      </c>
      <c r="AD9" s="178">
        <f t="shared" si="1"/>
        <v>3009</v>
      </c>
      <c r="AE9" s="178">
        <f>+AD9*$E$9</f>
        <v>6018</v>
      </c>
    </row>
    <row r="10" spans="1:31" ht="28.5">
      <c r="A10" s="175" t="s">
        <v>364</v>
      </c>
      <c r="B10" s="176">
        <v>0.75</v>
      </c>
      <c r="C10" s="176">
        <v>0.75</v>
      </c>
      <c r="D10" s="176">
        <v>0.75</v>
      </c>
      <c r="E10" s="177">
        <f t="shared" si="0"/>
        <v>0.75</v>
      </c>
      <c r="F10" s="178">
        <f>+'PRODUCCION MES'!B6</f>
        <v>215</v>
      </c>
      <c r="G10" s="178">
        <f>+F10*$E$10</f>
        <v>161.25</v>
      </c>
      <c r="H10" s="178">
        <f>+'PRODUCCION MES'!C6</f>
        <v>216</v>
      </c>
      <c r="I10" s="178">
        <f>+H10*$E$10</f>
        <v>162</v>
      </c>
      <c r="J10" s="178">
        <f>+'PRODUCCION MES'!D6</f>
        <v>310</v>
      </c>
      <c r="K10" s="178">
        <f>+J10*$E$10</f>
        <v>232.5</v>
      </c>
      <c r="L10" s="178">
        <f>+'PRODUCCION MES'!F6</f>
        <v>253</v>
      </c>
      <c r="M10" s="178">
        <f>+L10*$E$10</f>
        <v>189.75</v>
      </c>
      <c r="N10" s="178">
        <f>+'PRODUCCION MES'!G6</f>
        <v>286</v>
      </c>
      <c r="O10" s="178">
        <f>+N10*$E$10</f>
        <v>214.5</v>
      </c>
      <c r="P10" s="178">
        <f>+'PRODUCCION MES'!H6</f>
        <v>318</v>
      </c>
      <c r="Q10" s="178">
        <f>+P10*$E$10</f>
        <v>238.5</v>
      </c>
      <c r="R10" s="178">
        <f>+'PRODUCCION MES'!J6</f>
        <v>228</v>
      </c>
      <c r="S10" s="178">
        <f>+R10*$E$10</f>
        <v>171</v>
      </c>
      <c r="T10" s="178">
        <f>+'PRODUCCION MES'!K6</f>
        <v>311</v>
      </c>
      <c r="U10" s="178">
        <f>+T10*$E$10</f>
        <v>233.25</v>
      </c>
      <c r="V10" s="178">
        <f>+'PRODUCCION MES'!L6</f>
        <v>276</v>
      </c>
      <c r="W10" s="178">
        <f>+V10*$E$10</f>
        <v>207</v>
      </c>
      <c r="X10" s="178">
        <f>+'PRODUCCION MES'!N6</f>
        <v>359</v>
      </c>
      <c r="Y10" s="178">
        <f>+X10*$E$10</f>
        <v>269.25</v>
      </c>
      <c r="Z10" s="178">
        <f>+'PRODUCCION MES'!O6</f>
        <v>277</v>
      </c>
      <c r="AA10" s="178">
        <f>+Z10*$E$10</f>
        <v>207.75</v>
      </c>
      <c r="AB10" s="178">
        <f>+'PRODUCCION MES'!P6</f>
        <v>194</v>
      </c>
      <c r="AC10" s="178">
        <f>+AB10*$E$10</f>
        <v>145.5</v>
      </c>
      <c r="AD10" s="178">
        <f t="shared" si="1"/>
        <v>3243</v>
      </c>
      <c r="AE10" s="178">
        <f>+AD10*$E$10</f>
        <v>2432.25</v>
      </c>
    </row>
    <row r="11" spans="1:31">
      <c r="A11" s="175" t="s">
        <v>426</v>
      </c>
      <c r="B11" s="176">
        <v>2.3660000000000001</v>
      </c>
      <c r="C11" s="176">
        <v>2.3660000000000001</v>
      </c>
      <c r="D11" s="176">
        <v>2.3660000000000001</v>
      </c>
      <c r="E11" s="177">
        <f t="shared" si="0"/>
        <v>2.3660000000000001</v>
      </c>
      <c r="F11" s="178">
        <f>+'PRODUCCION MES'!B48</f>
        <v>0</v>
      </c>
      <c r="G11" s="178">
        <f>+F11*$E$11</f>
        <v>0</v>
      </c>
      <c r="H11" s="178">
        <f>+'PRODUCCION MES'!C48</f>
        <v>0</v>
      </c>
      <c r="I11" s="178">
        <f>+H11*$E$11</f>
        <v>0</v>
      </c>
      <c r="J11" s="178">
        <f>+'PRODUCCION MES'!D48</f>
        <v>7</v>
      </c>
      <c r="K11" s="178">
        <f>+J11*$E$11</f>
        <v>16.562000000000001</v>
      </c>
      <c r="L11" s="178">
        <f>+'PRODUCCION MES'!F48</f>
        <v>73</v>
      </c>
      <c r="M11" s="178">
        <f>+L11*$E$11</f>
        <v>172.71800000000002</v>
      </c>
      <c r="N11" s="178">
        <f>+'PRODUCCION MES'!G48</f>
        <v>293</v>
      </c>
      <c r="O11" s="178">
        <f>+N11*$E$11</f>
        <v>693.23800000000006</v>
      </c>
      <c r="P11" s="178">
        <f>+'PRODUCCION MES'!H48</f>
        <v>178</v>
      </c>
      <c r="Q11" s="178">
        <f>+P11*$E$11</f>
        <v>421.14800000000002</v>
      </c>
      <c r="R11" s="178">
        <f>+'PRODUCCION MES'!J48</f>
        <v>235</v>
      </c>
      <c r="S11" s="178">
        <f>+R11*$E$11</f>
        <v>556.01</v>
      </c>
      <c r="T11" s="178">
        <f>+'PRODUCCION MES'!K48</f>
        <v>250</v>
      </c>
      <c r="U11" s="178">
        <f>+T11*$E$11</f>
        <v>591.5</v>
      </c>
      <c r="V11" s="178">
        <f>+'PRODUCCION MES'!L48</f>
        <v>171</v>
      </c>
      <c r="W11" s="178">
        <f>+V11*$E$11</f>
        <v>404.58600000000001</v>
      </c>
      <c r="X11" s="178">
        <f>+'PRODUCCION MES'!N48</f>
        <v>265</v>
      </c>
      <c r="Y11" s="178">
        <f>+X11*$E$11</f>
        <v>626.99</v>
      </c>
      <c r="Z11" s="178">
        <f>+'PRODUCCION MES'!O48</f>
        <v>355</v>
      </c>
      <c r="AA11" s="178">
        <f>+Z11*$E$11</f>
        <v>839.93000000000006</v>
      </c>
      <c r="AB11" s="178">
        <f>+'PRODUCCION MES'!P48</f>
        <v>141</v>
      </c>
      <c r="AC11" s="178">
        <f>+AB11*$E$11</f>
        <v>333.60599999999999</v>
      </c>
      <c r="AD11" s="178">
        <f t="shared" si="1"/>
        <v>1968</v>
      </c>
      <c r="AE11" s="178">
        <f>+AD11*$E$11</f>
        <v>4656.2880000000005</v>
      </c>
    </row>
    <row r="12" spans="1:31">
      <c r="A12" s="175" t="s">
        <v>407</v>
      </c>
      <c r="B12" s="176">
        <v>1.82</v>
      </c>
      <c r="C12" s="176">
        <v>1.82</v>
      </c>
      <c r="D12" s="176">
        <v>1.82</v>
      </c>
      <c r="E12" s="177">
        <f t="shared" si="0"/>
        <v>1.82</v>
      </c>
      <c r="F12" s="178">
        <f>+'PRODUCCION MES'!B49</f>
        <v>0</v>
      </c>
      <c r="G12" s="178">
        <f>+F12*$E$12</f>
        <v>0</v>
      </c>
      <c r="H12" s="178">
        <f>+'PRODUCCION MES'!C49</f>
        <v>0</v>
      </c>
      <c r="I12" s="178">
        <f>+H12*$E$12</f>
        <v>0</v>
      </c>
      <c r="J12" s="178">
        <f>+'PRODUCCION MES'!D49</f>
        <v>1</v>
      </c>
      <c r="K12" s="178">
        <f>+J12*$E$12</f>
        <v>1.82</v>
      </c>
      <c r="L12" s="178">
        <f>+'PRODUCCION MES'!F49</f>
        <v>4</v>
      </c>
      <c r="M12" s="178">
        <f>+L12*$E$12</f>
        <v>7.28</v>
      </c>
      <c r="N12" s="178">
        <f>+'PRODUCCION MES'!G49</f>
        <v>29</v>
      </c>
      <c r="O12" s="178">
        <f>+N12*$E$12</f>
        <v>52.78</v>
      </c>
      <c r="P12" s="178">
        <f>+'PRODUCCION MES'!H49</f>
        <v>21</v>
      </c>
      <c r="Q12" s="178">
        <f>+P12*$E$12</f>
        <v>38.22</v>
      </c>
      <c r="R12" s="178">
        <f>+'PRODUCCION MES'!J49</f>
        <v>15</v>
      </c>
      <c r="S12" s="178">
        <f>+R12*$E$12</f>
        <v>27.3</v>
      </c>
      <c r="T12" s="178">
        <f>+'PRODUCCION MES'!K49</f>
        <v>30</v>
      </c>
      <c r="U12" s="178">
        <f>+T12*$E$12</f>
        <v>54.6</v>
      </c>
      <c r="V12" s="178">
        <f>+'PRODUCCION MES'!L49</f>
        <v>12</v>
      </c>
      <c r="W12" s="178">
        <f>+V12*$E$12</f>
        <v>21.84</v>
      </c>
      <c r="X12" s="178">
        <f>+'PRODUCCION MES'!N49</f>
        <v>11</v>
      </c>
      <c r="Y12" s="178">
        <f>+X12*$E$12</f>
        <v>20.02</v>
      </c>
      <c r="Z12" s="178">
        <f>+'PRODUCCION MES'!O49</f>
        <v>16</v>
      </c>
      <c r="AA12" s="178">
        <f>+Z12*$E$12</f>
        <v>29.12</v>
      </c>
      <c r="AB12" s="178">
        <f>+'PRODUCCION MES'!P49</f>
        <v>4</v>
      </c>
      <c r="AC12" s="178">
        <f>+AB12*$E$12</f>
        <v>7.28</v>
      </c>
      <c r="AD12" s="178">
        <f t="shared" si="1"/>
        <v>143</v>
      </c>
      <c r="AE12" s="178">
        <f>+AD12*$E$12</f>
        <v>260.26</v>
      </c>
    </row>
    <row r="13" spans="1:31">
      <c r="A13" s="175" t="s">
        <v>366</v>
      </c>
      <c r="B13" s="176">
        <v>1.82</v>
      </c>
      <c r="C13" s="176">
        <v>1.82</v>
      </c>
      <c r="D13" s="176">
        <v>1.82</v>
      </c>
      <c r="E13" s="177">
        <f t="shared" si="0"/>
        <v>1.82</v>
      </c>
      <c r="F13" s="178">
        <f>+'PRODUCCION MES'!B8</f>
        <v>2114</v>
      </c>
      <c r="G13" s="178">
        <f>+F13*$E$13</f>
        <v>3847.48</v>
      </c>
      <c r="H13" s="178">
        <f>+'PRODUCCION MES'!C8</f>
        <v>3161</v>
      </c>
      <c r="I13" s="178">
        <f>+H13*$E$13</f>
        <v>5753.02</v>
      </c>
      <c r="J13" s="178">
        <f>+'PRODUCCION MES'!D8</f>
        <v>2717</v>
      </c>
      <c r="K13" s="178">
        <f>+J13*$E$13</f>
        <v>4944.9400000000005</v>
      </c>
      <c r="L13" s="178">
        <f>+'PRODUCCION MES'!F8</f>
        <v>3328</v>
      </c>
      <c r="M13" s="178">
        <f>+L13*$E$13</f>
        <v>6056.96</v>
      </c>
      <c r="N13" s="178">
        <f>+'PRODUCCION MES'!G8</f>
        <v>3139</v>
      </c>
      <c r="O13" s="178">
        <f>+N13*$E$13</f>
        <v>5712.9800000000005</v>
      </c>
      <c r="P13" s="178">
        <f>+'PRODUCCION MES'!H8</f>
        <v>2927</v>
      </c>
      <c r="Q13" s="178">
        <f>+P13*$E$13</f>
        <v>5327.14</v>
      </c>
      <c r="R13" s="178">
        <f>+'PRODUCCION MES'!J8</f>
        <v>3167</v>
      </c>
      <c r="S13" s="178">
        <f>+R13*$E$13</f>
        <v>5763.9400000000005</v>
      </c>
      <c r="T13" s="178">
        <f>+'PRODUCCION MES'!K8</f>
        <v>3661</v>
      </c>
      <c r="U13" s="178">
        <f>+T13*$E$13</f>
        <v>6663.02</v>
      </c>
      <c r="V13" s="178">
        <f>+'PRODUCCION MES'!L8</f>
        <v>4687</v>
      </c>
      <c r="W13" s="178">
        <f>+V13*$E$13</f>
        <v>8530.34</v>
      </c>
      <c r="X13" s="178">
        <f>+'PRODUCCION MES'!N8</f>
        <v>4885</v>
      </c>
      <c r="Y13" s="178">
        <f>+X13*$E$13</f>
        <v>8890.7000000000007</v>
      </c>
      <c r="Z13" s="178">
        <f>+'PRODUCCION MES'!O8</f>
        <v>4061</v>
      </c>
      <c r="AA13" s="178">
        <f>+Z13*$E$13</f>
        <v>7391.02</v>
      </c>
      <c r="AB13" s="178">
        <f>+'PRODUCCION MES'!P8</f>
        <v>3663</v>
      </c>
      <c r="AC13" s="178">
        <f>+AB13*$E$13</f>
        <v>6666.66</v>
      </c>
      <c r="AD13" s="178">
        <f t="shared" si="1"/>
        <v>41510</v>
      </c>
      <c r="AE13" s="178">
        <f>+AD13*$E$13</f>
        <v>75548.2</v>
      </c>
    </row>
    <row r="14" spans="1:31">
      <c r="A14" s="175" t="s">
        <v>367</v>
      </c>
      <c r="B14" s="176">
        <v>5.27</v>
      </c>
      <c r="C14" s="176">
        <v>5.27</v>
      </c>
      <c r="D14" s="176">
        <v>5.27</v>
      </c>
      <c r="E14" s="177">
        <f t="shared" si="0"/>
        <v>5.27</v>
      </c>
      <c r="F14" s="178">
        <f>+'PRODUCCION MES'!B9</f>
        <v>2789</v>
      </c>
      <c r="G14" s="178">
        <f>+F14*$E$14</f>
        <v>14698.029999999999</v>
      </c>
      <c r="H14" s="178">
        <f>+'PRODUCCION MES'!C9</f>
        <v>2619</v>
      </c>
      <c r="I14" s="178">
        <f>+H14*$E$14</f>
        <v>13802.13</v>
      </c>
      <c r="J14" s="178">
        <f>+'PRODUCCION MES'!D9</f>
        <v>3186</v>
      </c>
      <c r="K14" s="178">
        <f>+J14*$E$14</f>
        <v>16790.219999999998</v>
      </c>
      <c r="L14" s="178">
        <f>+'PRODUCCION MES'!F9</f>
        <v>3104</v>
      </c>
      <c r="M14" s="178">
        <f>+L14*$E$14</f>
        <v>16358.079999999998</v>
      </c>
      <c r="N14" s="178">
        <f>+'PRODUCCION MES'!G9</f>
        <v>3486</v>
      </c>
      <c r="O14" s="178">
        <f>+N14*$E$14</f>
        <v>18371.219999999998</v>
      </c>
      <c r="P14" s="178">
        <f>+'PRODUCCION MES'!H9</f>
        <v>3095</v>
      </c>
      <c r="Q14" s="178">
        <f>+P14*$E$14</f>
        <v>16310.649999999998</v>
      </c>
      <c r="R14" s="178">
        <f>+'PRODUCCION MES'!J9</f>
        <v>3025</v>
      </c>
      <c r="S14" s="178">
        <f>+R14*$E$14</f>
        <v>15941.749999999998</v>
      </c>
      <c r="T14" s="178">
        <f>+'PRODUCCION MES'!K9</f>
        <v>3075</v>
      </c>
      <c r="U14" s="178">
        <f>+T14*$E$14</f>
        <v>16205.249999999998</v>
      </c>
      <c r="V14" s="178">
        <f>+'PRODUCCION MES'!L9</f>
        <v>2907</v>
      </c>
      <c r="W14" s="178">
        <f>+V14*$E$14</f>
        <v>15319.89</v>
      </c>
      <c r="X14" s="178">
        <f>+'PRODUCCION MES'!N9</f>
        <v>2977</v>
      </c>
      <c r="Y14" s="178">
        <f>+X14*$E$14</f>
        <v>15688.789999999999</v>
      </c>
      <c r="Z14" s="178">
        <f>+'PRODUCCION MES'!O9</f>
        <v>2846</v>
      </c>
      <c r="AA14" s="178">
        <f>+Z14*$E$14</f>
        <v>14998.419999999998</v>
      </c>
      <c r="AB14" s="178">
        <f>+'PRODUCCION MES'!P9</f>
        <v>2822</v>
      </c>
      <c r="AC14" s="178">
        <f>+AB14*$E$14</f>
        <v>14871.939999999999</v>
      </c>
      <c r="AD14" s="178">
        <f t="shared" si="1"/>
        <v>35931</v>
      </c>
      <c r="AE14" s="178">
        <f>+AD14*$E$14</f>
        <v>189356.37</v>
      </c>
    </row>
    <row r="15" spans="1:31">
      <c r="A15" s="175" t="s">
        <v>368</v>
      </c>
      <c r="B15" s="176">
        <v>2.6</v>
      </c>
      <c r="C15" s="176">
        <v>2.6</v>
      </c>
      <c r="D15" s="176">
        <v>2.6</v>
      </c>
      <c r="E15" s="177">
        <f t="shared" si="0"/>
        <v>2.6</v>
      </c>
      <c r="F15" s="178">
        <f>+'PRODUCCION MES'!B10</f>
        <v>3428</v>
      </c>
      <c r="G15" s="178">
        <f>+F15*$E$15</f>
        <v>8912.8000000000011</v>
      </c>
      <c r="H15" s="178">
        <f>+'PRODUCCION MES'!C10</f>
        <v>3999</v>
      </c>
      <c r="I15" s="178">
        <f>+H15*$E$15</f>
        <v>10397.4</v>
      </c>
      <c r="J15" s="178">
        <f>+'PRODUCCION MES'!D10</f>
        <v>4250</v>
      </c>
      <c r="K15" s="178">
        <f>+J15*$E$15</f>
        <v>11050</v>
      </c>
      <c r="L15" s="178">
        <f>+'PRODUCCION MES'!F10</f>
        <v>4472</v>
      </c>
      <c r="M15" s="178">
        <f>+L15*$E$15</f>
        <v>11627.2</v>
      </c>
      <c r="N15" s="178">
        <f>+'PRODUCCION MES'!G10</f>
        <v>5702</v>
      </c>
      <c r="O15" s="178">
        <f>+N15*$E$15</f>
        <v>14825.2</v>
      </c>
      <c r="P15" s="178">
        <f>+'PRODUCCION MES'!H10</f>
        <v>4622</v>
      </c>
      <c r="Q15" s="178">
        <f>+P15*$E$15</f>
        <v>12017.2</v>
      </c>
      <c r="R15" s="178">
        <f>+'PRODUCCION MES'!J10</f>
        <v>4217</v>
      </c>
      <c r="S15" s="178">
        <f>+R15*$E$15</f>
        <v>10964.2</v>
      </c>
      <c r="T15" s="178">
        <f>+'PRODUCCION MES'!K10</f>
        <v>3567</v>
      </c>
      <c r="U15" s="178">
        <f>+T15*$E$15</f>
        <v>9274.2000000000007</v>
      </c>
      <c r="V15" s="178">
        <f>+'PRODUCCION MES'!L10</f>
        <v>4267</v>
      </c>
      <c r="W15" s="178">
        <f>+V15*$E$15</f>
        <v>11094.2</v>
      </c>
      <c r="X15" s="178">
        <f>+'PRODUCCION MES'!N10</f>
        <v>4554</v>
      </c>
      <c r="Y15" s="178">
        <f>+X15*$E$15</f>
        <v>11840.4</v>
      </c>
      <c r="Z15" s="178">
        <f>+'PRODUCCION MES'!O10</f>
        <v>4069</v>
      </c>
      <c r="AA15" s="178">
        <f>+Z15*$E$15</f>
        <v>10579.4</v>
      </c>
      <c r="AB15" s="178">
        <f>+'PRODUCCION MES'!P10</f>
        <v>3613</v>
      </c>
      <c r="AC15" s="178">
        <f>+AB15*$E$15</f>
        <v>9393.8000000000011</v>
      </c>
      <c r="AD15" s="178">
        <f t="shared" si="1"/>
        <v>50760</v>
      </c>
      <c r="AE15" s="178">
        <f>+AD15*$E$15</f>
        <v>131976</v>
      </c>
    </row>
    <row r="16" spans="1:31">
      <c r="A16" s="175" t="s">
        <v>369</v>
      </c>
      <c r="B16" s="176">
        <v>7.53</v>
      </c>
      <c r="C16" s="176">
        <v>7.53</v>
      </c>
      <c r="D16" s="176">
        <v>7.53</v>
      </c>
      <c r="E16" s="177">
        <f t="shared" si="0"/>
        <v>7.53</v>
      </c>
      <c r="F16" s="178">
        <f>+'PRODUCCION MES'!B11</f>
        <v>691</v>
      </c>
      <c r="G16" s="178">
        <f>+F16*$E$16</f>
        <v>5203.2300000000005</v>
      </c>
      <c r="H16" s="178">
        <f>+'PRODUCCION MES'!C11</f>
        <v>613</v>
      </c>
      <c r="I16" s="178">
        <f>+H16*$E$16</f>
        <v>4615.8900000000003</v>
      </c>
      <c r="J16" s="178">
        <f>+'PRODUCCION MES'!D11</f>
        <v>710</v>
      </c>
      <c r="K16" s="178">
        <f>+J16*$E$16</f>
        <v>5346.3</v>
      </c>
      <c r="L16" s="178">
        <f>+'PRODUCCION MES'!F11</f>
        <v>736</v>
      </c>
      <c r="M16" s="178">
        <f>+L16*$E$16</f>
        <v>5542.08</v>
      </c>
      <c r="N16" s="178">
        <f>+'PRODUCCION MES'!G11</f>
        <v>600</v>
      </c>
      <c r="O16" s="178">
        <f>+N16*$E$16</f>
        <v>4518</v>
      </c>
      <c r="P16" s="178">
        <f>+'PRODUCCION MES'!H11</f>
        <v>698</v>
      </c>
      <c r="Q16" s="178">
        <f>+P16*$E$16</f>
        <v>5255.9400000000005</v>
      </c>
      <c r="R16" s="178">
        <f>+'PRODUCCION MES'!J11</f>
        <v>351</v>
      </c>
      <c r="S16" s="178">
        <f>+R16*$E$16</f>
        <v>2643.03</v>
      </c>
      <c r="T16" s="178">
        <f>+'PRODUCCION MES'!K11</f>
        <v>451</v>
      </c>
      <c r="U16" s="178">
        <f>+T16*$E$16</f>
        <v>3396.03</v>
      </c>
      <c r="V16" s="178">
        <f>+'PRODUCCION MES'!L11</f>
        <v>388</v>
      </c>
      <c r="W16" s="178">
        <f>+V16*$E$16</f>
        <v>2921.64</v>
      </c>
      <c r="X16" s="178">
        <f>+'PRODUCCION MES'!N11</f>
        <v>459</v>
      </c>
      <c r="Y16" s="178">
        <f>+X16*$E$16</f>
        <v>3456.27</v>
      </c>
      <c r="Z16" s="178">
        <f>+'PRODUCCION MES'!O11</f>
        <v>423</v>
      </c>
      <c r="AA16" s="178">
        <f>+Z16*$E$16</f>
        <v>3185.19</v>
      </c>
      <c r="AB16" s="178">
        <f>+'PRODUCCION MES'!P11</f>
        <v>500</v>
      </c>
      <c r="AC16" s="178">
        <f>+AB16*$E$16</f>
        <v>3765</v>
      </c>
      <c r="AD16" s="178">
        <f t="shared" si="1"/>
        <v>6620</v>
      </c>
      <c r="AE16" s="178">
        <f>+AD16*$E$16</f>
        <v>49848.6</v>
      </c>
    </row>
    <row r="17" spans="1:31">
      <c r="A17" s="175" t="s">
        <v>371</v>
      </c>
      <c r="B17" s="176">
        <v>1.82</v>
      </c>
      <c r="C17" s="176">
        <v>1.82</v>
      </c>
      <c r="D17" s="176">
        <v>1.82</v>
      </c>
      <c r="E17" s="177">
        <f t="shared" si="0"/>
        <v>1.82</v>
      </c>
      <c r="F17" s="178">
        <f>+'PRODUCCION MES'!B13</f>
        <v>1004</v>
      </c>
      <c r="G17" s="178">
        <f>+F17*$E$17</f>
        <v>1827.28</v>
      </c>
      <c r="H17" s="178">
        <f>+'PRODUCCION MES'!C13</f>
        <v>1153</v>
      </c>
      <c r="I17" s="178">
        <f>+H17*$E$17</f>
        <v>2098.46</v>
      </c>
      <c r="J17" s="178">
        <f>+'PRODUCCION MES'!D13</f>
        <v>1149</v>
      </c>
      <c r="K17" s="178">
        <f>+J17*$E$17</f>
        <v>2091.1800000000003</v>
      </c>
      <c r="L17" s="178">
        <f>+'PRODUCCION MES'!F13</f>
        <v>1170</v>
      </c>
      <c r="M17" s="178">
        <f>+L17*$E$17</f>
        <v>2129.4</v>
      </c>
      <c r="N17" s="178">
        <f>+'PRODUCCION MES'!G13</f>
        <v>1232</v>
      </c>
      <c r="O17" s="178">
        <f>+N17*$E$17</f>
        <v>2242.2400000000002</v>
      </c>
      <c r="P17" s="178">
        <f>+'PRODUCCION MES'!H13</f>
        <v>1251</v>
      </c>
      <c r="Q17" s="178">
        <f>+P17*$E$17</f>
        <v>2276.8200000000002</v>
      </c>
      <c r="R17" s="178">
        <f>+'PRODUCCION MES'!J13</f>
        <v>1038</v>
      </c>
      <c r="S17" s="178">
        <f>+R17*$E$17</f>
        <v>1889.16</v>
      </c>
      <c r="T17" s="178">
        <f>+'PRODUCCION MES'!K13</f>
        <v>928</v>
      </c>
      <c r="U17" s="178">
        <f>+T17*$E$17</f>
        <v>1688.96</v>
      </c>
      <c r="V17" s="178">
        <f>+'PRODUCCION MES'!L13</f>
        <v>942</v>
      </c>
      <c r="W17" s="178">
        <f>+V17*$E$17</f>
        <v>1714.44</v>
      </c>
      <c r="X17" s="178">
        <f>+'PRODUCCION MES'!N13</f>
        <v>1143</v>
      </c>
      <c r="Y17" s="178">
        <f>+X17*$E$17</f>
        <v>2080.2600000000002</v>
      </c>
      <c r="Z17" s="178">
        <f>+'PRODUCCION MES'!O13</f>
        <v>1271</v>
      </c>
      <c r="AA17" s="178">
        <f>+Z17*$E$17</f>
        <v>2313.2200000000003</v>
      </c>
      <c r="AB17" s="178">
        <f>+'PRODUCCION MES'!P13</f>
        <v>1318</v>
      </c>
      <c r="AC17" s="178">
        <f>+AB17*$E$17</f>
        <v>2398.7600000000002</v>
      </c>
      <c r="AD17" s="178">
        <f t="shared" si="1"/>
        <v>13599</v>
      </c>
      <c r="AE17" s="178">
        <f>+AD17*$E$17</f>
        <v>24750.18</v>
      </c>
    </row>
    <row r="18" spans="1:31">
      <c r="A18" s="175" t="s">
        <v>374</v>
      </c>
      <c r="B18" s="176">
        <v>1.06</v>
      </c>
      <c r="C18" s="176">
        <v>1.06</v>
      </c>
      <c r="D18" s="176">
        <v>1.06</v>
      </c>
      <c r="E18" s="177">
        <f t="shared" si="0"/>
        <v>1.06</v>
      </c>
      <c r="F18" s="178">
        <f>+'PRODUCCION MES'!B16</f>
        <v>2100</v>
      </c>
      <c r="G18" s="178">
        <f>+F18*$E$18</f>
        <v>2226</v>
      </c>
      <c r="H18" s="178">
        <f>+'PRODUCCION MES'!C16</f>
        <v>1191</v>
      </c>
      <c r="I18" s="178">
        <f>+H18*$E$18</f>
        <v>1262.46</v>
      </c>
      <c r="J18" s="178">
        <f>+'PRODUCCION MES'!D16</f>
        <v>1198</v>
      </c>
      <c r="K18" s="178">
        <f>+J18*$E$18</f>
        <v>1269.8800000000001</v>
      </c>
      <c r="L18" s="178">
        <f>+'PRODUCCION MES'!F16</f>
        <v>2</v>
      </c>
      <c r="M18" s="178">
        <f>+L18*$E$18</f>
        <v>2.12</v>
      </c>
      <c r="N18" s="178">
        <f>+'PRODUCCION MES'!G16</f>
        <v>791</v>
      </c>
      <c r="O18" s="178">
        <f>+N18*$E$18</f>
        <v>838.46</v>
      </c>
      <c r="P18" s="178">
        <f>+'PRODUCCION MES'!H16</f>
        <v>664</v>
      </c>
      <c r="Q18" s="178">
        <f>+P18*$E$18</f>
        <v>703.84</v>
      </c>
      <c r="R18" s="178">
        <f>+'PRODUCCION MES'!J16</f>
        <v>1170</v>
      </c>
      <c r="S18" s="178">
        <f>+R18*$E$18</f>
        <v>1240.2</v>
      </c>
      <c r="T18" s="178">
        <f>+'PRODUCCION MES'!K16</f>
        <v>692</v>
      </c>
      <c r="U18" s="178">
        <f>+T18*$E$18</f>
        <v>733.52</v>
      </c>
      <c r="V18" s="178">
        <f>+'PRODUCCION MES'!L16</f>
        <v>1308</v>
      </c>
      <c r="W18" s="178">
        <f>+V18*$E$18</f>
        <v>1386.48</v>
      </c>
      <c r="X18" s="178">
        <f>+'PRODUCCION MES'!N16</f>
        <v>730</v>
      </c>
      <c r="Y18" s="178">
        <f>+X18*$E$18</f>
        <v>773.80000000000007</v>
      </c>
      <c r="Z18" s="178">
        <f>+'PRODUCCION MES'!O16</f>
        <v>229</v>
      </c>
      <c r="AA18" s="178">
        <f>+Z18*$E$18</f>
        <v>242.74</v>
      </c>
      <c r="AB18" s="178">
        <f>+'PRODUCCION MES'!P16</f>
        <v>591</v>
      </c>
      <c r="AC18" s="178">
        <f>+AB18*$E$18</f>
        <v>626.46</v>
      </c>
      <c r="AD18" s="178">
        <f t="shared" si="1"/>
        <v>10666</v>
      </c>
      <c r="AE18" s="178">
        <f>+AD18*$E$18</f>
        <v>11305.960000000001</v>
      </c>
    </row>
    <row r="19" spans="1:31">
      <c r="A19" s="175" t="s">
        <v>375</v>
      </c>
      <c r="B19" s="176">
        <v>1.06</v>
      </c>
      <c r="C19" s="176">
        <v>1.06</v>
      </c>
      <c r="D19" s="176">
        <v>1.06</v>
      </c>
      <c r="E19" s="177">
        <f t="shared" si="0"/>
        <v>1.06</v>
      </c>
      <c r="F19" s="178">
        <f>+'PRODUCCION MES'!B17</f>
        <v>1239</v>
      </c>
      <c r="G19" s="178">
        <f>+F19*$E$19</f>
        <v>1313.3400000000001</v>
      </c>
      <c r="H19" s="178">
        <f>+'PRODUCCION MES'!C17</f>
        <v>1272</v>
      </c>
      <c r="I19" s="178">
        <f>+H19*$E$19</f>
        <v>1348.3200000000002</v>
      </c>
      <c r="J19" s="178">
        <f>+'PRODUCCION MES'!D17</f>
        <v>1285</v>
      </c>
      <c r="K19" s="178">
        <f>+J19*$E$19</f>
        <v>1362.1000000000001</v>
      </c>
      <c r="L19" s="178">
        <f>+'PRODUCCION MES'!F17</f>
        <v>851</v>
      </c>
      <c r="M19" s="178">
        <f>+L19*$E$19</f>
        <v>902.06000000000006</v>
      </c>
      <c r="N19" s="178">
        <f>+'PRODUCCION MES'!G17</f>
        <v>932</v>
      </c>
      <c r="O19" s="178">
        <f>+N19*$E$19</f>
        <v>987.92000000000007</v>
      </c>
      <c r="P19" s="178">
        <f>+'PRODUCCION MES'!H17</f>
        <v>1070</v>
      </c>
      <c r="Q19" s="178">
        <f>+P19*$E$19</f>
        <v>1134.2</v>
      </c>
      <c r="R19" s="178">
        <f>+'PRODUCCION MES'!J17</f>
        <v>974</v>
      </c>
      <c r="S19" s="178">
        <f>+R19*$E$19</f>
        <v>1032.44</v>
      </c>
      <c r="T19" s="178">
        <f>+'PRODUCCION MES'!K17</f>
        <v>1121</v>
      </c>
      <c r="U19" s="178">
        <f>+T19*$E$19</f>
        <v>1188.26</v>
      </c>
      <c r="V19" s="178">
        <f>+'PRODUCCION MES'!L17</f>
        <v>883</v>
      </c>
      <c r="W19" s="178">
        <f>+V19*$E$19</f>
        <v>935.98</v>
      </c>
      <c r="X19" s="178">
        <f>+'PRODUCCION MES'!N17</f>
        <v>1003</v>
      </c>
      <c r="Y19" s="178">
        <f>+X19*$E$19</f>
        <v>1063.18</v>
      </c>
      <c r="Z19" s="178">
        <f>+'PRODUCCION MES'!O17</f>
        <v>1258</v>
      </c>
      <c r="AA19" s="178">
        <f>+Z19*$E$19</f>
        <v>1333.48</v>
      </c>
      <c r="AB19" s="178">
        <f>+'PRODUCCION MES'!P17</f>
        <v>1230</v>
      </c>
      <c r="AC19" s="178">
        <f>+AB19*$E$19</f>
        <v>1303.8</v>
      </c>
      <c r="AD19" s="178">
        <f t="shared" si="1"/>
        <v>13118</v>
      </c>
      <c r="AE19" s="178">
        <f>+AD19*$E$19</f>
        <v>13905.08</v>
      </c>
    </row>
    <row r="20" spans="1:31">
      <c r="A20" s="175" t="s">
        <v>376</v>
      </c>
      <c r="B20" s="176">
        <v>2.1</v>
      </c>
      <c r="C20" s="176">
        <v>2.1</v>
      </c>
      <c r="D20" s="176">
        <v>2.1</v>
      </c>
      <c r="E20" s="177">
        <f t="shared" si="0"/>
        <v>2.1</v>
      </c>
      <c r="F20" s="178">
        <f>+'PRODUCCION MES'!B18</f>
        <v>81</v>
      </c>
      <c r="G20" s="178">
        <f>+F20*$E$20</f>
        <v>170.1</v>
      </c>
      <c r="H20" s="178">
        <f>+'PRODUCCION MES'!C18</f>
        <v>84</v>
      </c>
      <c r="I20" s="178">
        <f>+H20*$E$20</f>
        <v>176.4</v>
      </c>
      <c r="J20" s="178">
        <f>+'PRODUCCION MES'!D18</f>
        <v>114</v>
      </c>
      <c r="K20" s="178">
        <f>+J20*$E$20</f>
        <v>239.4</v>
      </c>
      <c r="L20" s="178">
        <f>+'PRODUCCION MES'!F18</f>
        <v>103</v>
      </c>
      <c r="M20" s="178">
        <f>+L20*$E$20</f>
        <v>216.3</v>
      </c>
      <c r="N20" s="178">
        <f>+'PRODUCCION MES'!G18</f>
        <v>116</v>
      </c>
      <c r="O20" s="178">
        <f>+N20*$E$20</f>
        <v>243.60000000000002</v>
      </c>
      <c r="P20" s="178">
        <f>+'PRODUCCION MES'!H18</f>
        <v>115</v>
      </c>
      <c r="Q20" s="178">
        <f>+P20*$E$20</f>
        <v>241.5</v>
      </c>
      <c r="R20" s="178">
        <f>+'PRODUCCION MES'!J18</f>
        <v>94</v>
      </c>
      <c r="S20" s="178">
        <f>+R20*$E$20</f>
        <v>197.4</v>
      </c>
      <c r="T20" s="178">
        <f>+'PRODUCCION MES'!K18</f>
        <v>81</v>
      </c>
      <c r="U20" s="178">
        <f>+T20*$E$20</f>
        <v>170.1</v>
      </c>
      <c r="V20" s="178">
        <f>+'PRODUCCION MES'!L18</f>
        <v>63</v>
      </c>
      <c r="W20" s="178">
        <f>+V20*$E$20</f>
        <v>132.30000000000001</v>
      </c>
      <c r="X20" s="178">
        <f>+'PRODUCCION MES'!N18</f>
        <v>76</v>
      </c>
      <c r="Y20" s="178">
        <f>+X20*$E$20</f>
        <v>159.6</v>
      </c>
      <c r="Z20" s="178">
        <f>+'PRODUCCION MES'!O18</f>
        <v>92</v>
      </c>
      <c r="AA20" s="178">
        <f>+Z20*$E$20</f>
        <v>193.20000000000002</v>
      </c>
      <c r="AB20" s="178">
        <f>+'PRODUCCION MES'!P18</f>
        <v>65</v>
      </c>
      <c r="AC20" s="178">
        <f>+AB20*$E$20</f>
        <v>136.5</v>
      </c>
      <c r="AD20" s="178">
        <f t="shared" si="1"/>
        <v>1084</v>
      </c>
      <c r="AE20" s="178">
        <f>+AD20*$E$20</f>
        <v>2276.4</v>
      </c>
    </row>
    <row r="21" spans="1:31">
      <c r="A21" s="175" t="s">
        <v>377</v>
      </c>
      <c r="B21" s="176">
        <v>65</v>
      </c>
      <c r="C21" s="176">
        <v>65</v>
      </c>
      <c r="D21" s="176">
        <v>65</v>
      </c>
      <c r="E21" s="177">
        <f t="shared" si="0"/>
        <v>65</v>
      </c>
      <c r="F21" s="178">
        <f>+'PRODUCCION MES'!B19</f>
        <v>37</v>
      </c>
      <c r="G21" s="178">
        <f>+F21*$E$21</f>
        <v>2405</v>
      </c>
      <c r="H21" s="178">
        <f>+'PRODUCCION MES'!C19</f>
        <v>46</v>
      </c>
      <c r="I21" s="178">
        <f>+H21*$E$21</f>
        <v>2990</v>
      </c>
      <c r="J21" s="178">
        <f>+'PRODUCCION MES'!D19</f>
        <v>49</v>
      </c>
      <c r="K21" s="178">
        <f>+J21*$E$21</f>
        <v>3185</v>
      </c>
      <c r="L21" s="178">
        <f>+'PRODUCCION MES'!F19</f>
        <v>45</v>
      </c>
      <c r="M21" s="178">
        <f>+L21*$E$21</f>
        <v>2925</v>
      </c>
      <c r="N21" s="178">
        <f>+'PRODUCCION MES'!G19</f>
        <v>27</v>
      </c>
      <c r="O21" s="178">
        <f>+N21*$E$21</f>
        <v>1755</v>
      </c>
      <c r="P21" s="178">
        <f>+'PRODUCCION MES'!H19</f>
        <v>46</v>
      </c>
      <c r="Q21" s="178">
        <f>+P21*$E$21</f>
        <v>2990</v>
      </c>
      <c r="R21" s="178">
        <f>+'PRODUCCION MES'!J19</f>
        <v>44</v>
      </c>
      <c r="S21" s="178">
        <f>+R21*$E$21</f>
        <v>2860</v>
      </c>
      <c r="T21" s="178">
        <f>+'PRODUCCION MES'!K19</f>
        <v>47</v>
      </c>
      <c r="U21" s="178">
        <f>+T21*$E$21</f>
        <v>3055</v>
      </c>
      <c r="V21" s="178">
        <f>+'PRODUCCION MES'!L19</f>
        <v>64</v>
      </c>
      <c r="W21" s="178">
        <f>+V21*$E$21</f>
        <v>4160</v>
      </c>
      <c r="X21" s="178">
        <f>+'PRODUCCION MES'!N19</f>
        <v>41</v>
      </c>
      <c r="Y21" s="178">
        <f>+X21*$E$21</f>
        <v>2665</v>
      </c>
      <c r="Z21" s="178">
        <f>+'PRODUCCION MES'!O19</f>
        <v>50</v>
      </c>
      <c r="AA21" s="178">
        <f>+Z21*$E$21</f>
        <v>3250</v>
      </c>
      <c r="AB21" s="178">
        <f>+'PRODUCCION MES'!P19</f>
        <v>39</v>
      </c>
      <c r="AC21" s="178">
        <f>+AB21*$E$21</f>
        <v>2535</v>
      </c>
      <c r="AD21" s="178">
        <f t="shared" si="1"/>
        <v>535</v>
      </c>
      <c r="AE21" s="178">
        <f>+AD21*$E$21</f>
        <v>34775</v>
      </c>
    </row>
    <row r="22" spans="1:31">
      <c r="A22" s="175" t="s">
        <v>378</v>
      </c>
      <c r="B22" s="176">
        <v>77.5</v>
      </c>
      <c r="C22" s="176">
        <v>77.5</v>
      </c>
      <c r="D22" s="176">
        <v>77.5</v>
      </c>
      <c r="E22" s="177">
        <f t="shared" si="0"/>
        <v>77.5</v>
      </c>
      <c r="F22" s="178">
        <f>+'PRODUCCION MES'!B20</f>
        <v>20</v>
      </c>
      <c r="G22" s="178">
        <f>+F22*$E$22</f>
        <v>1550</v>
      </c>
      <c r="H22" s="178">
        <f>+'PRODUCCION MES'!C20</f>
        <v>23</v>
      </c>
      <c r="I22" s="178">
        <f>+H22*$E$22</f>
        <v>1782.5</v>
      </c>
      <c r="J22" s="178">
        <f>+'PRODUCCION MES'!D20</f>
        <v>19</v>
      </c>
      <c r="K22" s="178">
        <f>+J22*$E$22</f>
        <v>1472.5</v>
      </c>
      <c r="L22" s="178">
        <f>+'PRODUCCION MES'!F20</f>
        <v>28</v>
      </c>
      <c r="M22" s="178">
        <f>+L22*$E$22</f>
        <v>2170</v>
      </c>
      <c r="N22" s="178">
        <f>+'PRODUCCION MES'!G20</f>
        <v>28</v>
      </c>
      <c r="O22" s="178">
        <f>+N22*$E$22</f>
        <v>2170</v>
      </c>
      <c r="P22" s="178">
        <f>+'PRODUCCION MES'!H20</f>
        <v>17</v>
      </c>
      <c r="Q22" s="178">
        <f>+P22*$E$22</f>
        <v>1317.5</v>
      </c>
      <c r="R22" s="178">
        <f>+'PRODUCCION MES'!J20</f>
        <v>21</v>
      </c>
      <c r="S22" s="178">
        <f>+R22*$E$22</f>
        <v>1627.5</v>
      </c>
      <c r="T22" s="178">
        <f>+'PRODUCCION MES'!K20</f>
        <v>18</v>
      </c>
      <c r="U22" s="178">
        <f>+T22*$E$22</f>
        <v>1395</v>
      </c>
      <c r="V22" s="178">
        <f>+'PRODUCCION MES'!L20</f>
        <v>23</v>
      </c>
      <c r="W22" s="178">
        <f>+V22*$E$22</f>
        <v>1782.5</v>
      </c>
      <c r="X22" s="178">
        <f>+'PRODUCCION MES'!N20</f>
        <v>20</v>
      </c>
      <c r="Y22" s="178">
        <f>+X22*$E$22</f>
        <v>1550</v>
      </c>
      <c r="Z22" s="178">
        <f>+'PRODUCCION MES'!O20</f>
        <v>18</v>
      </c>
      <c r="AA22" s="178">
        <f>+Z22*$E$22</f>
        <v>1395</v>
      </c>
      <c r="AB22" s="178">
        <f>+'PRODUCCION MES'!P20</f>
        <v>18</v>
      </c>
      <c r="AC22" s="178">
        <f>+AB22*$E$22</f>
        <v>1395</v>
      </c>
      <c r="AD22" s="178">
        <f t="shared" si="1"/>
        <v>253</v>
      </c>
      <c r="AE22" s="178">
        <f>+AD22*$E$22</f>
        <v>19607.5</v>
      </c>
    </row>
    <row r="23" spans="1:31">
      <c r="A23" s="175" t="s">
        <v>387</v>
      </c>
      <c r="B23" s="176">
        <v>10.74</v>
      </c>
      <c r="C23" s="176">
        <v>11.64</v>
      </c>
      <c r="D23" s="176">
        <v>15.64</v>
      </c>
      <c r="E23" s="177">
        <f t="shared" si="0"/>
        <v>11.64</v>
      </c>
      <c r="F23" s="178">
        <f>+'PRODUCCION MES'!B29</f>
        <v>2133</v>
      </c>
      <c r="G23" s="178">
        <f>+F23*$E$23</f>
        <v>24828.120000000003</v>
      </c>
      <c r="H23" s="178">
        <f>+'PRODUCCION MES'!C29</f>
        <v>1848</v>
      </c>
      <c r="I23" s="178">
        <f>+H23*$E$23</f>
        <v>21510.720000000001</v>
      </c>
      <c r="J23" s="178">
        <f>+'PRODUCCION MES'!D29</f>
        <v>2256</v>
      </c>
      <c r="K23" s="178">
        <f>+J23*$E$23</f>
        <v>26259.84</v>
      </c>
      <c r="L23" s="178">
        <f>+'PRODUCCION MES'!F29</f>
        <v>2508</v>
      </c>
      <c r="M23" s="178">
        <f>+L23*$E$23</f>
        <v>29193.120000000003</v>
      </c>
      <c r="N23" s="178">
        <f>+'PRODUCCION MES'!G29</f>
        <v>2573</v>
      </c>
      <c r="O23" s="178">
        <f>+N23*$E$23</f>
        <v>29949.72</v>
      </c>
      <c r="P23" s="178">
        <f>+'PRODUCCION MES'!H29</f>
        <v>2562</v>
      </c>
      <c r="Q23" s="178">
        <f>+P23*$E$23</f>
        <v>29821.68</v>
      </c>
      <c r="R23" s="178">
        <f>+'PRODUCCION MES'!J29</f>
        <v>2472</v>
      </c>
      <c r="S23" s="178">
        <f>+R23*$E$23</f>
        <v>28774.080000000002</v>
      </c>
      <c r="T23" s="178">
        <f>+'PRODUCCION MES'!K29</f>
        <v>2736</v>
      </c>
      <c r="U23" s="178">
        <f>+T23*$E$23</f>
        <v>31847.040000000001</v>
      </c>
      <c r="V23" s="178">
        <f>+'PRODUCCION MES'!L29</f>
        <v>2740</v>
      </c>
      <c r="W23" s="178">
        <f>+V23*$E$23</f>
        <v>31893.600000000002</v>
      </c>
      <c r="X23" s="178">
        <f>+'PRODUCCION MES'!N29</f>
        <v>2475</v>
      </c>
      <c r="Y23" s="178">
        <f>+X23*$E$23</f>
        <v>28809</v>
      </c>
      <c r="Z23" s="178">
        <f>+'PRODUCCION MES'!O29</f>
        <v>2781</v>
      </c>
      <c r="AA23" s="178">
        <f>+Z23*$E$23</f>
        <v>32370.84</v>
      </c>
      <c r="AB23" s="178">
        <f>+'PRODUCCION MES'!P29</f>
        <v>2614</v>
      </c>
      <c r="AC23" s="178">
        <f>+AB23*$E$23</f>
        <v>30426.960000000003</v>
      </c>
      <c r="AD23" s="178">
        <f t="shared" si="1"/>
        <v>29698</v>
      </c>
      <c r="AE23" s="178">
        <f>+AD23*$E$23</f>
        <v>345684.72000000003</v>
      </c>
    </row>
    <row r="24" spans="1:31">
      <c r="A24" s="175" t="s">
        <v>427</v>
      </c>
      <c r="B24" s="176"/>
      <c r="C24" s="176">
        <v>51.33</v>
      </c>
      <c r="D24" s="176">
        <v>51.33</v>
      </c>
      <c r="E24" s="177">
        <f t="shared" si="0"/>
        <v>51.33</v>
      </c>
      <c r="F24" s="178">
        <f>+'PRODUCCION MES'!B34</f>
        <v>171</v>
      </c>
      <c r="G24" s="178">
        <f>+F24*$E$24</f>
        <v>8777.43</v>
      </c>
      <c r="H24" s="178">
        <f>+'PRODUCCION MES'!C34</f>
        <v>156</v>
      </c>
      <c r="I24" s="178">
        <f>+H24*$E$24</f>
        <v>8007.48</v>
      </c>
      <c r="J24" s="178">
        <f>+'PRODUCCION MES'!D34</f>
        <v>155</v>
      </c>
      <c r="K24" s="178">
        <f>+J24*$E$24</f>
        <v>7956.15</v>
      </c>
      <c r="L24" s="178">
        <f>+'PRODUCCION MES'!F34</f>
        <v>133</v>
      </c>
      <c r="M24" s="178">
        <f>+L24*$E$24</f>
        <v>6826.8899999999994</v>
      </c>
      <c r="N24" s="178">
        <f>+'PRODUCCION MES'!G34</f>
        <v>133</v>
      </c>
      <c r="O24" s="178">
        <f>+N24*$E$24</f>
        <v>6826.8899999999994</v>
      </c>
      <c r="P24" s="178">
        <f>+'PRODUCCION MES'!H34</f>
        <v>114</v>
      </c>
      <c r="Q24" s="178">
        <f>+P24*$E$24</f>
        <v>5851.62</v>
      </c>
      <c r="R24" s="178">
        <f>+'PRODUCCION MES'!J34</f>
        <v>151</v>
      </c>
      <c r="S24" s="178">
        <f>+R24*$E$24</f>
        <v>7750.83</v>
      </c>
      <c r="T24" s="178">
        <f>+'PRODUCCION MES'!K34</f>
        <v>174</v>
      </c>
      <c r="U24" s="178">
        <f>+T24*$E$24</f>
        <v>8931.42</v>
      </c>
      <c r="V24" s="178">
        <f>+'PRODUCCION MES'!L34</f>
        <v>172</v>
      </c>
      <c r="W24" s="178">
        <f>+V24*$E$24</f>
        <v>8828.76</v>
      </c>
      <c r="X24" s="178">
        <f>+'PRODUCCION MES'!N34</f>
        <v>132</v>
      </c>
      <c r="Y24" s="178">
        <f>+X24*$E$24</f>
        <v>6775.5599999999995</v>
      </c>
      <c r="Z24" s="178">
        <f>+'PRODUCCION MES'!O34</f>
        <v>125</v>
      </c>
      <c r="AA24" s="178">
        <f>+Z24*$E$24</f>
        <v>6416.25</v>
      </c>
      <c r="AB24" s="178">
        <f>+'PRODUCCION MES'!P34</f>
        <v>141</v>
      </c>
      <c r="AC24" s="178">
        <f>+AB24*$E$24</f>
        <v>7237.53</v>
      </c>
      <c r="AD24" s="178">
        <f t="shared" si="1"/>
        <v>1757</v>
      </c>
      <c r="AE24" s="178">
        <f>+AD24*$E$24</f>
        <v>90186.81</v>
      </c>
    </row>
    <row r="25" spans="1:31">
      <c r="A25" s="175" t="s">
        <v>393</v>
      </c>
      <c r="B25" s="176"/>
      <c r="C25" s="176">
        <v>108.55</v>
      </c>
      <c r="D25" s="176">
        <v>108.55</v>
      </c>
      <c r="E25" s="177">
        <f t="shared" si="0"/>
        <v>108.55</v>
      </c>
      <c r="F25" s="178">
        <f>+'PRODUCCION MES'!B35</f>
        <v>134</v>
      </c>
      <c r="G25" s="178">
        <f>+F25*$E$25</f>
        <v>14545.699999999999</v>
      </c>
      <c r="H25" s="178">
        <f>+'PRODUCCION MES'!C35</f>
        <v>105</v>
      </c>
      <c r="I25" s="178">
        <f>+H25*$E$25</f>
        <v>11397.75</v>
      </c>
      <c r="J25" s="178">
        <f>+'PRODUCCION MES'!D35</f>
        <v>169</v>
      </c>
      <c r="K25" s="178">
        <f>+J25*$E$25</f>
        <v>18344.95</v>
      </c>
      <c r="L25" s="178">
        <f>+'PRODUCCION MES'!F35</f>
        <v>115</v>
      </c>
      <c r="M25" s="178">
        <f>+L25*$E$25</f>
        <v>12483.25</v>
      </c>
      <c r="N25" s="178">
        <f>+'PRODUCCION MES'!G35</f>
        <v>144</v>
      </c>
      <c r="O25" s="178">
        <f>+N25*$E$25</f>
        <v>15631.199999999999</v>
      </c>
      <c r="P25" s="178">
        <f>+'PRODUCCION MES'!H35</f>
        <v>107</v>
      </c>
      <c r="Q25" s="178">
        <f>+P25*$E$25</f>
        <v>11614.85</v>
      </c>
      <c r="R25" s="178">
        <f>+'PRODUCCION MES'!J35</f>
        <v>120</v>
      </c>
      <c r="S25" s="178">
        <f>+R25*$E$25</f>
        <v>13026</v>
      </c>
      <c r="T25" s="178">
        <f>+'PRODUCCION MES'!K35</f>
        <v>95</v>
      </c>
      <c r="U25" s="178">
        <f>+T25*$E$25</f>
        <v>10312.25</v>
      </c>
      <c r="V25" s="178">
        <f>+'PRODUCCION MES'!L35</f>
        <v>134</v>
      </c>
      <c r="W25" s="178">
        <f>+V25*$E$25</f>
        <v>14545.699999999999</v>
      </c>
      <c r="X25" s="178">
        <f>+'PRODUCCION MES'!N35</f>
        <v>78</v>
      </c>
      <c r="Y25" s="178">
        <f>+X25*$E$25</f>
        <v>8466.9</v>
      </c>
      <c r="Z25" s="178">
        <f>+'PRODUCCION MES'!O35</f>
        <v>76</v>
      </c>
      <c r="AA25" s="178">
        <f>+Z25*$E$25</f>
        <v>8249.7999999999993</v>
      </c>
      <c r="AB25" s="178">
        <f>+'PRODUCCION MES'!P35</f>
        <v>116</v>
      </c>
      <c r="AC25" s="178">
        <f>+AB25*$E$25</f>
        <v>12591.8</v>
      </c>
      <c r="AD25" s="178">
        <f t="shared" si="1"/>
        <v>1393</v>
      </c>
      <c r="AE25" s="178">
        <f>+AD25*$E$25</f>
        <v>151210.15</v>
      </c>
    </row>
    <row r="26" spans="1:31">
      <c r="A26" s="175" t="s">
        <v>428</v>
      </c>
      <c r="B26" s="176">
        <v>49</v>
      </c>
      <c r="C26" s="176">
        <v>49</v>
      </c>
      <c r="D26" s="176">
        <v>49</v>
      </c>
      <c r="E26" s="177">
        <f t="shared" si="0"/>
        <v>49</v>
      </c>
      <c r="F26" s="178">
        <f>+'PRODUCCION MES'!B39</f>
        <v>120</v>
      </c>
      <c r="G26" s="178">
        <f>+F26*$E$26</f>
        <v>5880</v>
      </c>
      <c r="H26" s="178">
        <f>+'PRODUCCION MES'!C39</f>
        <v>148</v>
      </c>
      <c r="I26" s="178">
        <f>+H26*$E$26</f>
        <v>7252</v>
      </c>
      <c r="J26" s="178">
        <f>+'PRODUCCION MES'!D39</f>
        <v>142</v>
      </c>
      <c r="K26" s="178">
        <f>+J26*$E$26</f>
        <v>6958</v>
      </c>
      <c r="L26" s="178">
        <f>+'PRODUCCION MES'!F39</f>
        <v>113</v>
      </c>
      <c r="M26" s="178">
        <f>+L26*$E$26</f>
        <v>5537</v>
      </c>
      <c r="N26" s="178">
        <f>+'PRODUCCION MES'!G39</f>
        <v>147</v>
      </c>
      <c r="O26" s="178">
        <f>+N26*$E$26</f>
        <v>7203</v>
      </c>
      <c r="P26" s="178">
        <f>+'PRODUCCION MES'!H39</f>
        <v>148</v>
      </c>
      <c r="Q26" s="178">
        <f>+P26*$E$26</f>
        <v>7252</v>
      </c>
      <c r="R26" s="178">
        <f>+'PRODUCCION MES'!J39</f>
        <v>194</v>
      </c>
      <c r="S26" s="178">
        <f>+R26*$E$26</f>
        <v>9506</v>
      </c>
      <c r="T26" s="178">
        <f>+'PRODUCCION MES'!K39</f>
        <v>182</v>
      </c>
      <c r="U26" s="178">
        <f>+T26*$E$26</f>
        <v>8918</v>
      </c>
      <c r="V26" s="178">
        <f>+'PRODUCCION MES'!L39</f>
        <v>264</v>
      </c>
      <c r="W26" s="178">
        <f>+V26*$E$26</f>
        <v>12936</v>
      </c>
      <c r="X26" s="178">
        <f>+'PRODUCCION MES'!N39</f>
        <v>248</v>
      </c>
      <c r="Y26" s="178">
        <f>+X26*$E$26</f>
        <v>12152</v>
      </c>
      <c r="Z26" s="178">
        <f>+'PRODUCCION MES'!O39</f>
        <v>181</v>
      </c>
      <c r="AA26" s="178">
        <f>+Z26*$E$26</f>
        <v>8869</v>
      </c>
      <c r="AB26" s="178">
        <f>+'PRODUCCION MES'!P39</f>
        <v>228</v>
      </c>
      <c r="AC26" s="178">
        <f>+AB26*$E$26</f>
        <v>11172</v>
      </c>
      <c r="AD26" s="178">
        <f t="shared" si="1"/>
        <v>2115</v>
      </c>
      <c r="AE26" s="178">
        <f>+AD26*$E$26</f>
        <v>103635</v>
      </c>
    </row>
    <row r="27" spans="1:31">
      <c r="A27" s="175" t="s">
        <v>429</v>
      </c>
      <c r="B27" s="176"/>
      <c r="C27" s="176">
        <v>115</v>
      </c>
      <c r="D27" s="176">
        <v>115</v>
      </c>
      <c r="E27" s="177">
        <f t="shared" si="0"/>
        <v>115</v>
      </c>
      <c r="F27" s="178">
        <f>+'PRODUCCION MES'!B40</f>
        <v>213</v>
      </c>
      <c r="G27" s="178">
        <f>+F27*$E$27</f>
        <v>24495</v>
      </c>
      <c r="H27" s="178">
        <f>+'PRODUCCION MES'!C40</f>
        <v>211</v>
      </c>
      <c r="I27" s="178">
        <f>+H27*$E$27</f>
        <v>24265</v>
      </c>
      <c r="J27" s="178">
        <f>+'PRODUCCION MES'!D40</f>
        <v>208</v>
      </c>
      <c r="K27" s="178">
        <f>+J27*$E$27</f>
        <v>23920</v>
      </c>
      <c r="L27" s="178">
        <f>+'PRODUCCION MES'!F40</f>
        <v>172</v>
      </c>
      <c r="M27" s="178">
        <f>+L27*$E$27</f>
        <v>19780</v>
      </c>
      <c r="N27" s="178">
        <f>+'PRODUCCION MES'!G40</f>
        <v>199</v>
      </c>
      <c r="O27" s="178">
        <f>+N27*$E$27</f>
        <v>22885</v>
      </c>
      <c r="P27" s="178">
        <f>+'PRODUCCION MES'!H40</f>
        <v>173</v>
      </c>
      <c r="Q27" s="178">
        <f>+P27*$E$27</f>
        <v>19895</v>
      </c>
      <c r="R27" s="178">
        <f>+'PRODUCCION MES'!J40</f>
        <v>201</v>
      </c>
      <c r="S27" s="178">
        <f>+R27*$E$27</f>
        <v>23115</v>
      </c>
      <c r="T27" s="178">
        <f>+'PRODUCCION MES'!K40</f>
        <v>199</v>
      </c>
      <c r="U27" s="178">
        <f>+T27*$E$27</f>
        <v>22885</v>
      </c>
      <c r="V27" s="178">
        <f>+'PRODUCCION MES'!L40</f>
        <v>245</v>
      </c>
      <c r="W27" s="178">
        <f>+V27*$E$27</f>
        <v>28175</v>
      </c>
      <c r="X27" s="178">
        <f>+'PRODUCCION MES'!N40</f>
        <v>248</v>
      </c>
      <c r="Y27" s="178">
        <f>+X27*$E$27</f>
        <v>28520</v>
      </c>
      <c r="Z27" s="178">
        <f>+'PRODUCCION MES'!O40</f>
        <v>321</v>
      </c>
      <c r="AA27" s="178">
        <f>+Z27*$E$27</f>
        <v>36915</v>
      </c>
      <c r="AB27" s="178">
        <f>+'PRODUCCION MES'!P40</f>
        <v>268</v>
      </c>
      <c r="AC27" s="178">
        <f>+AB27*$E$27</f>
        <v>30820</v>
      </c>
      <c r="AD27" s="178">
        <f t="shared" si="1"/>
        <v>2658</v>
      </c>
      <c r="AE27" s="178">
        <f>+AD27*$E$27</f>
        <v>305670</v>
      </c>
    </row>
    <row r="28" spans="1:31">
      <c r="A28" s="175" t="s">
        <v>399</v>
      </c>
      <c r="B28" s="176"/>
      <c r="C28" s="176">
        <v>161.16999999999999</v>
      </c>
      <c r="D28" s="176">
        <v>161.16999999999999</v>
      </c>
      <c r="E28" s="177">
        <f t="shared" si="0"/>
        <v>161.16999999999999</v>
      </c>
      <c r="F28" s="178">
        <f>+'PRODUCCION MES'!B41</f>
        <v>82</v>
      </c>
      <c r="G28" s="178">
        <f>+F28*$E$28</f>
        <v>13215.939999999999</v>
      </c>
      <c r="H28" s="178">
        <f>+'PRODUCCION MES'!C41</f>
        <v>71</v>
      </c>
      <c r="I28" s="178">
        <f>+H28*$E$28</f>
        <v>11443.07</v>
      </c>
      <c r="J28" s="178">
        <f>+'PRODUCCION MES'!D41</f>
        <v>46</v>
      </c>
      <c r="K28" s="178">
        <f>+J28*$E$28</f>
        <v>7413.82</v>
      </c>
      <c r="L28" s="178">
        <f>+'PRODUCCION MES'!F41</f>
        <v>45</v>
      </c>
      <c r="M28" s="178">
        <f>+L28*$E$28</f>
        <v>7252.65</v>
      </c>
      <c r="N28" s="178">
        <f>+'PRODUCCION MES'!G41</f>
        <v>98</v>
      </c>
      <c r="O28" s="178">
        <f>+N28*$E$28</f>
        <v>15794.659999999998</v>
      </c>
      <c r="P28" s="178">
        <f>+'PRODUCCION MES'!H41</f>
        <v>99</v>
      </c>
      <c r="Q28" s="178">
        <f>+P28*$E$28</f>
        <v>15955.829999999998</v>
      </c>
      <c r="R28" s="178">
        <f>+'PRODUCCION MES'!J41</f>
        <v>66</v>
      </c>
      <c r="S28" s="178">
        <f>+R28*$E$28</f>
        <v>10637.22</v>
      </c>
      <c r="T28" s="178">
        <f>+'PRODUCCION MES'!K41</f>
        <v>67</v>
      </c>
      <c r="U28" s="178">
        <f>+T28*$E$28</f>
        <v>10798.39</v>
      </c>
      <c r="V28" s="178">
        <f>+'PRODUCCION MES'!L41</f>
        <v>43</v>
      </c>
      <c r="W28" s="178">
        <f>+V28*$E$28</f>
        <v>6930.3099999999995</v>
      </c>
      <c r="X28" s="178">
        <f>+'PRODUCCION MES'!N41</f>
        <v>73</v>
      </c>
      <c r="Y28" s="178">
        <f>+X28*$E$28</f>
        <v>11765.41</v>
      </c>
      <c r="Z28" s="178">
        <f>+'PRODUCCION MES'!O41</f>
        <v>71</v>
      </c>
      <c r="AA28" s="178">
        <f>+Z28*$E$28</f>
        <v>11443.07</v>
      </c>
      <c r="AB28" s="178">
        <f>+'PRODUCCION MES'!P41</f>
        <v>60</v>
      </c>
      <c r="AC28" s="178">
        <f>+AB28*$E$28</f>
        <v>9670.1999999999989</v>
      </c>
      <c r="AD28" s="178">
        <f t="shared" si="1"/>
        <v>821</v>
      </c>
      <c r="AE28" s="178">
        <f>+AD28*$E$28</f>
        <v>132320.56999999998</v>
      </c>
    </row>
    <row r="29" spans="1:31">
      <c r="A29" s="175" t="s">
        <v>400</v>
      </c>
      <c r="B29" s="176"/>
      <c r="C29" s="176">
        <v>363.03</v>
      </c>
      <c r="D29" s="176">
        <v>363.03</v>
      </c>
      <c r="E29" s="177">
        <f t="shared" si="0"/>
        <v>363.03</v>
      </c>
      <c r="F29" s="178">
        <f>+'PRODUCCION MES'!B42</f>
        <v>13</v>
      </c>
      <c r="G29" s="178">
        <f>+F29*$E$29</f>
        <v>4719.3899999999994</v>
      </c>
      <c r="H29" s="178">
        <f>+'PRODUCCION MES'!C42</f>
        <v>27</v>
      </c>
      <c r="I29" s="178">
        <f>+H29*$E$29</f>
        <v>9801.81</v>
      </c>
      <c r="J29" s="178">
        <f>+'PRODUCCION MES'!D42</f>
        <v>20</v>
      </c>
      <c r="K29" s="178">
        <f>+J29*$E$29</f>
        <v>7260.5999999999995</v>
      </c>
      <c r="L29" s="178">
        <f>+'PRODUCCION MES'!F42</f>
        <v>17</v>
      </c>
      <c r="M29" s="178">
        <f>+L29*$E$29</f>
        <v>6171.5099999999993</v>
      </c>
      <c r="N29" s="178">
        <f>+'PRODUCCION MES'!G42</f>
        <v>45</v>
      </c>
      <c r="O29" s="178">
        <f>+N29*$E$29</f>
        <v>16336.349999999999</v>
      </c>
      <c r="P29" s="178">
        <f>+'PRODUCCION MES'!H42</f>
        <v>15</v>
      </c>
      <c r="Q29" s="178">
        <f>+P29*$E$29</f>
        <v>5445.45</v>
      </c>
      <c r="R29" s="178">
        <f>+'PRODUCCION MES'!J42</f>
        <v>23</v>
      </c>
      <c r="S29" s="178">
        <f>+R29*$E$29</f>
        <v>8349.6899999999987</v>
      </c>
      <c r="T29" s="178">
        <f>+'PRODUCCION MES'!K42</f>
        <v>11</v>
      </c>
      <c r="U29" s="178">
        <f>+T29*$E$29</f>
        <v>3993.33</v>
      </c>
      <c r="V29" s="178">
        <f>+'PRODUCCION MES'!L42</f>
        <v>8</v>
      </c>
      <c r="W29" s="178">
        <f>+V29*$E$29</f>
        <v>2904.24</v>
      </c>
      <c r="X29" s="178">
        <f>+'PRODUCCION MES'!N42</f>
        <v>13</v>
      </c>
      <c r="Y29" s="178">
        <f>+X29*$E$29</f>
        <v>4719.3899999999994</v>
      </c>
      <c r="Z29" s="178">
        <f>+'PRODUCCION MES'!O42</f>
        <v>14</v>
      </c>
      <c r="AA29" s="178">
        <f>+Z29*$E$29</f>
        <v>5082.42</v>
      </c>
      <c r="AB29" s="178">
        <f>+'PRODUCCION MES'!P42</f>
        <v>26</v>
      </c>
      <c r="AC29" s="178">
        <f>+AB29*$E$29</f>
        <v>9438.7799999999988</v>
      </c>
      <c r="AD29" s="178">
        <f t="shared" si="1"/>
        <v>232</v>
      </c>
      <c r="AE29" s="178">
        <f>+AD29*$E$29</f>
        <v>84222.959999999992</v>
      </c>
    </row>
    <row r="30" spans="1:31">
      <c r="A30" s="175" t="s">
        <v>401</v>
      </c>
      <c r="B30" s="176">
        <v>1.98</v>
      </c>
      <c r="C30" s="176">
        <v>3.1</v>
      </c>
      <c r="D30" s="176">
        <v>6.98</v>
      </c>
      <c r="E30" s="177">
        <f t="shared" si="0"/>
        <v>3.1</v>
      </c>
      <c r="F30" s="178">
        <f>+'PRODUCCION MES'!B43</f>
        <v>25596</v>
      </c>
      <c r="G30" s="178">
        <f>+F30*$E$30</f>
        <v>79347.600000000006</v>
      </c>
      <c r="H30" s="178">
        <f>+'PRODUCCION MES'!C43</f>
        <v>27297</v>
      </c>
      <c r="I30" s="178">
        <f>+H30*$E$30</f>
        <v>84620.7</v>
      </c>
      <c r="J30" s="178">
        <f>+'PRODUCCION MES'!D43</f>
        <v>28973</v>
      </c>
      <c r="K30" s="178">
        <f>+J30*$E$30</f>
        <v>89816.3</v>
      </c>
      <c r="L30" s="178">
        <f>+'PRODUCCION MES'!F43</f>
        <v>28462</v>
      </c>
      <c r="M30" s="178">
        <f>+L30*$E$30</f>
        <v>88232.2</v>
      </c>
      <c r="N30" s="178">
        <f>+'PRODUCCION MES'!G43</f>
        <v>27463</v>
      </c>
      <c r="O30" s="178">
        <f>+N30*$E$30</f>
        <v>85135.3</v>
      </c>
      <c r="P30" s="178">
        <f>+'PRODUCCION MES'!H43</f>
        <v>26840</v>
      </c>
      <c r="Q30" s="178">
        <f>+P30*$E$30</f>
        <v>83204</v>
      </c>
      <c r="R30" s="178">
        <f>+'PRODUCCION MES'!J43</f>
        <v>27298</v>
      </c>
      <c r="S30" s="178">
        <f>+R30*$E$30</f>
        <v>84623.8</v>
      </c>
      <c r="T30" s="178">
        <f>+'PRODUCCION MES'!K43</f>
        <v>32220</v>
      </c>
      <c r="U30" s="178">
        <f>+T30*$E$30</f>
        <v>99882</v>
      </c>
      <c r="V30" s="178">
        <f>+'PRODUCCION MES'!L43</f>
        <v>35871</v>
      </c>
      <c r="W30" s="178">
        <f>+V30*$E$30</f>
        <v>111200.1</v>
      </c>
      <c r="X30" s="178">
        <f>+'PRODUCCION MES'!N43</f>
        <v>34883</v>
      </c>
      <c r="Y30" s="178">
        <f>+X30*$E$30</f>
        <v>108137.3</v>
      </c>
      <c r="Z30" s="178">
        <f>+'PRODUCCION MES'!O43</f>
        <v>30202</v>
      </c>
      <c r="AA30" s="178">
        <f>+Z30*$E$30</f>
        <v>93626.2</v>
      </c>
      <c r="AB30" s="178">
        <f>+'PRODUCCION MES'!P43</f>
        <v>31178</v>
      </c>
      <c r="AC30" s="178">
        <f>+AB30*$E$30</f>
        <v>96651.8</v>
      </c>
      <c r="AD30" s="178">
        <f t="shared" si="1"/>
        <v>356283</v>
      </c>
      <c r="AE30" s="178">
        <f>+AD30*$E$30</f>
        <v>1104477.3</v>
      </c>
    </row>
    <row r="31" spans="1:31">
      <c r="A31" s="175" t="s">
        <v>402</v>
      </c>
      <c r="B31" s="176">
        <v>4.7300000000000004</v>
      </c>
      <c r="C31" s="176">
        <v>6.51</v>
      </c>
      <c r="D31" s="176">
        <v>37.4</v>
      </c>
      <c r="E31" s="177">
        <f t="shared" si="0"/>
        <v>6.51</v>
      </c>
      <c r="F31" s="178">
        <f>+'PRODUCCION MES'!B44</f>
        <v>3520</v>
      </c>
      <c r="G31" s="178">
        <f>+F31*$E$30</f>
        <v>10912</v>
      </c>
      <c r="H31" s="178">
        <f>+'PRODUCCION MES'!C44</f>
        <v>3480</v>
      </c>
      <c r="I31" s="179">
        <f>+H31*$E$31</f>
        <v>22654.799999999999</v>
      </c>
      <c r="J31" s="178">
        <f>+'PRODUCCION MES'!D44</f>
        <v>4304</v>
      </c>
      <c r="K31" s="179">
        <f>+J31*$E$31</f>
        <v>28019.040000000001</v>
      </c>
      <c r="L31" s="178">
        <f>+'PRODUCCION MES'!F44</f>
        <v>4034</v>
      </c>
      <c r="M31" s="179">
        <f>+L31*$E$31</f>
        <v>26261.34</v>
      </c>
      <c r="N31" s="178">
        <f>+'PRODUCCION MES'!G44</f>
        <v>3753</v>
      </c>
      <c r="O31" s="179">
        <f>+N31*$E$31</f>
        <v>24432.03</v>
      </c>
      <c r="P31" s="178">
        <f>+'PRODUCCION MES'!H44</f>
        <v>3800</v>
      </c>
      <c r="Q31" s="179">
        <f>+P31*$E$31</f>
        <v>24738</v>
      </c>
      <c r="R31" s="178">
        <f>+'PRODUCCION MES'!J44</f>
        <v>6109</v>
      </c>
      <c r="S31" s="179">
        <f>+R31*$E$31</f>
        <v>39769.589999999997</v>
      </c>
      <c r="T31" s="178">
        <f>+'PRODUCCION MES'!K44</f>
        <v>6698</v>
      </c>
      <c r="U31" s="179">
        <f>+T31*$E$31</f>
        <v>43603.979999999996</v>
      </c>
      <c r="V31" s="178">
        <f>+'PRODUCCION MES'!L44</f>
        <v>6802</v>
      </c>
      <c r="W31" s="179">
        <f>+V31*$E$31</f>
        <v>44281.02</v>
      </c>
      <c r="X31" s="178">
        <f>+'PRODUCCION MES'!N44</f>
        <v>5371</v>
      </c>
      <c r="Y31" s="179">
        <f>+X31*$E$31</f>
        <v>34965.21</v>
      </c>
      <c r="Z31" s="178">
        <f>+'PRODUCCION MES'!O44</f>
        <v>4704</v>
      </c>
      <c r="AA31" s="179">
        <f>+Z31*$E$31</f>
        <v>30623.039999999997</v>
      </c>
      <c r="AB31" s="178">
        <f>+'PRODUCCION MES'!P44</f>
        <v>4524</v>
      </c>
      <c r="AC31" s="179">
        <f>+AB31*$E$31</f>
        <v>29451.239999999998</v>
      </c>
      <c r="AD31" s="178">
        <f t="shared" si="1"/>
        <v>57099</v>
      </c>
      <c r="AE31" s="179">
        <f>+AD31*$E$31</f>
        <v>371714.49</v>
      </c>
    </row>
    <row r="32" spans="1:31" s="181" customFormat="1" ht="15">
      <c r="A32" s="180"/>
      <c r="F32" s="182"/>
      <c r="G32" s="183">
        <f>SUM(G7:G31)</f>
        <v>229629.38999999998</v>
      </c>
      <c r="H32" s="182"/>
      <c r="I32" s="183">
        <f>SUM(I7:I31)</f>
        <v>245915.81</v>
      </c>
      <c r="J32" s="182"/>
      <c r="K32" s="183">
        <f>SUM(K7:K31)</f>
        <v>264840.25199999998</v>
      </c>
      <c r="L32" s="182"/>
      <c r="M32" s="183">
        <f>SUM(M7:M31)</f>
        <v>250603.758</v>
      </c>
      <c r="N32" s="182"/>
      <c r="O32" s="183">
        <f>SUM(O7:O31)</f>
        <v>277581.18799999997</v>
      </c>
      <c r="P32" s="182"/>
      <c r="Q32" s="183">
        <f>SUM(Q7:Q31)</f>
        <v>252736.63800000001</v>
      </c>
      <c r="R32" s="182"/>
      <c r="S32" s="183">
        <f>SUM(S7:S31)</f>
        <v>271257.18999999994</v>
      </c>
      <c r="T32" s="182"/>
      <c r="U32" s="183">
        <f>SUM(U7:U31)</f>
        <v>286723.5</v>
      </c>
      <c r="V32" s="182"/>
      <c r="W32" s="183">
        <f>SUM(W7:W31)</f>
        <v>311316.37600000005</v>
      </c>
      <c r="X32" s="182"/>
      <c r="Y32" s="183">
        <f>SUM(Y7:Y31)</f>
        <v>294310.78000000003</v>
      </c>
      <c r="Z32" s="182"/>
      <c r="AA32" s="183">
        <f>SUM(AA7:AA31)</f>
        <v>280180.99</v>
      </c>
      <c r="AB32" s="182"/>
      <c r="AC32" s="183">
        <f>SUM(AC7:AC31)</f>
        <v>281617.96600000001</v>
      </c>
      <c r="AD32" s="182"/>
      <c r="AE32" s="183">
        <f>SUM(AE7:AE31)</f>
        <v>3258717.0379999997</v>
      </c>
    </row>
  </sheetData>
  <sheetProtection algorithmName="SHA-512" hashValue="Gn+PHsvl7dQs2U73Y8EhuIbGappKO/KBjI4/290CkOUGYSYZEX61wWVcPT3+a7RRQPlWE428ShGdfAZgMouQwg==" saltValue="uEV3nTUy+NNHYv/MPMW8Cg==" spinCount="100000" sheet="1" objects="1" scenarios="1"/>
  <mergeCells count="28">
    <mergeCell ref="A5:A6"/>
    <mergeCell ref="B5:D5"/>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V5:V6"/>
    <mergeCell ref="W5:W6"/>
    <mergeCell ref="AC5:AC6"/>
    <mergeCell ref="AD5:AD6"/>
    <mergeCell ref="AE5:AE6"/>
    <mergeCell ref="X5:X6"/>
    <mergeCell ref="Y5:Y6"/>
    <mergeCell ref="Z5:Z6"/>
    <mergeCell ref="AA5:AA6"/>
    <mergeCell ref="AB5:AB6"/>
  </mergeCells>
  <pageMargins left="0.7" right="0.7" top="0.75" bottom="0.75" header="0.511811023622047" footer="0.511811023622047"/>
  <pageSetup paperSize="9"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I83"/>
  <sheetViews>
    <sheetView showGridLines="0" topLeftCell="A26" zoomScaleNormal="100" workbookViewId="0">
      <selection activeCell="Q32" sqref="Q32"/>
    </sheetView>
  </sheetViews>
  <sheetFormatPr baseColWidth="10" defaultColWidth="11.42578125" defaultRowHeight="12.75"/>
  <cols>
    <col min="1" max="2" width="1.140625" customWidth="1"/>
    <col min="3" max="3" width="4.28515625" customWidth="1"/>
    <col min="4" max="4" width="6" customWidth="1"/>
    <col min="5" max="5" width="4.28515625" customWidth="1"/>
    <col min="6" max="29" width="8.7109375" customWidth="1"/>
    <col min="30" max="31" width="1.140625" customWidth="1"/>
  </cols>
  <sheetData>
    <row r="1" spans="2:35" ht="6" customHeight="1"/>
    <row r="2" spans="2:35"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4"/>
    </row>
    <row r="3" spans="2:35">
      <c r="B3" s="215"/>
      <c r="G3" s="688" t="str">
        <f>+'OP MEDICINA GRAL'!G3</f>
        <v>HOSPITAL REGIONAL DE MONIQUIRÁ E.S.E.</v>
      </c>
      <c r="H3" s="688"/>
      <c r="I3" s="688"/>
      <c r="J3" s="688"/>
      <c r="K3" s="688"/>
      <c r="L3" s="688"/>
      <c r="M3" s="688"/>
      <c r="N3" s="688"/>
      <c r="O3" s="688"/>
      <c r="P3" s="688"/>
      <c r="AD3" s="216"/>
    </row>
    <row r="4" spans="2:35">
      <c r="B4" s="215"/>
      <c r="G4" s="688" t="s">
        <v>430</v>
      </c>
      <c r="H4" s="688"/>
      <c r="I4" s="688"/>
      <c r="J4" s="688"/>
      <c r="K4" s="688"/>
      <c r="L4" s="688"/>
      <c r="M4" s="688"/>
      <c r="N4" s="688"/>
      <c r="O4" s="688"/>
      <c r="P4" s="688"/>
      <c r="AD4" s="216"/>
    </row>
    <row r="5" spans="2:35">
      <c r="B5" s="215"/>
      <c r="G5" s="688" t="s">
        <v>537</v>
      </c>
      <c r="H5" s="688"/>
      <c r="I5" s="688"/>
      <c r="J5" s="688"/>
      <c r="K5" s="688"/>
      <c r="L5" s="688"/>
      <c r="M5" s="688"/>
      <c r="N5" s="688"/>
      <c r="O5" s="688"/>
      <c r="P5" s="688"/>
      <c r="AD5" s="216"/>
    </row>
    <row r="6" spans="2:35" ht="4.5" customHeight="1">
      <c r="B6" s="215"/>
      <c r="AD6" s="216"/>
    </row>
    <row r="7" spans="2:35"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216"/>
    </row>
    <row r="8" spans="2:35" ht="15" customHeight="1">
      <c r="B8" s="215"/>
      <c r="C8" s="661" t="s">
        <v>433</v>
      </c>
      <c r="D8" s="661"/>
      <c r="E8" s="661"/>
      <c r="F8" s="691" t="s">
        <v>84</v>
      </c>
      <c r="G8" s="691"/>
      <c r="H8" s="691"/>
      <c r="I8" s="691"/>
      <c r="J8" s="691"/>
      <c r="K8" s="691"/>
      <c r="L8" s="691"/>
      <c r="M8" s="691"/>
      <c r="N8" s="691"/>
      <c r="O8" s="691"/>
      <c r="P8" s="691"/>
      <c r="Q8" s="727" t="s">
        <v>435</v>
      </c>
      <c r="R8" s="727"/>
      <c r="S8" s="728"/>
      <c r="T8" s="728"/>
      <c r="U8" s="727" t="s">
        <v>436</v>
      </c>
      <c r="V8" s="727"/>
      <c r="W8" s="674" t="s">
        <v>437</v>
      </c>
      <c r="X8" s="674"/>
      <c r="Y8" s="674"/>
      <c r="Z8" s="674"/>
      <c r="AA8" s="674"/>
      <c r="AB8" s="674"/>
      <c r="AC8" s="674"/>
      <c r="AD8" s="216"/>
      <c r="AG8" s="218"/>
      <c r="AH8" s="218"/>
      <c r="AI8" s="218"/>
    </row>
    <row r="9" spans="2:35" ht="22.5" customHeight="1">
      <c r="B9" s="215"/>
      <c r="C9" s="724" t="s">
        <v>438</v>
      </c>
      <c r="D9" s="724"/>
      <c r="E9" s="724"/>
      <c r="F9" s="734" t="s">
        <v>662</v>
      </c>
      <c r="G9" s="734"/>
      <c r="H9" s="734"/>
      <c r="I9" s="734"/>
      <c r="J9" s="734"/>
      <c r="K9" s="734"/>
      <c r="L9" s="734"/>
      <c r="M9" s="734"/>
      <c r="N9" s="734"/>
      <c r="O9" s="734"/>
      <c r="P9" s="734"/>
      <c r="Q9" s="734"/>
      <c r="R9" s="734"/>
      <c r="S9" s="734"/>
      <c r="T9" s="734"/>
      <c r="U9" s="734"/>
      <c r="V9" s="734"/>
      <c r="W9" s="734"/>
      <c r="X9" s="734"/>
      <c r="Y9" s="734"/>
      <c r="Z9" s="734"/>
      <c r="AA9" s="734"/>
      <c r="AB9" s="734"/>
      <c r="AC9" s="734"/>
      <c r="AD9" s="216"/>
      <c r="AG9" s="218"/>
      <c r="AH9" s="218"/>
      <c r="AI9" s="218"/>
    </row>
    <row r="10" spans="2:35" ht="68.25" customHeight="1">
      <c r="B10" s="215"/>
      <c r="C10" s="724"/>
      <c r="D10" s="724"/>
      <c r="E10" s="724"/>
      <c r="F10" s="734"/>
      <c r="G10" s="734"/>
      <c r="H10" s="734"/>
      <c r="I10" s="734"/>
      <c r="J10" s="734"/>
      <c r="K10" s="734"/>
      <c r="L10" s="734"/>
      <c r="M10" s="734"/>
      <c r="N10" s="734"/>
      <c r="O10" s="734"/>
      <c r="P10" s="734"/>
      <c r="Q10" s="734"/>
      <c r="R10" s="734"/>
      <c r="S10" s="734"/>
      <c r="T10" s="734"/>
      <c r="U10" s="734"/>
      <c r="V10" s="734"/>
      <c r="W10" s="734"/>
      <c r="X10" s="734"/>
      <c r="Y10" s="734"/>
      <c r="Z10" s="734"/>
      <c r="AA10" s="734"/>
      <c r="AB10" s="734"/>
      <c r="AC10" s="734"/>
      <c r="AD10" s="216"/>
      <c r="AG10" s="218"/>
      <c r="AH10" s="218"/>
      <c r="AI10" s="218"/>
    </row>
    <row r="11" spans="2:35" ht="7.5" customHeight="1">
      <c r="B11" s="215"/>
      <c r="C11" s="315"/>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c r="AB11" s="316"/>
      <c r="AC11" s="317"/>
      <c r="AD11" s="216"/>
      <c r="AG11" s="218"/>
      <c r="AH11" s="218"/>
      <c r="AI11" s="218"/>
    </row>
    <row r="12" spans="2:35" ht="17.25" customHeight="1">
      <c r="B12" s="215"/>
      <c r="C12" s="219"/>
      <c r="D12" s="220"/>
      <c r="E12" s="220"/>
      <c r="F12" s="220"/>
      <c r="G12" s="220"/>
      <c r="H12" s="220"/>
      <c r="I12" s="220"/>
      <c r="J12" s="220"/>
      <c r="K12" s="220"/>
      <c r="L12" s="220"/>
      <c r="M12" s="220"/>
      <c r="N12" s="220"/>
      <c r="O12" s="220"/>
      <c r="P12" s="220"/>
      <c r="Q12" s="323"/>
      <c r="R12" s="697" t="s">
        <v>442</v>
      </c>
      <c r="S12" s="697"/>
      <c r="T12" s="697"/>
      <c r="U12" s="697"/>
      <c r="V12" s="697"/>
      <c r="W12" s="697"/>
      <c r="X12" s="697"/>
      <c r="Y12" s="697"/>
      <c r="Z12" s="697"/>
      <c r="AA12" s="697"/>
      <c r="AB12" s="697"/>
      <c r="AC12" s="697"/>
      <c r="AD12" s="216"/>
      <c r="AG12" s="218"/>
      <c r="AH12" s="218"/>
      <c r="AI12" s="218"/>
    </row>
    <row r="13" spans="2:35" ht="17.25" customHeight="1">
      <c r="B13" s="215"/>
      <c r="C13" s="219"/>
      <c r="D13" s="220"/>
      <c r="E13" s="220"/>
      <c r="F13" s="220"/>
      <c r="G13" s="220"/>
      <c r="H13" s="220"/>
      <c r="I13" s="220"/>
      <c r="J13" s="220"/>
      <c r="K13" s="220"/>
      <c r="L13" s="220"/>
      <c r="M13" s="220"/>
      <c r="N13" s="220"/>
      <c r="O13" s="220"/>
      <c r="P13" s="220"/>
      <c r="Q13" s="324"/>
      <c r="R13" s="698" t="s">
        <v>663</v>
      </c>
      <c r="S13" s="698"/>
      <c r="T13" s="698"/>
      <c r="U13" s="698"/>
      <c r="V13" s="698"/>
      <c r="W13" s="698"/>
      <c r="X13" s="698"/>
      <c r="Y13" s="698"/>
      <c r="Z13" s="698"/>
      <c r="AA13" s="698"/>
      <c r="AB13" s="698"/>
      <c r="AC13" s="698"/>
      <c r="AD13" s="216"/>
      <c r="AG13" s="218"/>
      <c r="AH13" s="218"/>
      <c r="AI13" s="218"/>
    </row>
    <row r="14" spans="2:35" ht="17.25" customHeight="1">
      <c r="B14" s="215"/>
      <c r="C14" s="219"/>
      <c r="D14" s="220"/>
      <c r="E14" s="220"/>
      <c r="F14" s="220"/>
      <c r="G14" s="220"/>
      <c r="H14" s="220"/>
      <c r="I14" s="220"/>
      <c r="J14" s="220"/>
      <c r="K14" s="220"/>
      <c r="L14" s="220"/>
      <c r="M14" s="220"/>
      <c r="N14" s="220"/>
      <c r="O14" s="220"/>
      <c r="P14" s="220"/>
      <c r="R14" s="698"/>
      <c r="S14" s="698"/>
      <c r="T14" s="698"/>
      <c r="U14" s="698"/>
      <c r="V14" s="698"/>
      <c r="W14" s="698"/>
      <c r="X14" s="698"/>
      <c r="Y14" s="698"/>
      <c r="Z14" s="698"/>
      <c r="AA14" s="698"/>
      <c r="AB14" s="698"/>
      <c r="AC14" s="698"/>
      <c r="AD14" s="216"/>
      <c r="AG14" s="218"/>
      <c r="AH14" s="218"/>
      <c r="AI14" s="218"/>
    </row>
    <row r="15" spans="2:35" ht="17.25" customHeight="1">
      <c r="B15" s="215"/>
      <c r="C15" s="219"/>
      <c r="D15" s="220"/>
      <c r="E15" s="220"/>
      <c r="F15" s="220"/>
      <c r="G15" s="220"/>
      <c r="H15" s="220"/>
      <c r="I15" s="220"/>
      <c r="J15" s="220"/>
      <c r="K15" s="220"/>
      <c r="L15" s="220"/>
      <c r="M15" s="220"/>
      <c r="N15" s="220"/>
      <c r="O15" s="220"/>
      <c r="P15" s="220"/>
      <c r="R15" s="698"/>
      <c r="S15" s="698"/>
      <c r="T15" s="698"/>
      <c r="U15" s="698"/>
      <c r="V15" s="698"/>
      <c r="W15" s="698"/>
      <c r="X15" s="698"/>
      <c r="Y15" s="698"/>
      <c r="Z15" s="698"/>
      <c r="AA15" s="698"/>
      <c r="AB15" s="698"/>
      <c r="AC15" s="698"/>
      <c r="AD15" s="216"/>
      <c r="AG15" s="218"/>
      <c r="AH15" s="218"/>
      <c r="AI15" s="218"/>
    </row>
    <row r="16" spans="2:35" ht="17.25" customHeight="1">
      <c r="B16" s="215"/>
      <c r="C16" s="219"/>
      <c r="D16" s="220"/>
      <c r="E16" s="220"/>
      <c r="F16" s="220"/>
      <c r="G16" s="220"/>
      <c r="H16" s="220"/>
      <c r="I16" s="220"/>
      <c r="J16" s="220"/>
      <c r="K16" s="220"/>
      <c r="L16" s="220"/>
      <c r="M16" s="220"/>
      <c r="N16" s="220"/>
      <c r="O16" s="220"/>
      <c r="P16" s="220"/>
      <c r="R16" s="698"/>
      <c r="S16" s="698"/>
      <c r="T16" s="698"/>
      <c r="U16" s="698"/>
      <c r="V16" s="698"/>
      <c r="W16" s="698"/>
      <c r="X16" s="698"/>
      <c r="Y16" s="698"/>
      <c r="Z16" s="698"/>
      <c r="AA16" s="698"/>
      <c r="AB16" s="698"/>
      <c r="AC16" s="698"/>
      <c r="AD16" s="216"/>
      <c r="AG16" s="218"/>
      <c r="AH16" s="218"/>
      <c r="AI16" s="218"/>
    </row>
    <row r="17" spans="2:35" ht="17.25" customHeight="1">
      <c r="B17" s="215"/>
      <c r="C17" s="219"/>
      <c r="D17" s="220"/>
      <c r="E17" s="220"/>
      <c r="F17" s="220"/>
      <c r="G17" s="220"/>
      <c r="H17" s="220"/>
      <c r="I17" s="220"/>
      <c r="J17" s="220"/>
      <c r="K17" s="220"/>
      <c r="L17" s="220"/>
      <c r="M17" s="220"/>
      <c r="N17" s="220"/>
      <c r="O17" s="220"/>
      <c r="P17" s="220"/>
      <c r="R17" s="698"/>
      <c r="S17" s="698"/>
      <c r="T17" s="698"/>
      <c r="U17" s="698"/>
      <c r="V17" s="698"/>
      <c r="W17" s="698"/>
      <c r="X17" s="698"/>
      <c r="Y17" s="698"/>
      <c r="Z17" s="698"/>
      <c r="AA17" s="698"/>
      <c r="AB17" s="698"/>
      <c r="AC17" s="698"/>
      <c r="AD17" s="216"/>
      <c r="AG17" s="218"/>
      <c r="AH17" s="218"/>
      <c r="AI17" s="218"/>
    </row>
    <row r="18" spans="2:35" ht="17.25" customHeight="1">
      <c r="B18" s="215"/>
      <c r="C18" s="219"/>
      <c r="D18" s="220"/>
      <c r="E18" s="220"/>
      <c r="F18" s="220"/>
      <c r="G18" s="220"/>
      <c r="H18" s="220"/>
      <c r="I18" s="220"/>
      <c r="J18" s="220"/>
      <c r="K18" s="220"/>
      <c r="L18" s="220"/>
      <c r="M18" s="220"/>
      <c r="N18" s="220"/>
      <c r="O18" s="220"/>
      <c r="P18" s="220"/>
      <c r="R18" s="698"/>
      <c r="S18" s="698"/>
      <c r="T18" s="698"/>
      <c r="U18" s="698"/>
      <c r="V18" s="698"/>
      <c r="W18" s="698"/>
      <c r="X18" s="698"/>
      <c r="Y18" s="698"/>
      <c r="Z18" s="698"/>
      <c r="AA18" s="698"/>
      <c r="AB18" s="698"/>
      <c r="AC18" s="698"/>
      <c r="AD18" s="216"/>
      <c r="AG18" s="218"/>
      <c r="AH18" s="218"/>
      <c r="AI18" s="218"/>
    </row>
    <row r="19" spans="2:35" ht="17.25" customHeight="1">
      <c r="B19" s="215"/>
      <c r="C19" s="219"/>
      <c r="D19" s="220"/>
      <c r="E19" s="220"/>
      <c r="F19" s="220"/>
      <c r="G19" s="220"/>
      <c r="H19" s="220"/>
      <c r="I19" s="220"/>
      <c r="J19" s="220"/>
      <c r="K19" s="220"/>
      <c r="L19" s="220"/>
      <c r="M19" s="220"/>
      <c r="N19" s="220"/>
      <c r="O19" s="220"/>
      <c r="P19" s="220"/>
      <c r="R19" s="698"/>
      <c r="S19" s="698"/>
      <c r="T19" s="698"/>
      <c r="U19" s="698"/>
      <c r="V19" s="698"/>
      <c r="W19" s="698"/>
      <c r="X19" s="698"/>
      <c r="Y19" s="698"/>
      <c r="Z19" s="698"/>
      <c r="AA19" s="698"/>
      <c r="AB19" s="698"/>
      <c r="AC19" s="698"/>
      <c r="AD19" s="216"/>
      <c r="AG19" s="218"/>
      <c r="AH19" s="218"/>
      <c r="AI19" s="218"/>
    </row>
    <row r="20" spans="2:35" ht="17.25" customHeight="1">
      <c r="B20" s="215"/>
      <c r="C20" s="219"/>
      <c r="D20" s="220"/>
      <c r="E20" s="220"/>
      <c r="F20" s="220"/>
      <c r="G20" s="220"/>
      <c r="H20" s="220"/>
      <c r="I20" s="220"/>
      <c r="J20" s="220"/>
      <c r="K20" s="220"/>
      <c r="L20" s="220"/>
      <c r="M20" s="220"/>
      <c r="N20" s="220"/>
      <c r="O20" s="220"/>
      <c r="P20" s="220"/>
      <c r="R20" s="698"/>
      <c r="S20" s="698"/>
      <c r="T20" s="698"/>
      <c r="U20" s="698"/>
      <c r="V20" s="698"/>
      <c r="W20" s="698"/>
      <c r="X20" s="698"/>
      <c r="Y20" s="698"/>
      <c r="Z20" s="698"/>
      <c r="AA20" s="698"/>
      <c r="AB20" s="698"/>
      <c r="AC20" s="698"/>
      <c r="AD20" s="216"/>
      <c r="AG20" s="218"/>
      <c r="AH20" s="218"/>
      <c r="AI20" s="218"/>
    </row>
    <row r="21" spans="2:35" ht="17.25" customHeight="1">
      <c r="B21" s="215"/>
      <c r="C21" s="219"/>
      <c r="D21" s="220"/>
      <c r="E21" s="220"/>
      <c r="F21" s="220"/>
      <c r="G21" s="220"/>
      <c r="H21" s="220"/>
      <c r="I21" s="220"/>
      <c r="J21" s="220"/>
      <c r="K21" s="220"/>
      <c r="L21" s="220"/>
      <c r="M21" s="220"/>
      <c r="N21" s="220"/>
      <c r="O21" s="220"/>
      <c r="P21" s="220"/>
      <c r="Q21" s="324"/>
      <c r="R21" s="632" t="s">
        <v>478</v>
      </c>
      <c r="S21" s="632"/>
      <c r="T21" s="632"/>
      <c r="U21" s="632"/>
      <c r="V21" s="632"/>
      <c r="W21" s="632"/>
      <c r="X21" s="632"/>
      <c r="Y21" s="632"/>
      <c r="Z21" s="632"/>
      <c r="AA21" s="632"/>
      <c r="AB21" s="632"/>
      <c r="AC21" s="632"/>
      <c r="AD21" s="216"/>
      <c r="AG21" s="218"/>
      <c r="AH21" s="218"/>
      <c r="AI21" s="218"/>
    </row>
    <row r="22" spans="2:35" ht="17.25" customHeight="1">
      <c r="B22" s="215"/>
      <c r="C22" s="219"/>
      <c r="D22" s="220"/>
      <c r="E22" s="220"/>
      <c r="F22" s="220"/>
      <c r="G22" s="220"/>
      <c r="H22" s="220"/>
      <c r="I22" s="220"/>
      <c r="J22" s="220"/>
      <c r="K22" s="220"/>
      <c r="L22" s="220"/>
      <c r="M22" s="220"/>
      <c r="N22" s="220"/>
      <c r="O22" s="220"/>
      <c r="P22" s="220"/>
      <c r="R22" s="706" t="s">
        <v>664</v>
      </c>
      <c r="S22" s="706"/>
      <c r="T22" s="706"/>
      <c r="U22" s="706"/>
      <c r="V22" s="706"/>
      <c r="W22" s="706"/>
      <c r="X22" s="706"/>
      <c r="Y22" s="706"/>
      <c r="Z22" s="706"/>
      <c r="AA22" s="706"/>
      <c r="AB22" s="706"/>
      <c r="AC22" s="706"/>
      <c r="AD22" s="216"/>
      <c r="AG22" s="218"/>
      <c r="AH22" s="218"/>
      <c r="AI22" s="218"/>
    </row>
    <row r="23" spans="2:35" ht="17.25" customHeight="1">
      <c r="B23" s="215"/>
      <c r="C23" s="219"/>
      <c r="D23" s="220"/>
      <c r="E23" s="220"/>
      <c r="F23" s="220"/>
      <c r="G23" s="220"/>
      <c r="H23" s="220"/>
      <c r="I23" s="220"/>
      <c r="J23" s="220"/>
      <c r="K23" s="220"/>
      <c r="L23" s="220"/>
      <c r="M23" s="220"/>
      <c r="N23" s="220"/>
      <c r="O23" s="220"/>
      <c r="P23" s="220"/>
      <c r="R23" s="706"/>
      <c r="S23" s="706"/>
      <c r="T23" s="706"/>
      <c r="U23" s="706"/>
      <c r="V23" s="706"/>
      <c r="W23" s="706"/>
      <c r="X23" s="706"/>
      <c r="Y23" s="706"/>
      <c r="Z23" s="706"/>
      <c r="AA23" s="706"/>
      <c r="AB23" s="706"/>
      <c r="AC23" s="706"/>
      <c r="AD23" s="216"/>
      <c r="AG23" s="218"/>
      <c r="AH23" s="218"/>
      <c r="AI23" s="218"/>
    </row>
    <row r="24" spans="2:35" ht="17.25" customHeight="1">
      <c r="B24" s="215"/>
      <c r="C24" s="219"/>
      <c r="D24" s="220"/>
      <c r="E24" s="220"/>
      <c r="F24" s="220"/>
      <c r="G24" s="220"/>
      <c r="H24" s="220"/>
      <c r="I24" s="220"/>
      <c r="J24" s="220"/>
      <c r="K24" s="220"/>
      <c r="L24" s="220"/>
      <c r="M24" s="220"/>
      <c r="N24" s="220"/>
      <c r="O24" s="220"/>
      <c r="P24" s="220"/>
      <c r="R24" s="706"/>
      <c r="S24" s="706"/>
      <c r="T24" s="706"/>
      <c r="U24" s="706"/>
      <c r="V24" s="706"/>
      <c r="W24" s="706"/>
      <c r="X24" s="706"/>
      <c r="Y24" s="706"/>
      <c r="Z24" s="706"/>
      <c r="AA24" s="706"/>
      <c r="AB24" s="706"/>
      <c r="AC24" s="706"/>
      <c r="AD24" s="216"/>
      <c r="AG24" s="218"/>
      <c r="AH24" s="218"/>
      <c r="AI24" s="218"/>
    </row>
    <row r="25" spans="2:35" ht="17.25" customHeight="1">
      <c r="B25" s="215"/>
      <c r="C25" s="219"/>
      <c r="D25" s="220"/>
      <c r="E25" s="220"/>
      <c r="F25" s="220"/>
      <c r="G25" s="220"/>
      <c r="H25" s="220"/>
      <c r="I25" s="220"/>
      <c r="J25" s="220"/>
      <c r="K25" s="220"/>
      <c r="L25" s="220"/>
      <c r="M25" s="220"/>
      <c r="N25" s="220"/>
      <c r="O25" s="220"/>
      <c r="P25" s="220"/>
      <c r="R25" s="706"/>
      <c r="S25" s="706"/>
      <c r="T25" s="706"/>
      <c r="U25" s="706"/>
      <c r="V25" s="706"/>
      <c r="W25" s="706"/>
      <c r="X25" s="706"/>
      <c r="Y25" s="706"/>
      <c r="Z25" s="706"/>
      <c r="AA25" s="706"/>
      <c r="AB25" s="706"/>
      <c r="AC25" s="706"/>
      <c r="AD25" s="216"/>
      <c r="AG25" s="218"/>
      <c r="AH25" s="218"/>
      <c r="AI25" s="218"/>
    </row>
    <row r="26" spans="2:35" ht="17.25" customHeight="1">
      <c r="B26" s="215"/>
      <c r="C26" s="219"/>
      <c r="D26" s="220"/>
      <c r="E26" s="220"/>
      <c r="F26" s="220"/>
      <c r="G26" s="220"/>
      <c r="H26" s="220"/>
      <c r="I26" s="220"/>
      <c r="J26" s="220"/>
      <c r="K26" s="220"/>
      <c r="L26" s="220"/>
      <c r="M26" s="220"/>
      <c r="N26" s="220"/>
      <c r="O26" s="220"/>
      <c r="P26" s="220"/>
      <c r="R26" s="706"/>
      <c r="S26" s="706"/>
      <c r="T26" s="706"/>
      <c r="U26" s="706"/>
      <c r="V26" s="706"/>
      <c r="W26" s="706"/>
      <c r="X26" s="706"/>
      <c r="Y26" s="706"/>
      <c r="Z26" s="706"/>
      <c r="AA26" s="706"/>
      <c r="AB26" s="706"/>
      <c r="AC26" s="706"/>
      <c r="AD26" s="216"/>
      <c r="AG26" s="218"/>
      <c r="AH26" s="218"/>
      <c r="AI26" s="218"/>
    </row>
    <row r="27" spans="2:35" ht="17.25" customHeight="1">
      <c r="B27" s="215"/>
      <c r="C27" s="219"/>
      <c r="D27" s="220"/>
      <c r="E27" s="220"/>
      <c r="F27" s="220"/>
      <c r="G27" s="220"/>
      <c r="H27" s="220"/>
      <c r="I27" s="220"/>
      <c r="J27" s="220"/>
      <c r="K27" s="220"/>
      <c r="L27" s="220"/>
      <c r="M27" s="220"/>
      <c r="N27" s="220"/>
      <c r="O27" s="220"/>
      <c r="P27" s="220"/>
      <c r="R27" s="706"/>
      <c r="S27" s="706"/>
      <c r="T27" s="706"/>
      <c r="U27" s="706"/>
      <c r="V27" s="706"/>
      <c r="W27" s="706"/>
      <c r="X27" s="706"/>
      <c r="Y27" s="706"/>
      <c r="Z27" s="706"/>
      <c r="AA27" s="706"/>
      <c r="AB27" s="706"/>
      <c r="AC27" s="706"/>
      <c r="AD27" s="216"/>
      <c r="AG27" s="218"/>
      <c r="AH27" s="218"/>
      <c r="AI27" s="218"/>
    </row>
    <row r="28" spans="2:35" ht="17.25" customHeight="1">
      <c r="B28" s="215"/>
      <c r="C28" s="219"/>
      <c r="D28" s="220"/>
      <c r="E28" s="220"/>
      <c r="F28" s="220"/>
      <c r="G28" s="220"/>
      <c r="H28" s="220"/>
      <c r="I28" s="220"/>
      <c r="J28" s="220"/>
      <c r="K28" s="220"/>
      <c r="L28" s="220"/>
      <c r="M28" s="220"/>
      <c r="N28" s="220"/>
      <c r="O28" s="220"/>
      <c r="P28" s="220"/>
      <c r="R28" s="706"/>
      <c r="S28" s="706"/>
      <c r="T28" s="706"/>
      <c r="U28" s="706"/>
      <c r="V28" s="706"/>
      <c r="W28" s="706"/>
      <c r="X28" s="706"/>
      <c r="Y28" s="706"/>
      <c r="Z28" s="706"/>
      <c r="AA28" s="706"/>
      <c r="AB28" s="706"/>
      <c r="AC28" s="706"/>
      <c r="AD28" s="216"/>
      <c r="AG28" s="218"/>
      <c r="AH28" s="218"/>
      <c r="AI28" s="218"/>
    </row>
    <row r="29" spans="2:35" ht="5.25" customHeight="1">
      <c r="B29" s="215"/>
      <c r="C29" s="219"/>
      <c r="D29" s="220"/>
      <c r="E29" s="220"/>
      <c r="F29" s="220"/>
      <c r="G29" s="220"/>
      <c r="H29" s="220"/>
      <c r="I29" s="220"/>
      <c r="J29" s="220"/>
      <c r="K29" s="220"/>
      <c r="L29" s="220"/>
      <c r="M29" s="220"/>
      <c r="N29" s="220"/>
      <c r="O29" s="220"/>
      <c r="P29" s="220"/>
      <c r="R29" s="351"/>
      <c r="S29" s="351"/>
      <c r="T29" s="351"/>
      <c r="U29" s="351"/>
      <c r="V29" s="351"/>
      <c r="W29" s="351"/>
      <c r="X29" s="351"/>
      <c r="Y29" s="351"/>
      <c r="Z29" s="351"/>
      <c r="AA29" s="351"/>
      <c r="AB29" s="351"/>
      <c r="AC29" s="352"/>
      <c r="AD29" s="216"/>
      <c r="AG29" s="218"/>
      <c r="AH29" s="218"/>
      <c r="AI29" s="218"/>
    </row>
    <row r="30" spans="2:35" ht="15.75" customHeight="1">
      <c r="B30" s="215"/>
      <c r="C30" s="219"/>
      <c r="D30" s="760" t="s">
        <v>501</v>
      </c>
      <c r="E30" s="760"/>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0"/>
      <c r="AC30" s="221"/>
      <c r="AD30" s="216"/>
      <c r="AG30" s="218"/>
      <c r="AH30" s="218"/>
      <c r="AI30" s="218"/>
    </row>
    <row r="31" spans="2:35" ht="22.5" customHeight="1">
      <c r="B31" s="215"/>
      <c r="C31" s="219"/>
      <c r="D31" s="227" t="s">
        <v>27</v>
      </c>
      <c r="E31" s="228"/>
      <c r="F31" s="256">
        <f>INDICADORES!H23</f>
        <v>146972</v>
      </c>
      <c r="G31" s="256">
        <f>INDICADORES!K23</f>
        <v>137046</v>
      </c>
      <c r="H31" s="256">
        <f>INDICADORES!N23</f>
        <v>131582</v>
      </c>
      <c r="I31" s="256">
        <f>INDICADORES!T23</f>
        <v>184205</v>
      </c>
      <c r="J31" s="256">
        <f>INDICADORES!W23</f>
        <v>146061</v>
      </c>
      <c r="K31" s="256">
        <f>INDICADORES!Z23</f>
        <v>79924</v>
      </c>
      <c r="L31" s="256">
        <f>INDICADORES!AF23</f>
        <v>52046</v>
      </c>
      <c r="M31" s="256">
        <f>INDICADORES!AI23</f>
        <v>39259</v>
      </c>
      <c r="N31" s="256">
        <f>INDICADORES!AL23</f>
        <v>49056</v>
      </c>
      <c r="O31" s="256">
        <f>INDICADORES!AR23</f>
        <v>63453</v>
      </c>
      <c r="P31" s="256">
        <f>INDICADORES!AU23</f>
        <v>66613</v>
      </c>
      <c r="Q31" s="256">
        <f>INDICADORES!AX23</f>
        <v>97837</v>
      </c>
      <c r="R31" s="257">
        <f>SUM(F31:Q31)</f>
        <v>1194054</v>
      </c>
      <c r="U31" s="295"/>
      <c r="V31" s="295"/>
      <c r="W31" s="295"/>
      <c r="X31" s="295"/>
      <c r="Y31" s="295"/>
      <c r="Z31" s="295"/>
      <c r="AA31" s="295"/>
      <c r="AC31" s="221"/>
      <c r="AD31" s="216"/>
      <c r="AG31" s="218"/>
      <c r="AH31" s="218"/>
      <c r="AI31" s="218"/>
    </row>
    <row r="32" spans="2:35" ht="22.5" customHeight="1">
      <c r="B32" s="215"/>
      <c r="C32" s="219"/>
      <c r="D32" s="227" t="s">
        <v>28</v>
      </c>
      <c r="E32" s="228"/>
      <c r="F32" s="256">
        <f>INDICADORES!I23</f>
        <v>2956</v>
      </c>
      <c r="G32" s="256">
        <f>INDICADORES!L23</f>
        <v>2786</v>
      </c>
      <c r="H32" s="256">
        <f>INDICADORES!O23</f>
        <v>3355</v>
      </c>
      <c r="I32" s="256">
        <f>INDICADORES!U23</f>
        <v>3107</v>
      </c>
      <c r="J32" s="256">
        <f>INDICADORES!X23</f>
        <v>3489</v>
      </c>
      <c r="K32" s="256">
        <f>INDICADORES!AA23</f>
        <v>3258</v>
      </c>
      <c r="L32" s="256">
        <f>INDICADORES!AG23</f>
        <v>3331</v>
      </c>
      <c r="M32" s="256">
        <f>INDICADORES!AJ23</f>
        <v>3381</v>
      </c>
      <c r="N32" s="256">
        <f>INDICADORES!AM23</f>
        <v>3218</v>
      </c>
      <c r="O32" s="256">
        <f>INDICADORES!AS23</f>
        <v>3282</v>
      </c>
      <c r="P32" s="256">
        <f>INDICADORES!AV23</f>
        <v>3151</v>
      </c>
      <c r="Q32" s="256">
        <f>INDICADORES!AY23</f>
        <v>3128</v>
      </c>
      <c r="R32" s="257">
        <f>SUM(F32:Q32)</f>
        <v>38442</v>
      </c>
      <c r="U32" s="295"/>
      <c r="V32" s="295"/>
      <c r="W32" s="295"/>
      <c r="X32" s="295"/>
      <c r="Y32" s="295"/>
      <c r="Z32" s="295"/>
      <c r="AA32" s="295"/>
      <c r="AC32" s="221"/>
      <c r="AD32" s="216"/>
      <c r="AG32" s="218"/>
      <c r="AH32" s="218"/>
      <c r="AI32" s="218"/>
    </row>
    <row r="33" spans="2:35" ht="22.5" customHeight="1">
      <c r="B33" s="215"/>
      <c r="C33" s="219"/>
      <c r="D33" s="231" t="s">
        <v>515</v>
      </c>
      <c r="E33" s="232"/>
      <c r="F33" s="296">
        <f t="shared" ref="F33:R33" si="0">F31/F32</f>
        <v>49.719891745602162</v>
      </c>
      <c r="G33" s="296">
        <f t="shared" si="0"/>
        <v>49.190954773869343</v>
      </c>
      <c r="H33" s="296">
        <f t="shared" si="0"/>
        <v>39.21967213114754</v>
      </c>
      <c r="I33" s="296">
        <f t="shared" si="0"/>
        <v>59.2870936594786</v>
      </c>
      <c r="J33" s="296">
        <f t="shared" si="0"/>
        <v>41.863284608770421</v>
      </c>
      <c r="K33" s="296">
        <f t="shared" si="0"/>
        <v>24.531614487415592</v>
      </c>
      <c r="L33" s="296">
        <f t="shared" si="0"/>
        <v>15.624737316121285</v>
      </c>
      <c r="M33" s="296">
        <f t="shared" si="0"/>
        <v>11.611653356994973</v>
      </c>
      <c r="N33" s="296">
        <f t="shared" si="0"/>
        <v>15.244251087632069</v>
      </c>
      <c r="O33" s="296">
        <f t="shared" si="0"/>
        <v>19.333638025594151</v>
      </c>
      <c r="P33" s="296">
        <f t="shared" si="0"/>
        <v>21.140272929228818</v>
      </c>
      <c r="Q33" s="296">
        <f t="shared" si="0"/>
        <v>31.277813299232736</v>
      </c>
      <c r="R33" s="297">
        <f t="shared" si="0"/>
        <v>31.061183081005151</v>
      </c>
      <c r="U33" s="295"/>
      <c r="V33" s="295"/>
      <c r="W33" s="295"/>
      <c r="X33" s="295"/>
      <c r="Y33" s="295"/>
      <c r="Z33" s="295"/>
      <c r="AA33" s="295"/>
      <c r="AC33" s="221"/>
      <c r="AD33" s="216"/>
      <c r="AG33" s="218"/>
      <c r="AH33" s="218"/>
      <c r="AI33" s="218"/>
    </row>
    <row r="34" spans="2:35" ht="18.75" customHeight="1">
      <c r="B34" s="215"/>
      <c r="C34" s="219"/>
      <c r="D34" s="231" t="s">
        <v>516</v>
      </c>
      <c r="E34" s="353"/>
      <c r="F34" s="312">
        <v>51.869208838203797</v>
      </c>
      <c r="G34" s="312">
        <v>31.801695713612801</v>
      </c>
      <c r="H34" s="312">
        <v>27.967958271236999</v>
      </c>
      <c r="I34" s="312">
        <v>26.515447790379401</v>
      </c>
      <c r="J34" s="312">
        <v>20.072878897751998</v>
      </c>
      <c r="K34" s="312">
        <v>20.619649805447501</v>
      </c>
      <c r="L34" s="312">
        <v>18.9240463215259</v>
      </c>
      <c r="M34" s="312">
        <v>20.659566915157999</v>
      </c>
      <c r="N34" s="312">
        <v>15.9049255441008</v>
      </c>
      <c r="O34" s="312">
        <v>20.679093567251499</v>
      </c>
      <c r="P34" s="312">
        <v>24.8</v>
      </c>
      <c r="Q34" s="312" t="e">
        <f>#DIV/0!</f>
        <v>#DIV/0!</v>
      </c>
      <c r="R34" s="299">
        <v>25.3270648967552</v>
      </c>
      <c r="U34" s="295"/>
      <c r="V34" s="295"/>
      <c r="W34" s="295"/>
      <c r="X34" s="295"/>
      <c r="Y34" s="295"/>
      <c r="Z34" s="295"/>
      <c r="AA34" s="295"/>
      <c r="AC34" s="221"/>
      <c r="AD34" s="216"/>
      <c r="AG34" s="218"/>
      <c r="AH34" s="218"/>
      <c r="AI34" s="218"/>
    </row>
    <row r="35" spans="2:35" ht="16.5" customHeight="1">
      <c r="B35" s="215"/>
      <c r="C35" s="219"/>
      <c r="D35" s="739" t="s">
        <v>26</v>
      </c>
      <c r="E35" s="739"/>
      <c r="F35" s="354">
        <v>30</v>
      </c>
      <c r="G35" s="354">
        <v>30</v>
      </c>
      <c r="H35" s="354">
        <v>30</v>
      </c>
      <c r="I35" s="354">
        <v>30</v>
      </c>
      <c r="J35" s="354">
        <v>30</v>
      </c>
      <c r="K35" s="354">
        <v>30</v>
      </c>
      <c r="L35" s="354">
        <v>30</v>
      </c>
      <c r="M35" s="354">
        <v>30</v>
      </c>
      <c r="N35" s="354">
        <v>30</v>
      </c>
      <c r="O35" s="354">
        <v>30</v>
      </c>
      <c r="P35" s="354">
        <v>30</v>
      </c>
      <c r="Q35" s="354">
        <v>30</v>
      </c>
      <c r="R35" s="299">
        <f>+AVERAGE(F35:Q35)</f>
        <v>30</v>
      </c>
      <c r="U35" s="220"/>
      <c r="V35" s="220"/>
      <c r="W35" s="220"/>
      <c r="X35" s="220"/>
      <c r="Y35" s="220"/>
      <c r="Z35" s="220"/>
      <c r="AA35" s="220"/>
      <c r="AC35" s="221"/>
      <c r="AD35" s="216"/>
      <c r="AG35" s="218"/>
      <c r="AH35" s="218"/>
      <c r="AI35" s="218"/>
    </row>
    <row r="36" spans="2:35" ht="10.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1"/>
      <c r="AD36" s="216"/>
      <c r="AG36" s="218"/>
      <c r="AH36" s="218"/>
      <c r="AI36" s="218"/>
    </row>
    <row r="37" spans="2:35"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659"/>
      <c r="AC37" s="659"/>
      <c r="AD37" s="216"/>
      <c r="AF37" s="218"/>
      <c r="AG37" s="218"/>
      <c r="AH37" s="218"/>
    </row>
    <row r="38" spans="2:35" ht="27" customHeight="1">
      <c r="B38" s="215"/>
      <c r="C38" s="677" t="s">
        <v>27</v>
      </c>
      <c r="D38" s="677"/>
      <c r="E38" s="677"/>
      <c r="F38" s="677"/>
      <c r="G38" s="656" t="s">
        <v>85</v>
      </c>
      <c r="H38" s="656"/>
      <c r="I38" s="656"/>
      <c r="J38" s="656"/>
      <c r="K38" s="656"/>
      <c r="L38" s="656"/>
      <c r="M38" s="656"/>
      <c r="N38" s="656"/>
      <c r="O38" s="690" t="s">
        <v>518</v>
      </c>
      <c r="P38" s="690"/>
      <c r="Q38" s="690"/>
      <c r="R38" s="690"/>
      <c r="S38" s="690"/>
      <c r="T38" s="742"/>
      <c r="U38" s="742"/>
      <c r="V38" s="742"/>
      <c r="W38" s="742"/>
      <c r="X38" s="742"/>
      <c r="Y38" s="742"/>
      <c r="Z38" s="742"/>
      <c r="AA38" s="742"/>
      <c r="AB38" s="742"/>
      <c r="AC38" s="742"/>
      <c r="AD38" s="301"/>
      <c r="AF38" s="261"/>
      <c r="AG38" s="239"/>
      <c r="AH38" s="239"/>
    </row>
    <row r="39" spans="2:35" ht="27.75" customHeight="1">
      <c r="B39" s="215"/>
      <c r="C39" s="661" t="s">
        <v>28</v>
      </c>
      <c r="D39" s="661"/>
      <c r="E39" s="661"/>
      <c r="F39" s="661"/>
      <c r="G39" s="656" t="s">
        <v>86</v>
      </c>
      <c r="H39" s="656"/>
      <c r="I39" s="656"/>
      <c r="J39" s="656"/>
      <c r="K39" s="656"/>
      <c r="L39" s="656"/>
      <c r="M39" s="656"/>
      <c r="N39" s="656"/>
      <c r="O39" s="661" t="s">
        <v>519</v>
      </c>
      <c r="P39" s="661"/>
      <c r="Q39" s="661"/>
      <c r="R39" s="661"/>
      <c r="S39" s="661"/>
      <c r="T39" s="740"/>
      <c r="U39" s="740"/>
      <c r="V39" s="740"/>
      <c r="W39" s="740"/>
      <c r="X39" s="740"/>
      <c r="Y39" s="740"/>
      <c r="Z39" s="740"/>
      <c r="AA39" s="740"/>
      <c r="AB39" s="740"/>
      <c r="AC39" s="740"/>
      <c r="AD39" s="301"/>
      <c r="AF39" s="261"/>
      <c r="AG39" s="239"/>
      <c r="AH39" s="239"/>
    </row>
    <row r="40" spans="2:35" ht="24" customHeight="1">
      <c r="B40" s="215"/>
      <c r="C40" s="661" t="s">
        <v>520</v>
      </c>
      <c r="D40" s="661"/>
      <c r="E40" s="661"/>
      <c r="F40" s="661"/>
      <c r="G40" s="656" t="s">
        <v>665</v>
      </c>
      <c r="H40" s="656"/>
      <c r="I40" s="656"/>
      <c r="J40" s="656"/>
      <c r="K40" s="656"/>
      <c r="L40" s="656"/>
      <c r="M40" s="656"/>
      <c r="N40" s="656"/>
      <c r="O40" s="648" t="s">
        <v>471</v>
      </c>
      <c r="P40" s="648"/>
      <c r="Q40" s="648"/>
      <c r="R40" s="648"/>
      <c r="S40" s="648"/>
      <c r="T40" s="740" t="s">
        <v>472</v>
      </c>
      <c r="U40" s="740"/>
      <c r="V40" s="740"/>
      <c r="W40" s="740"/>
      <c r="X40" s="740"/>
      <c r="Y40" s="740"/>
      <c r="Z40" s="740"/>
      <c r="AA40" s="740"/>
      <c r="AB40" s="740"/>
      <c r="AC40" s="740"/>
      <c r="AD40" s="301"/>
      <c r="AF40" s="261"/>
      <c r="AG40" s="239"/>
      <c r="AH40" s="239"/>
    </row>
    <row r="41" spans="2:35" ht="18.75" customHeight="1">
      <c r="B41" s="215"/>
      <c r="C41" s="661" t="s">
        <v>468</v>
      </c>
      <c r="D41" s="661"/>
      <c r="E41" s="661"/>
      <c r="F41" s="661"/>
      <c r="G41" s="656" t="s">
        <v>87</v>
      </c>
      <c r="H41" s="656"/>
      <c r="I41" s="656"/>
      <c r="J41" s="656"/>
      <c r="K41" s="656"/>
      <c r="L41" s="656"/>
      <c r="M41" s="656"/>
      <c r="N41" s="656"/>
      <c r="O41" s="648" t="s">
        <v>473</v>
      </c>
      <c r="P41" s="648"/>
      <c r="Q41" s="648"/>
      <c r="R41" s="648"/>
      <c r="S41" s="648"/>
      <c r="T41" s="740" t="s">
        <v>474</v>
      </c>
      <c r="U41" s="740"/>
      <c r="V41" s="740"/>
      <c r="W41" s="740"/>
      <c r="X41" s="740"/>
      <c r="Y41" s="740"/>
      <c r="Z41" s="740"/>
      <c r="AA41" s="740"/>
      <c r="AB41" s="740"/>
      <c r="AC41" s="740"/>
      <c r="AD41" s="301"/>
      <c r="AF41" s="261"/>
      <c r="AG41" s="238"/>
      <c r="AH41" s="238"/>
    </row>
    <row r="42" spans="2:35" ht="19.5" customHeight="1">
      <c r="B42" s="215"/>
      <c r="C42" s="668" t="s">
        <v>522</v>
      </c>
      <c r="D42" s="668"/>
      <c r="E42" s="668"/>
      <c r="F42" s="668"/>
      <c r="G42" s="737">
        <v>1</v>
      </c>
      <c r="H42" s="737"/>
      <c r="I42" s="737"/>
      <c r="J42" s="737"/>
      <c r="K42" s="737"/>
      <c r="L42" s="737"/>
      <c r="M42" s="737"/>
      <c r="N42" s="737"/>
      <c r="O42" s="661" t="s">
        <v>475</v>
      </c>
      <c r="P42" s="661"/>
      <c r="Q42" s="661"/>
      <c r="R42" s="661"/>
      <c r="S42" s="661"/>
      <c r="T42" s="740"/>
      <c r="U42" s="740"/>
      <c r="V42" s="740"/>
      <c r="W42" s="740"/>
      <c r="X42" s="740"/>
      <c r="Y42" s="740"/>
      <c r="Z42" s="740"/>
      <c r="AA42" s="740"/>
      <c r="AB42" s="740"/>
      <c r="AC42" s="740"/>
      <c r="AD42" s="301"/>
      <c r="AF42" s="261"/>
      <c r="AG42" s="238"/>
      <c r="AH42" s="238"/>
    </row>
    <row r="43" spans="2:35" ht="18.75" customHeight="1">
      <c r="B43" s="215"/>
      <c r="C43" s="668"/>
      <c r="D43" s="668"/>
      <c r="E43" s="668"/>
      <c r="F43" s="668"/>
      <c r="G43" s="737"/>
      <c r="H43" s="737"/>
      <c r="I43" s="737"/>
      <c r="J43" s="737"/>
      <c r="K43" s="737"/>
      <c r="L43" s="737"/>
      <c r="M43" s="737"/>
      <c r="N43" s="737"/>
      <c r="O43" s="668" t="s">
        <v>476</v>
      </c>
      <c r="P43" s="668"/>
      <c r="Q43" s="668"/>
      <c r="R43" s="668"/>
      <c r="S43" s="668"/>
      <c r="T43" s="741" t="s">
        <v>477</v>
      </c>
      <c r="U43" s="741"/>
      <c r="V43" s="741"/>
      <c r="W43" s="741"/>
      <c r="X43" s="741"/>
      <c r="Y43" s="741"/>
      <c r="Z43" s="741"/>
      <c r="AA43" s="741"/>
      <c r="AB43" s="741"/>
      <c r="AC43" s="741"/>
      <c r="AD43" s="301"/>
      <c r="AF43" s="261"/>
      <c r="AG43" s="238"/>
      <c r="AH43" s="238"/>
    </row>
    <row r="44" spans="2:35" ht="15" customHeight="1">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660"/>
      <c r="AC44" s="660"/>
      <c r="AD44" s="301"/>
      <c r="AF44" s="261"/>
      <c r="AG44" s="238"/>
      <c r="AH44" s="238"/>
    </row>
    <row r="45" spans="2:35" ht="27.75" customHeight="1">
      <c r="B45" s="215"/>
      <c r="C45" s="677" t="s">
        <v>480</v>
      </c>
      <c r="D45" s="677"/>
      <c r="E45" s="677"/>
      <c r="F45" s="677"/>
      <c r="G45" s="662" t="s">
        <v>481</v>
      </c>
      <c r="H45" s="662"/>
      <c r="I45" s="241"/>
      <c r="J45" s="241" t="s">
        <v>483</v>
      </c>
      <c r="K45" s="240"/>
      <c r="L45" s="241" t="s">
        <v>484</v>
      </c>
      <c r="M45" s="242"/>
      <c r="N45" s="243"/>
      <c r="O45" s="663" t="s">
        <v>485</v>
      </c>
      <c r="P45" s="663"/>
      <c r="Q45" s="663"/>
      <c r="R45" s="663"/>
      <c r="S45" s="720" t="s">
        <v>486</v>
      </c>
      <c r="T45" s="720"/>
      <c r="U45" s="720"/>
      <c r="V45" s="720"/>
      <c r="W45" s="720"/>
      <c r="X45" s="720"/>
      <c r="Y45" s="720"/>
      <c r="Z45" s="720"/>
      <c r="AA45" s="720"/>
      <c r="AB45" s="720"/>
      <c r="AC45" s="720"/>
      <c r="AD45" s="301"/>
      <c r="AF45" s="261"/>
      <c r="AG45" s="238"/>
      <c r="AH45" s="238"/>
    </row>
    <row r="46" spans="2:35" ht="21.7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5" t="s">
        <v>482</v>
      </c>
      <c r="W46" s="721" t="s">
        <v>489</v>
      </c>
      <c r="X46" s="721"/>
      <c r="Y46" s="721"/>
      <c r="Z46" s="721"/>
      <c r="AA46" s="721"/>
      <c r="AB46" s="667"/>
      <c r="AC46" s="667"/>
      <c r="AD46" s="301"/>
      <c r="AF46" s="261"/>
      <c r="AG46" s="238"/>
      <c r="AH46" s="238"/>
    </row>
    <row r="47" spans="2:35" ht="35.25" customHeight="1">
      <c r="B47" s="215"/>
      <c r="C47" s="648" t="s">
        <v>490</v>
      </c>
      <c r="D47" s="648"/>
      <c r="E47" s="648"/>
      <c r="F47" s="648"/>
      <c r="G47" s="652"/>
      <c r="H47" s="652"/>
      <c r="I47" s="652"/>
      <c r="J47" s="652"/>
      <c r="K47" s="652"/>
      <c r="L47" s="652"/>
      <c r="M47" s="652"/>
      <c r="N47" s="652"/>
      <c r="O47" s="650"/>
      <c r="P47" s="650"/>
      <c r="Q47" s="650"/>
      <c r="R47" s="650"/>
      <c r="S47" s="721" t="s">
        <v>476</v>
      </c>
      <c r="T47" s="721"/>
      <c r="U47" s="721"/>
      <c r="V47" s="655" t="s">
        <v>482</v>
      </c>
      <c r="W47" s="721" t="s">
        <v>523</v>
      </c>
      <c r="X47" s="721"/>
      <c r="Y47" s="721"/>
      <c r="Z47" s="721"/>
      <c r="AA47" s="721"/>
      <c r="AB47" s="712"/>
      <c r="AC47" s="712"/>
      <c r="AD47" s="301"/>
      <c r="AF47" s="261"/>
      <c r="AG47" s="238"/>
      <c r="AH47" s="238"/>
    </row>
    <row r="48" spans="2:35" ht="20.25" customHeight="1">
      <c r="B48" s="215"/>
      <c r="C48" s="648" t="s">
        <v>524</v>
      </c>
      <c r="D48" s="648"/>
      <c r="E48" s="648"/>
      <c r="F48" s="648"/>
      <c r="G48" s="736" t="s">
        <v>666</v>
      </c>
      <c r="H48" s="736"/>
      <c r="I48" s="736"/>
      <c r="J48" s="736"/>
      <c r="K48" s="736"/>
      <c r="L48" s="736"/>
      <c r="M48" s="736"/>
      <c r="N48" s="736"/>
      <c r="O48" s="650"/>
      <c r="P48" s="650"/>
      <c r="Q48" s="650"/>
      <c r="R48" s="650"/>
      <c r="S48" s="721"/>
      <c r="T48" s="721"/>
      <c r="U48" s="721"/>
      <c r="V48" s="655"/>
      <c r="W48" s="721"/>
      <c r="X48" s="721"/>
      <c r="Y48" s="721"/>
      <c r="Z48" s="721"/>
      <c r="AA48" s="721"/>
      <c r="AB48" s="712"/>
      <c r="AC48" s="712"/>
      <c r="AD48" s="301"/>
      <c r="AF48" s="261"/>
      <c r="AG48" s="238"/>
      <c r="AH48" s="238"/>
    </row>
    <row r="49" spans="1:35" ht="13.5" customHeight="1">
      <c r="B49" s="215"/>
      <c r="C49" s="648" t="s">
        <v>526</v>
      </c>
      <c r="D49" s="648"/>
      <c r="E49" s="648"/>
      <c r="F49" s="648"/>
      <c r="G49" s="649" t="s">
        <v>667</v>
      </c>
      <c r="H49" s="649"/>
      <c r="I49" s="649"/>
      <c r="J49" s="649"/>
      <c r="K49" s="649"/>
      <c r="L49" s="649"/>
      <c r="M49" s="649"/>
      <c r="N49" s="649"/>
      <c r="O49" s="650"/>
      <c r="P49" s="650"/>
      <c r="Q49" s="650"/>
      <c r="R49" s="650"/>
      <c r="S49" s="715" t="s">
        <v>493</v>
      </c>
      <c r="T49" s="715"/>
      <c r="U49" s="715"/>
      <c r="V49" s="654" t="s">
        <v>482</v>
      </c>
      <c r="W49" s="607" t="s">
        <v>494</v>
      </c>
      <c r="X49" s="607"/>
      <c r="Y49" s="607"/>
      <c r="Z49" s="607"/>
      <c r="AA49" s="607"/>
      <c r="AB49" s="608" t="s">
        <v>482</v>
      </c>
      <c r="AC49" s="608"/>
      <c r="AD49" s="301"/>
      <c r="AF49" s="261"/>
      <c r="AG49" s="238"/>
      <c r="AH49" s="238"/>
    </row>
    <row r="50" spans="1:35" ht="22.5" customHeight="1">
      <c r="B50" s="215"/>
      <c r="C50" s="648" t="s">
        <v>495</v>
      </c>
      <c r="D50" s="648"/>
      <c r="E50" s="648"/>
      <c r="F50" s="648"/>
      <c r="G50" s="649"/>
      <c r="H50" s="649"/>
      <c r="I50" s="649"/>
      <c r="J50" s="649"/>
      <c r="K50" s="649"/>
      <c r="L50" s="649"/>
      <c r="M50" s="649"/>
      <c r="N50" s="649"/>
      <c r="O50" s="650"/>
      <c r="P50" s="650"/>
      <c r="Q50" s="650"/>
      <c r="R50" s="650"/>
      <c r="S50" s="715"/>
      <c r="T50" s="715"/>
      <c r="U50" s="715"/>
      <c r="V50" s="654"/>
      <c r="W50" s="607"/>
      <c r="X50" s="607"/>
      <c r="Y50" s="607"/>
      <c r="Z50" s="607"/>
      <c r="AA50" s="607"/>
      <c r="AB50" s="608"/>
      <c r="AC50" s="608"/>
      <c r="AD50" s="301"/>
      <c r="AF50" s="261"/>
      <c r="AG50" s="238"/>
      <c r="AH50" s="238"/>
    </row>
    <row r="51" spans="1:35" ht="22.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607"/>
      <c r="AA51" s="607"/>
      <c r="AB51" s="608"/>
      <c r="AC51" s="608"/>
      <c r="AD51" s="301"/>
      <c r="AF51" s="261"/>
      <c r="AG51" s="238"/>
      <c r="AH51" s="238"/>
    </row>
    <row r="52" spans="1:35" ht="3.7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304"/>
      <c r="AD52" s="305"/>
      <c r="AF52" s="261"/>
      <c r="AG52" s="239"/>
      <c r="AH52" s="239"/>
    </row>
    <row r="53" spans="1:35" ht="22.5" customHeight="1">
      <c r="C53" s="253"/>
      <c r="D53" s="238"/>
      <c r="E53" s="238"/>
      <c r="F53" s="238"/>
      <c r="G53" s="238"/>
      <c r="H53" s="238"/>
      <c r="I53" s="238"/>
      <c r="J53" s="238"/>
      <c r="K53" s="238"/>
      <c r="L53" s="238"/>
      <c r="M53" s="238"/>
      <c r="N53" s="238"/>
      <c r="AC53" s="254"/>
      <c r="AE53" s="238"/>
      <c r="AG53" s="239"/>
      <c r="AH53" s="239"/>
      <c r="AI53" s="239"/>
    </row>
    <row r="54" spans="1:35" ht="22.5" customHeight="1">
      <c r="A54" s="220"/>
      <c r="C54" s="253"/>
      <c r="D54" s="238"/>
      <c r="E54" s="238"/>
      <c r="F54" s="238"/>
      <c r="G54" s="238"/>
      <c r="H54" s="238"/>
      <c r="I54" s="238"/>
      <c r="J54" s="238"/>
      <c r="K54" s="238"/>
      <c r="L54" s="238"/>
      <c r="M54" s="238"/>
      <c r="N54" s="238"/>
      <c r="AC54" s="254"/>
      <c r="AE54" s="238"/>
      <c r="AG54" s="239"/>
      <c r="AH54" s="239"/>
      <c r="AI54" s="239"/>
    </row>
    <row r="55" spans="1:35" ht="22.5" customHeight="1">
      <c r="C55" s="253"/>
      <c r="D55" s="238"/>
      <c r="E55" s="238"/>
      <c r="F55" s="238"/>
      <c r="G55" s="238"/>
      <c r="H55" s="238"/>
      <c r="I55" s="238"/>
      <c r="J55" s="238"/>
      <c r="K55" s="238"/>
      <c r="L55" s="238"/>
      <c r="M55" s="238"/>
      <c r="N55" s="238"/>
      <c r="AC55" s="254"/>
      <c r="AE55" s="238"/>
      <c r="AG55" s="239"/>
      <c r="AH55" s="239"/>
      <c r="AI55" s="239"/>
    </row>
    <row r="56" spans="1:35" ht="22.5" customHeight="1">
      <c r="C56" s="253"/>
      <c r="D56" s="238"/>
      <c r="E56" s="238"/>
      <c r="F56" s="238"/>
      <c r="G56" s="238"/>
      <c r="H56" s="238"/>
      <c r="I56" s="238"/>
      <c r="J56" s="238"/>
      <c r="K56" s="238"/>
      <c r="L56" s="238"/>
      <c r="M56" s="238"/>
      <c r="N56" s="238"/>
      <c r="AC56" s="254"/>
      <c r="AE56" s="238"/>
      <c r="AG56" s="239"/>
      <c r="AH56" s="239"/>
      <c r="AI56" s="239"/>
    </row>
    <row r="57" spans="1:35"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c r="AB57" s="254"/>
      <c r="AC57" s="254"/>
    </row>
    <row r="58" spans="1:35"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c r="AB58" s="254"/>
      <c r="AC58" s="254"/>
    </row>
    <row r="59" spans="1:35"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c r="AB59" s="254"/>
      <c r="AC59" s="254"/>
    </row>
    <row r="60" spans="1:35"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c r="AB60" s="254"/>
      <c r="AC60" s="254"/>
    </row>
    <row r="61" spans="1:35"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row>
    <row r="62" spans="1:35"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row>
    <row r="63" spans="1:35"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row>
    <row r="64" spans="1:35"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row>
    <row r="65" spans="3:29"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row>
    <row r="66" spans="3:29"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row>
    <row r="67" spans="3:29"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row>
    <row r="68" spans="3:29"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row>
    <row r="69" spans="3:29"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row>
    <row r="70" spans="3:29"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row>
    <row r="71" spans="3:29"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row>
    <row r="72" spans="3:29"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row>
    <row r="73" spans="3:29"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row>
    <row r="74" spans="3:29"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row>
    <row r="75" spans="3:29">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row>
    <row r="76" spans="3:29">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row>
    <row r="77" spans="3:29">
      <c r="C77" s="253"/>
      <c r="D77" s="238"/>
      <c r="E77" s="238"/>
      <c r="F77" s="238"/>
      <c r="G77" s="238"/>
      <c r="H77" s="238"/>
      <c r="I77" s="238"/>
      <c r="J77" s="238"/>
      <c r="K77" s="238"/>
      <c r="L77" s="238"/>
      <c r="M77" s="238"/>
      <c r="N77" s="238"/>
      <c r="O77" s="255"/>
      <c r="P77" s="253"/>
      <c r="Q77" s="254"/>
      <c r="R77" s="254"/>
      <c r="S77" s="254"/>
      <c r="T77" s="254"/>
      <c r="U77" s="254"/>
      <c r="V77" s="254"/>
      <c r="W77" s="254"/>
      <c r="X77" s="254"/>
      <c r="Y77" s="254"/>
      <c r="Z77" s="254"/>
      <c r="AA77" s="254"/>
      <c r="AB77" s="254"/>
      <c r="AC77" s="254"/>
    </row>
    <row r="78" spans="3:29">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c r="AB78" s="254"/>
      <c r="AC78" s="254"/>
    </row>
    <row r="79" spans="3:29">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row>
    <row r="80" spans="3:29">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row>
    <row r="81" spans="3:29">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row>
    <row r="82" spans="3:29">
      <c r="C82" s="253"/>
      <c r="D82" s="238"/>
      <c r="E82" s="238"/>
      <c r="F82" s="238"/>
      <c r="G82" s="238"/>
      <c r="H82" s="238"/>
      <c r="I82" s="238"/>
      <c r="J82" s="238"/>
      <c r="K82" s="238"/>
      <c r="L82" s="238"/>
      <c r="M82" s="238"/>
      <c r="N82" s="238"/>
      <c r="O82" s="255"/>
      <c r="P82" s="253"/>
      <c r="Q82" s="254"/>
      <c r="R82" s="254"/>
      <c r="S82" s="254"/>
      <c r="T82" s="254"/>
      <c r="U82" s="254"/>
      <c r="V82" s="254"/>
      <c r="W82" s="254"/>
      <c r="X82" s="254"/>
      <c r="Y82" s="254"/>
      <c r="Z82" s="254"/>
      <c r="AA82" s="254"/>
      <c r="AB82" s="254"/>
      <c r="AC82" s="254"/>
    </row>
    <row r="83" spans="3:29">
      <c r="C83" s="253"/>
      <c r="D83" s="238"/>
      <c r="E83" s="238"/>
      <c r="F83" s="238"/>
      <c r="G83" s="238"/>
      <c r="H83" s="238"/>
      <c r="I83" s="238"/>
      <c r="J83" s="238"/>
      <c r="K83" s="238"/>
      <c r="L83" s="238"/>
      <c r="M83" s="238"/>
      <c r="N83" s="238"/>
      <c r="P83" s="253"/>
      <c r="Q83" s="254"/>
      <c r="R83" s="254"/>
      <c r="S83" s="254"/>
      <c r="T83" s="254"/>
      <c r="U83" s="254"/>
      <c r="V83" s="254"/>
      <c r="W83" s="254"/>
      <c r="X83" s="254"/>
      <c r="Y83" s="254"/>
      <c r="Z83" s="254"/>
      <c r="AA83" s="254"/>
      <c r="AB83" s="254"/>
      <c r="AC83" s="254"/>
    </row>
  </sheetData>
  <sheetProtection algorithmName="SHA-512" hashValue="C209reRveMGWZMHThjF4EJNHFdwoVduw/A0F2nAVRS4dgkzClgWnhT+3TvNUdST1mA10TMdqLZbYBXdMMIAKKg==" saltValue="Af0mlRugiqbn2YjcNWBLow==" spinCount="100000" sheet="1" objects="1" scenarios="1"/>
  <mergeCells count="71">
    <mergeCell ref="G3:P3"/>
    <mergeCell ref="G4:P4"/>
    <mergeCell ref="G5:P5"/>
    <mergeCell ref="C7:AC7"/>
    <mergeCell ref="C8:E8"/>
    <mergeCell ref="F8:P8"/>
    <mergeCell ref="Q8:R8"/>
    <mergeCell ref="S8:T8"/>
    <mergeCell ref="U8:V8"/>
    <mergeCell ref="W8:AC8"/>
    <mergeCell ref="C9:E10"/>
    <mergeCell ref="F9:AC10"/>
    <mergeCell ref="R12:AC12"/>
    <mergeCell ref="R13:AC20"/>
    <mergeCell ref="R21:AC21"/>
    <mergeCell ref="R22:AC28"/>
    <mergeCell ref="D30:E30"/>
    <mergeCell ref="D35:E35"/>
    <mergeCell ref="C37:N37"/>
    <mergeCell ref="O37:AC37"/>
    <mergeCell ref="C38:F38"/>
    <mergeCell ref="G38:N38"/>
    <mergeCell ref="O38:S38"/>
    <mergeCell ref="T38:AC38"/>
    <mergeCell ref="C39:F39"/>
    <mergeCell ref="G39:N39"/>
    <mergeCell ref="O39:S39"/>
    <mergeCell ref="T39:AC39"/>
    <mergeCell ref="C40:F40"/>
    <mergeCell ref="G40:N40"/>
    <mergeCell ref="O40:S40"/>
    <mergeCell ref="T40:AC40"/>
    <mergeCell ref="C41:F41"/>
    <mergeCell ref="G41:N41"/>
    <mergeCell ref="O41:S41"/>
    <mergeCell ref="T41:AC41"/>
    <mergeCell ref="C42:F43"/>
    <mergeCell ref="G42:N43"/>
    <mergeCell ref="O42:S42"/>
    <mergeCell ref="T42:AC42"/>
    <mergeCell ref="O43:S43"/>
    <mergeCell ref="T43:AC43"/>
    <mergeCell ref="C44:N44"/>
    <mergeCell ref="O44:AC44"/>
    <mergeCell ref="C45:F46"/>
    <mergeCell ref="G45:H45"/>
    <mergeCell ref="O45:R45"/>
    <mergeCell ref="S45:AC45"/>
    <mergeCell ref="G46:M46"/>
    <mergeCell ref="O46:R51"/>
    <mergeCell ref="S46:U46"/>
    <mergeCell ref="W46:AA46"/>
    <mergeCell ref="AB46:AC46"/>
    <mergeCell ref="C47:F47"/>
    <mergeCell ref="G47:N47"/>
    <mergeCell ref="S47:U48"/>
    <mergeCell ref="V47:V48"/>
    <mergeCell ref="W47:AA48"/>
    <mergeCell ref="AB47:AC48"/>
    <mergeCell ref="C48:F48"/>
    <mergeCell ref="G48:N48"/>
    <mergeCell ref="C49:F49"/>
    <mergeCell ref="G49:N49"/>
    <mergeCell ref="S49:U51"/>
    <mergeCell ref="V49:V51"/>
    <mergeCell ref="W49:AA51"/>
    <mergeCell ref="AB49:AC51"/>
    <mergeCell ref="C50:F50"/>
    <mergeCell ref="G50:N50"/>
    <mergeCell ref="C51:F51"/>
    <mergeCell ref="G51:N51"/>
  </mergeCells>
  <pageMargins left="0.45972222222222198" right="0.47013888888888899" top="0.85486111111111096" bottom="0.35" header="0.511811023622047" footer="0.511811023622047"/>
  <pageSetup paperSize="9" scale="8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L84"/>
  <sheetViews>
    <sheetView showGridLines="0" topLeftCell="A20" zoomScaleNormal="100" workbookViewId="0">
      <selection activeCell="Q32" sqref="Q32"/>
    </sheetView>
  </sheetViews>
  <sheetFormatPr baseColWidth="10" defaultColWidth="11.42578125" defaultRowHeight="12.75"/>
  <cols>
    <col min="1" max="2" width="1.140625" customWidth="1"/>
    <col min="3" max="3" width="4.28515625" customWidth="1"/>
    <col min="4" max="4" width="5.28515625" customWidth="1"/>
    <col min="5" max="5" width="5.1406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188</v>
      </c>
      <c r="G8" s="691"/>
      <c r="H8" s="691"/>
      <c r="I8" s="691"/>
      <c r="J8" s="691"/>
      <c r="K8" s="691"/>
      <c r="L8" s="691"/>
      <c r="M8" s="691"/>
      <c r="N8" s="691"/>
      <c r="O8" s="691"/>
      <c r="P8" s="691"/>
      <c r="Q8" s="692" t="s">
        <v>435</v>
      </c>
      <c r="R8" s="692"/>
      <c r="S8" s="693"/>
      <c r="T8" s="693"/>
      <c r="U8" s="692" t="s">
        <v>436</v>
      </c>
      <c r="V8" s="692"/>
      <c r="W8" s="694" t="s">
        <v>668</v>
      </c>
      <c r="X8" s="694"/>
      <c r="Y8" s="694"/>
      <c r="Z8" s="694"/>
      <c r="AA8" s="694"/>
      <c r="AB8" s="216"/>
      <c r="AE8" s="218"/>
      <c r="AF8" s="686"/>
      <c r="AG8" s="686"/>
      <c r="AH8" s="686"/>
      <c r="AI8" s="686"/>
      <c r="AJ8" s="686"/>
      <c r="AK8" s="686"/>
      <c r="AL8" s="686"/>
    </row>
    <row r="9" spans="2:38" ht="22.5" customHeight="1">
      <c r="B9" s="215"/>
      <c r="C9" s="668" t="s">
        <v>438</v>
      </c>
      <c r="D9" s="668"/>
      <c r="E9" s="668"/>
      <c r="F9" s="687" t="s">
        <v>669</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698" t="s">
        <v>670</v>
      </c>
      <c r="S13" s="698"/>
      <c r="T13" s="698"/>
      <c r="U13" s="698"/>
      <c r="V13" s="698"/>
      <c r="W13" s="698"/>
      <c r="X13" s="698"/>
      <c r="Y13" s="698"/>
      <c r="Z13" s="698"/>
      <c r="AA13" s="698"/>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698"/>
      <c r="S14" s="698"/>
      <c r="T14" s="698"/>
      <c r="U14" s="698"/>
      <c r="V14" s="698"/>
      <c r="W14" s="698"/>
      <c r="X14" s="698"/>
      <c r="Y14" s="698"/>
      <c r="Z14" s="698"/>
      <c r="AA14" s="698"/>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698"/>
      <c r="S15" s="698"/>
      <c r="T15" s="698"/>
      <c r="U15" s="698"/>
      <c r="V15" s="698"/>
      <c r="W15" s="698"/>
      <c r="X15" s="698"/>
      <c r="Y15" s="698"/>
      <c r="Z15" s="698"/>
      <c r="AA15" s="69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698"/>
      <c r="S16" s="698"/>
      <c r="T16" s="698"/>
      <c r="U16" s="698"/>
      <c r="V16" s="698"/>
      <c r="W16" s="698"/>
      <c r="X16" s="698"/>
      <c r="Y16" s="698"/>
      <c r="Z16" s="698"/>
      <c r="AA16" s="69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698"/>
      <c r="S17" s="698"/>
      <c r="T17" s="698"/>
      <c r="U17" s="698"/>
      <c r="V17" s="698"/>
      <c r="W17" s="698"/>
      <c r="X17" s="698"/>
      <c r="Y17" s="698"/>
      <c r="Z17" s="698"/>
      <c r="AA17" s="69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698"/>
      <c r="S18" s="698"/>
      <c r="T18" s="698"/>
      <c r="U18" s="698"/>
      <c r="V18" s="698"/>
      <c r="W18" s="698"/>
      <c r="X18" s="698"/>
      <c r="Y18" s="698"/>
      <c r="Z18" s="698"/>
      <c r="AA18" s="69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698"/>
      <c r="S19" s="698"/>
      <c r="T19" s="698"/>
      <c r="U19" s="698"/>
      <c r="V19" s="698"/>
      <c r="W19" s="698"/>
      <c r="X19" s="698"/>
      <c r="Y19" s="698"/>
      <c r="Z19" s="698"/>
      <c r="AA19" s="698"/>
      <c r="AB19" s="216"/>
      <c r="AE19" s="218"/>
      <c r="AF19" s="218"/>
      <c r="AG19" s="218"/>
      <c r="AH19" s="218"/>
      <c r="AI19" s="218"/>
      <c r="AJ19" s="218"/>
      <c r="AK19" s="218"/>
      <c r="AL19" s="218"/>
    </row>
    <row r="20" spans="2:38" ht="18.75" customHeight="1">
      <c r="B20" s="215"/>
      <c r="C20" s="219"/>
      <c r="D20" s="220"/>
      <c r="E20" s="220"/>
      <c r="F20" s="220"/>
      <c r="G20" s="220"/>
      <c r="H20" s="220"/>
      <c r="I20" s="220"/>
      <c r="J20" s="220"/>
      <c r="K20" s="220"/>
      <c r="L20" s="220"/>
      <c r="M20" s="220"/>
      <c r="N20" s="220"/>
      <c r="O20" s="220"/>
      <c r="P20" s="220"/>
      <c r="Q20" s="220"/>
      <c r="R20" s="698"/>
      <c r="S20" s="698"/>
      <c r="T20" s="698"/>
      <c r="U20" s="698"/>
      <c r="V20" s="698"/>
      <c r="W20" s="698"/>
      <c r="X20" s="698"/>
      <c r="Y20" s="698"/>
      <c r="Z20" s="698"/>
      <c r="AA20" s="69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06" t="s">
        <v>671</v>
      </c>
      <c r="S22" s="706"/>
      <c r="T22" s="706"/>
      <c r="U22" s="706"/>
      <c r="V22" s="706"/>
      <c r="W22" s="706"/>
      <c r="X22" s="706"/>
      <c r="Y22" s="706"/>
      <c r="Z22" s="706"/>
      <c r="AA22" s="706"/>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06"/>
      <c r="S23" s="706"/>
      <c r="T23" s="706"/>
      <c r="U23" s="706"/>
      <c r="V23" s="706"/>
      <c r="W23" s="706"/>
      <c r="X23" s="706"/>
      <c r="Y23" s="706"/>
      <c r="Z23" s="706"/>
      <c r="AA23" s="706"/>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06"/>
      <c r="S24" s="706"/>
      <c r="T24" s="706"/>
      <c r="U24" s="706"/>
      <c r="V24" s="706"/>
      <c r="W24" s="706"/>
      <c r="X24" s="706"/>
      <c r="Y24" s="706"/>
      <c r="Z24" s="706"/>
      <c r="AA24" s="706"/>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06"/>
      <c r="S25" s="706"/>
      <c r="T25" s="706"/>
      <c r="U25" s="706"/>
      <c r="V25" s="706"/>
      <c r="W25" s="706"/>
      <c r="X25" s="706"/>
      <c r="Y25" s="706"/>
      <c r="Z25" s="706"/>
      <c r="AA25" s="706"/>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06"/>
      <c r="S26" s="706"/>
      <c r="T26" s="706"/>
      <c r="U26" s="706"/>
      <c r="V26" s="706"/>
      <c r="W26" s="706"/>
      <c r="X26" s="706"/>
      <c r="Y26" s="706"/>
      <c r="Z26" s="706"/>
      <c r="AA26" s="706"/>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06"/>
      <c r="S27" s="706"/>
      <c r="T27" s="706"/>
      <c r="U27" s="706"/>
      <c r="V27" s="706"/>
      <c r="W27" s="706"/>
      <c r="X27" s="706"/>
      <c r="Y27" s="706"/>
      <c r="Z27" s="706"/>
      <c r="AA27" s="706"/>
      <c r="AB27" s="216"/>
      <c r="AE27" s="218"/>
      <c r="AF27" s="218"/>
      <c r="AG27" s="218"/>
      <c r="AH27" s="218"/>
      <c r="AI27" s="218"/>
      <c r="AJ27" s="218"/>
      <c r="AK27" s="218"/>
      <c r="AL27" s="218"/>
    </row>
    <row r="28" spans="2:38" ht="21" customHeight="1">
      <c r="B28" s="215"/>
      <c r="C28" s="219"/>
      <c r="D28" s="220"/>
      <c r="E28" s="220"/>
      <c r="F28" s="220"/>
      <c r="G28" s="220"/>
      <c r="H28" s="220"/>
      <c r="I28" s="220"/>
      <c r="J28" s="220"/>
      <c r="K28" s="220"/>
      <c r="L28" s="220"/>
      <c r="M28" s="220"/>
      <c r="N28" s="220"/>
      <c r="O28" s="220"/>
      <c r="P28" s="220"/>
      <c r="Q28" s="220"/>
      <c r="R28" s="706"/>
      <c r="S28" s="706"/>
      <c r="T28" s="706"/>
      <c r="U28" s="706"/>
      <c r="V28" s="706"/>
      <c r="W28" s="706"/>
      <c r="X28" s="706"/>
      <c r="Y28" s="706"/>
      <c r="Z28" s="706"/>
      <c r="AA28" s="706"/>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INDICADORES!H57</f>
        <v>23981</v>
      </c>
      <c r="G31" s="256">
        <f>INDICADORES!K57</f>
        <v>19856</v>
      </c>
      <c r="H31" s="256">
        <f>INDICADORES!N57</f>
        <v>17090</v>
      </c>
      <c r="I31" s="256">
        <f>INDICADORES!T57</f>
        <v>20907</v>
      </c>
      <c r="J31" s="256">
        <f>INDICADORES!W57</f>
        <v>12919</v>
      </c>
      <c r="K31" s="256">
        <f>INDICADORES!Z57</f>
        <v>6597</v>
      </c>
      <c r="L31" s="256">
        <f>INDICADORES!AF57</f>
        <v>7731</v>
      </c>
      <c r="M31" s="256">
        <f>INDICADORES!AI57</f>
        <v>7928</v>
      </c>
      <c r="N31" s="256">
        <f>INDICADORES!AL57</f>
        <v>5890</v>
      </c>
      <c r="O31" s="256">
        <f>INDICADORES!AR57</f>
        <v>4773</v>
      </c>
      <c r="P31" s="256">
        <f>INDICADORES!AU57</f>
        <v>8168</v>
      </c>
      <c r="Q31" s="256">
        <f>INDICADORES!AX57</f>
        <v>9252</v>
      </c>
      <c r="R31" s="257">
        <f>SUM(F31:Q31)</f>
        <v>145092</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INDICADORES!I57</f>
        <v>540</v>
      </c>
      <c r="G32" s="256">
        <f>INDICADORES!L57</f>
        <v>432</v>
      </c>
      <c r="H32" s="256">
        <f>INDICADORES!O57</f>
        <v>457</v>
      </c>
      <c r="I32" s="256">
        <f>INDICADORES!U57</f>
        <v>476</v>
      </c>
      <c r="J32" s="256">
        <f>INDICADORES!X57</f>
        <v>538</v>
      </c>
      <c r="K32" s="256">
        <f>INDICADORES!AA57</f>
        <v>411</v>
      </c>
      <c r="L32" s="256">
        <f>INDICADORES!AG57</f>
        <v>575</v>
      </c>
      <c r="M32" s="256">
        <f>INDICADORES!AJ57</f>
        <v>433</v>
      </c>
      <c r="N32" s="256">
        <f>INDICADORES!AM57</f>
        <v>407</v>
      </c>
      <c r="O32" s="256">
        <f>INDICADORES!AS57</f>
        <v>347</v>
      </c>
      <c r="P32" s="256">
        <f>INDICADORES!AV57</f>
        <v>495</v>
      </c>
      <c r="Q32" s="256">
        <f>INDICADORES!AY57</f>
        <v>439</v>
      </c>
      <c r="R32" s="257">
        <f>SUM(F32:Q32)</f>
        <v>5550</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96">
        <f t="shared" ref="F33:R33" si="0">F31/F32</f>
        <v>44.409259259259258</v>
      </c>
      <c r="G33" s="296">
        <f t="shared" si="0"/>
        <v>45.962962962962962</v>
      </c>
      <c r="H33" s="296">
        <f t="shared" si="0"/>
        <v>37.396061269146607</v>
      </c>
      <c r="I33" s="296">
        <f t="shared" si="0"/>
        <v>43.922268907563023</v>
      </c>
      <c r="J33" s="296">
        <f t="shared" si="0"/>
        <v>24.013011152416357</v>
      </c>
      <c r="K33" s="296">
        <f t="shared" si="0"/>
        <v>16.051094890510949</v>
      </c>
      <c r="L33" s="296">
        <f t="shared" si="0"/>
        <v>13.445217391304348</v>
      </c>
      <c r="M33" s="296">
        <f t="shared" si="0"/>
        <v>18.309468822170899</v>
      </c>
      <c r="N33" s="296">
        <f t="shared" si="0"/>
        <v>14.471744471744472</v>
      </c>
      <c r="O33" s="296">
        <f t="shared" si="0"/>
        <v>13.755043227665706</v>
      </c>
      <c r="P33" s="296">
        <f t="shared" si="0"/>
        <v>16.501010101010102</v>
      </c>
      <c r="Q33" s="296">
        <f t="shared" si="0"/>
        <v>21.075170842824601</v>
      </c>
      <c r="R33" s="296">
        <f t="shared" si="0"/>
        <v>26.142702702702703</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312">
        <v>41.335992023928199</v>
      </c>
      <c r="G34" s="312">
        <v>43.353333333333303</v>
      </c>
      <c r="H34" s="312">
        <v>50.602247191011202</v>
      </c>
      <c r="I34" s="312">
        <v>46.837370242214497</v>
      </c>
      <c r="J34" s="312">
        <v>47.317663817663799</v>
      </c>
      <c r="K34" s="312">
        <v>48.054156171284603</v>
      </c>
      <c r="L34" s="312">
        <v>49.388148148148098</v>
      </c>
      <c r="M34" s="312">
        <v>47.941015089163201</v>
      </c>
      <c r="N34" s="312">
        <v>56.9835841313269</v>
      </c>
      <c r="O34" s="312">
        <v>49.072761194029901</v>
      </c>
      <c r="P34" s="312">
        <v>45.2</v>
      </c>
      <c r="Q34" s="312" t="e">
        <f>#DIV/0!</f>
        <v>#DIV/0!</v>
      </c>
      <c r="R34" s="312">
        <v>47.774570101669397</v>
      </c>
      <c r="U34" s="220"/>
      <c r="V34" s="220"/>
      <c r="W34" s="220"/>
      <c r="X34" s="220"/>
      <c r="Y34" s="220"/>
      <c r="Z34" s="220"/>
      <c r="AA34" s="221"/>
      <c r="AB34" s="216"/>
      <c r="AE34" s="218"/>
      <c r="AF34" s="218"/>
      <c r="AG34" s="218"/>
      <c r="AH34" s="218"/>
      <c r="AI34" s="218"/>
      <c r="AJ34" s="218"/>
      <c r="AK34" s="218"/>
      <c r="AL34" s="218"/>
    </row>
    <row r="35" spans="2:38" ht="14.25" customHeight="1">
      <c r="B35" s="215"/>
      <c r="C35" s="219"/>
      <c r="D35" s="685" t="s">
        <v>26</v>
      </c>
      <c r="E35" s="685"/>
      <c r="F35" s="300">
        <v>29</v>
      </c>
      <c r="G35" s="300">
        <v>29</v>
      </c>
      <c r="H35" s="300">
        <v>29</v>
      </c>
      <c r="I35" s="300">
        <v>29</v>
      </c>
      <c r="J35" s="300">
        <v>29</v>
      </c>
      <c r="K35" s="300">
        <v>29</v>
      </c>
      <c r="L35" s="300">
        <v>29</v>
      </c>
      <c r="M35" s="300">
        <v>29</v>
      </c>
      <c r="N35" s="300">
        <v>29</v>
      </c>
      <c r="O35" s="300">
        <v>29</v>
      </c>
      <c r="P35" s="300">
        <v>29</v>
      </c>
      <c r="Q35" s="300">
        <v>29</v>
      </c>
      <c r="R35" s="300">
        <v>29</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189</v>
      </c>
      <c r="H38" s="678"/>
      <c r="I38" s="678"/>
      <c r="J38" s="678"/>
      <c r="K38" s="678"/>
      <c r="L38" s="678"/>
      <c r="M38" s="678"/>
      <c r="N38" s="678"/>
      <c r="O38" s="679" t="s">
        <v>518</v>
      </c>
      <c r="P38" s="679"/>
      <c r="Q38" s="679"/>
      <c r="R38" s="679"/>
      <c r="S38" s="679"/>
      <c r="T38" s="742"/>
      <c r="U38" s="742"/>
      <c r="V38" s="742"/>
      <c r="W38" s="742"/>
      <c r="X38" s="742"/>
      <c r="Y38" s="742"/>
      <c r="Z38" s="742"/>
      <c r="AA38" s="742"/>
      <c r="AB38" s="216"/>
      <c r="AC38" s="238"/>
      <c r="AE38" s="261"/>
      <c r="AF38" s="646"/>
      <c r="AG38" s="646"/>
      <c r="AH38" s="646"/>
      <c r="AI38" s="646"/>
      <c r="AJ38" s="646"/>
      <c r="AK38" s="646"/>
      <c r="AL38" s="646"/>
    </row>
    <row r="39" spans="2:38" ht="24" customHeight="1">
      <c r="B39" s="215"/>
      <c r="C39" s="661" t="s">
        <v>28</v>
      </c>
      <c r="D39" s="661"/>
      <c r="E39" s="661"/>
      <c r="F39" s="661"/>
      <c r="G39" s="674" t="s">
        <v>190</v>
      </c>
      <c r="H39" s="674"/>
      <c r="I39" s="674"/>
      <c r="J39" s="674"/>
      <c r="K39" s="674"/>
      <c r="L39" s="674"/>
      <c r="M39" s="674"/>
      <c r="N39" s="674"/>
      <c r="O39" s="670" t="s">
        <v>519</v>
      </c>
      <c r="P39" s="670"/>
      <c r="Q39" s="670"/>
      <c r="R39" s="670"/>
      <c r="S39" s="670"/>
      <c r="T39" s="742"/>
      <c r="U39" s="742"/>
      <c r="V39" s="742"/>
      <c r="W39" s="742"/>
      <c r="X39" s="742"/>
      <c r="Y39" s="742"/>
      <c r="Z39" s="742"/>
      <c r="AA39" s="742"/>
      <c r="AB39" s="216"/>
      <c r="AC39" s="238"/>
      <c r="AE39" s="261"/>
      <c r="AF39" s="646"/>
      <c r="AG39" s="646"/>
      <c r="AH39" s="646"/>
      <c r="AI39" s="646"/>
      <c r="AJ39" s="646"/>
      <c r="AK39" s="646"/>
      <c r="AL39" s="646"/>
    </row>
    <row r="40" spans="2:38" ht="27" customHeight="1">
      <c r="B40" s="215"/>
      <c r="C40" s="661" t="s">
        <v>520</v>
      </c>
      <c r="D40" s="661"/>
      <c r="E40" s="661"/>
      <c r="F40" s="661"/>
      <c r="G40" s="674" t="s">
        <v>672</v>
      </c>
      <c r="H40" s="674"/>
      <c r="I40" s="674"/>
      <c r="J40" s="674"/>
      <c r="K40" s="674"/>
      <c r="L40" s="674"/>
      <c r="M40" s="674"/>
      <c r="N40" s="674"/>
      <c r="O40" s="675" t="s">
        <v>471</v>
      </c>
      <c r="P40" s="675"/>
      <c r="Q40" s="675"/>
      <c r="R40" s="675"/>
      <c r="S40" s="675"/>
      <c r="T40" s="740" t="s">
        <v>472</v>
      </c>
      <c r="U40" s="740"/>
      <c r="V40" s="740"/>
      <c r="W40" s="740"/>
      <c r="X40" s="740"/>
      <c r="Y40" s="740"/>
      <c r="Z40" s="740"/>
      <c r="AA40" s="740"/>
      <c r="AB40" s="216"/>
      <c r="AC40" s="238"/>
      <c r="AE40" s="261"/>
      <c r="AF40" s="239"/>
      <c r="AG40" s="239"/>
      <c r="AH40" s="239"/>
      <c r="AI40" s="239"/>
      <c r="AJ40" s="239"/>
      <c r="AK40" s="239"/>
      <c r="AL40" s="239"/>
    </row>
    <row r="41" spans="2:38" ht="21" customHeight="1">
      <c r="B41" s="215"/>
      <c r="C41" s="661" t="s">
        <v>468</v>
      </c>
      <c r="D41" s="661"/>
      <c r="E41" s="661"/>
      <c r="F41" s="661"/>
      <c r="G41" s="674" t="s">
        <v>87</v>
      </c>
      <c r="H41" s="674"/>
      <c r="I41" s="674"/>
      <c r="J41" s="674"/>
      <c r="K41" s="674"/>
      <c r="L41" s="674"/>
      <c r="M41" s="674"/>
      <c r="N41" s="674"/>
      <c r="O41" s="675" t="s">
        <v>473</v>
      </c>
      <c r="P41" s="675"/>
      <c r="Q41" s="675"/>
      <c r="R41" s="675"/>
      <c r="S41" s="675"/>
      <c r="T41" s="740" t="s">
        <v>616</v>
      </c>
      <c r="U41" s="740"/>
      <c r="V41" s="740"/>
      <c r="W41" s="740"/>
      <c r="X41" s="740"/>
      <c r="Y41" s="740"/>
      <c r="Z41" s="740"/>
      <c r="AA41" s="740"/>
      <c r="AB41" s="216"/>
      <c r="AC41" s="238"/>
      <c r="AE41" s="261"/>
      <c r="AF41" s="647"/>
      <c r="AG41" s="647"/>
      <c r="AH41" s="647"/>
      <c r="AI41" s="647"/>
      <c r="AJ41" s="647"/>
      <c r="AK41" s="647"/>
      <c r="AL41" s="647"/>
    </row>
    <row r="42" spans="2:38" ht="20.25" customHeight="1">
      <c r="B42" s="215"/>
      <c r="C42" s="668" t="s">
        <v>522</v>
      </c>
      <c r="D42" s="668"/>
      <c r="E42" s="668"/>
      <c r="F42" s="668"/>
      <c r="G42" s="669" t="s">
        <v>588</v>
      </c>
      <c r="H42" s="669"/>
      <c r="I42" s="669"/>
      <c r="J42" s="669"/>
      <c r="K42" s="669"/>
      <c r="L42" s="669"/>
      <c r="M42" s="669"/>
      <c r="N42" s="669"/>
      <c r="O42" s="670" t="s">
        <v>475</v>
      </c>
      <c r="P42" s="670"/>
      <c r="Q42" s="670"/>
      <c r="R42" s="670"/>
      <c r="S42" s="670"/>
      <c r="T42" s="742"/>
      <c r="U42" s="742"/>
      <c r="V42" s="742"/>
      <c r="W42" s="742"/>
      <c r="X42" s="742"/>
      <c r="Y42" s="742"/>
      <c r="Z42" s="742"/>
      <c r="AA42" s="742"/>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741" t="s">
        <v>644</v>
      </c>
      <c r="U43" s="741"/>
      <c r="V43" s="741"/>
      <c r="W43" s="741"/>
      <c r="X43" s="741"/>
      <c r="Y43" s="741"/>
      <c r="Z43" s="741"/>
      <c r="AA43" s="741"/>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t="s">
        <v>482</v>
      </c>
      <c r="W46" s="656" t="s">
        <v>489</v>
      </c>
      <c r="X46" s="656"/>
      <c r="Y46" s="656"/>
      <c r="Z46" s="667" t="s">
        <v>482</v>
      </c>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2" t="s">
        <v>673</v>
      </c>
      <c r="H48" s="652"/>
      <c r="I48" s="652"/>
      <c r="J48" s="652"/>
      <c r="K48" s="652"/>
      <c r="L48" s="652"/>
      <c r="M48" s="652"/>
      <c r="N48" s="652"/>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191</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10" t="s">
        <v>547</v>
      </c>
      <c r="H51" s="610"/>
      <c r="I51" s="610"/>
      <c r="J51" s="610"/>
      <c r="K51" s="610"/>
      <c r="L51" s="610"/>
      <c r="M51" s="610"/>
      <c r="N51" s="610"/>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5MtEmwwBaDjq1oYIhASu54cPmGT6EmdOzUSRbJ/xWotYgPXehSWyetN/Vxgdlqua3S/6J1OMcFdlgt64JCYF4Q==" saltValue="zBogOFIzZpCfFfrN6fBFKg=="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1:AH83"/>
  <sheetViews>
    <sheetView showGridLines="0" topLeftCell="A19" zoomScaleNormal="100" workbookViewId="0">
      <selection activeCell="F35" sqref="F35"/>
    </sheetView>
  </sheetViews>
  <sheetFormatPr baseColWidth="10" defaultColWidth="11.42578125" defaultRowHeight="12.75"/>
  <cols>
    <col min="1" max="2" width="1.140625" customWidth="1"/>
    <col min="3" max="3" width="4.28515625" customWidth="1"/>
    <col min="4" max="4" width="6" customWidth="1"/>
    <col min="5" max="5" width="4.28515625" customWidth="1"/>
    <col min="6" max="28" width="8.7109375" customWidth="1"/>
    <col min="29" max="30" width="1.140625" customWidth="1"/>
  </cols>
  <sheetData>
    <row r="1" spans="2:34" ht="6" customHeight="1"/>
    <row r="2" spans="2:34"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4"/>
    </row>
    <row r="3" spans="2:34">
      <c r="B3" s="215"/>
      <c r="G3" s="688" t="str">
        <f>+'OP MEDICINA GRAL'!G3</f>
        <v>HOSPITAL REGIONAL DE MONIQUIRÁ E.S.E.</v>
      </c>
      <c r="H3" s="688"/>
      <c r="I3" s="688"/>
      <c r="J3" s="688"/>
      <c r="K3" s="688"/>
      <c r="L3" s="688"/>
      <c r="M3" s="688"/>
      <c r="N3" s="688"/>
      <c r="O3" s="688"/>
      <c r="P3" s="688"/>
      <c r="AC3" s="216"/>
    </row>
    <row r="4" spans="2:34">
      <c r="B4" s="215"/>
      <c r="G4" s="688" t="s">
        <v>430</v>
      </c>
      <c r="H4" s="688"/>
      <c r="I4" s="688"/>
      <c r="J4" s="688"/>
      <c r="K4" s="688"/>
      <c r="L4" s="688"/>
      <c r="M4" s="688"/>
      <c r="N4" s="688"/>
      <c r="O4" s="688"/>
      <c r="P4" s="688"/>
      <c r="AC4" s="216"/>
    </row>
    <row r="5" spans="2:34">
      <c r="B5" s="215"/>
      <c r="G5" s="688" t="s">
        <v>537</v>
      </c>
      <c r="H5" s="688"/>
      <c r="I5" s="688"/>
      <c r="J5" s="688"/>
      <c r="K5" s="688"/>
      <c r="L5" s="688"/>
      <c r="M5" s="688"/>
      <c r="N5" s="688"/>
      <c r="O5" s="688"/>
      <c r="P5" s="688"/>
      <c r="AC5" s="216"/>
    </row>
    <row r="6" spans="2:34" ht="4.5" customHeight="1">
      <c r="B6" s="215"/>
      <c r="AC6" s="216"/>
    </row>
    <row r="7" spans="2:34"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216"/>
    </row>
    <row r="8" spans="2:34" ht="15" customHeight="1">
      <c r="B8" s="215"/>
      <c r="C8" s="661" t="s">
        <v>433</v>
      </c>
      <c r="D8" s="661"/>
      <c r="E8" s="661"/>
      <c r="F8" s="691" t="s">
        <v>89</v>
      </c>
      <c r="G8" s="691"/>
      <c r="H8" s="691"/>
      <c r="I8" s="691"/>
      <c r="J8" s="691"/>
      <c r="K8" s="691"/>
      <c r="L8" s="691"/>
      <c r="M8" s="691"/>
      <c r="N8" s="691"/>
      <c r="O8" s="691"/>
      <c r="P8" s="691"/>
      <c r="Q8" s="727" t="s">
        <v>435</v>
      </c>
      <c r="R8" s="727"/>
      <c r="S8" s="728"/>
      <c r="T8" s="728"/>
      <c r="U8" s="727" t="s">
        <v>436</v>
      </c>
      <c r="V8" s="727"/>
      <c r="W8" s="674" t="s">
        <v>437</v>
      </c>
      <c r="X8" s="674"/>
      <c r="Y8" s="674"/>
      <c r="Z8" s="674"/>
      <c r="AA8" s="674"/>
      <c r="AB8" s="674"/>
      <c r="AC8" s="216"/>
      <c r="AF8" s="218"/>
      <c r="AG8" s="218"/>
      <c r="AH8" s="218"/>
    </row>
    <row r="9" spans="2:34" ht="22.5" customHeight="1">
      <c r="B9" s="215"/>
      <c r="C9" s="724" t="s">
        <v>438</v>
      </c>
      <c r="D9" s="724"/>
      <c r="E9" s="724"/>
      <c r="F9" s="725" t="s">
        <v>674</v>
      </c>
      <c r="G9" s="725"/>
      <c r="H9" s="725"/>
      <c r="I9" s="725"/>
      <c r="J9" s="725"/>
      <c r="K9" s="725"/>
      <c r="L9" s="725"/>
      <c r="M9" s="725"/>
      <c r="N9" s="725"/>
      <c r="O9" s="725"/>
      <c r="P9" s="725"/>
      <c r="Q9" s="725"/>
      <c r="R9" s="725"/>
      <c r="S9" s="725"/>
      <c r="T9" s="725"/>
      <c r="U9" s="725"/>
      <c r="V9" s="725"/>
      <c r="W9" s="725"/>
      <c r="X9" s="725"/>
      <c r="Y9" s="725"/>
      <c r="Z9" s="725"/>
      <c r="AA9" s="725"/>
      <c r="AB9" s="725"/>
      <c r="AC9" s="216"/>
      <c r="AF9" s="218"/>
      <c r="AG9" s="218"/>
      <c r="AH9" s="218"/>
    </row>
    <row r="10" spans="2:34" ht="15" customHeight="1">
      <c r="B10" s="215"/>
      <c r="C10" s="724"/>
      <c r="D10" s="724"/>
      <c r="E10" s="724"/>
      <c r="F10" s="725"/>
      <c r="G10" s="725"/>
      <c r="H10" s="725"/>
      <c r="I10" s="725"/>
      <c r="J10" s="725"/>
      <c r="K10" s="725"/>
      <c r="L10" s="725"/>
      <c r="M10" s="725"/>
      <c r="N10" s="725"/>
      <c r="O10" s="725"/>
      <c r="P10" s="725"/>
      <c r="Q10" s="725"/>
      <c r="R10" s="725"/>
      <c r="S10" s="725"/>
      <c r="T10" s="725"/>
      <c r="U10" s="725"/>
      <c r="V10" s="725"/>
      <c r="W10" s="725"/>
      <c r="X10" s="725"/>
      <c r="Y10" s="725"/>
      <c r="Z10" s="725"/>
      <c r="AA10" s="725"/>
      <c r="AB10" s="725"/>
      <c r="AC10" s="216"/>
      <c r="AF10" s="218"/>
      <c r="AG10" s="218"/>
      <c r="AH10" s="218"/>
    </row>
    <row r="11" spans="2:34" ht="7.5" customHeight="1">
      <c r="B11" s="215"/>
      <c r="C11" s="315"/>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c r="AB11" s="317"/>
      <c r="AC11" s="216"/>
      <c r="AF11" s="218"/>
      <c r="AG11" s="218"/>
      <c r="AH11" s="218"/>
    </row>
    <row r="12" spans="2:34" ht="17.25" customHeight="1">
      <c r="B12" s="215"/>
      <c r="C12" s="219"/>
      <c r="D12" s="220"/>
      <c r="E12" s="220"/>
      <c r="F12" s="220"/>
      <c r="G12" s="220"/>
      <c r="H12" s="220"/>
      <c r="I12" s="220"/>
      <c r="J12" s="220"/>
      <c r="K12" s="220"/>
      <c r="L12" s="220"/>
      <c r="M12" s="220"/>
      <c r="N12" s="220"/>
      <c r="O12" s="220"/>
      <c r="P12" s="220"/>
      <c r="Q12" s="323"/>
      <c r="R12" s="697" t="s">
        <v>442</v>
      </c>
      <c r="S12" s="697"/>
      <c r="T12" s="697"/>
      <c r="U12" s="697"/>
      <c r="V12" s="697"/>
      <c r="W12" s="697"/>
      <c r="X12" s="697"/>
      <c r="Y12" s="697"/>
      <c r="Z12" s="697"/>
      <c r="AA12" s="697"/>
      <c r="AB12" s="697"/>
      <c r="AC12" s="216"/>
      <c r="AF12" s="218"/>
      <c r="AG12" s="218"/>
      <c r="AH12" s="218"/>
    </row>
    <row r="13" spans="2:34" ht="17.25" customHeight="1">
      <c r="B13" s="215"/>
      <c r="C13" s="219"/>
      <c r="D13" s="220"/>
      <c r="E13" s="220"/>
      <c r="F13" s="220"/>
      <c r="G13" s="220"/>
      <c r="H13" s="220"/>
      <c r="I13" s="220"/>
      <c r="J13" s="220"/>
      <c r="K13" s="220"/>
      <c r="L13" s="220"/>
      <c r="M13" s="220"/>
      <c r="N13" s="220"/>
      <c r="O13" s="220"/>
      <c r="P13" s="220"/>
      <c r="Q13" s="324"/>
      <c r="R13" s="698" t="s">
        <v>675</v>
      </c>
      <c r="S13" s="698"/>
      <c r="T13" s="698"/>
      <c r="U13" s="698"/>
      <c r="V13" s="698"/>
      <c r="W13" s="698"/>
      <c r="X13" s="698"/>
      <c r="Y13" s="698"/>
      <c r="Z13" s="698"/>
      <c r="AA13" s="698"/>
      <c r="AB13" s="698"/>
      <c r="AC13" s="216"/>
      <c r="AF13" s="218"/>
      <c r="AG13" s="218"/>
      <c r="AH13" s="218"/>
    </row>
    <row r="14" spans="2:34" ht="17.25" customHeight="1">
      <c r="B14" s="215"/>
      <c r="C14" s="219"/>
      <c r="D14" s="220"/>
      <c r="E14" s="220"/>
      <c r="F14" s="220"/>
      <c r="G14" s="220"/>
      <c r="H14" s="220"/>
      <c r="I14" s="220"/>
      <c r="J14" s="220"/>
      <c r="K14" s="220"/>
      <c r="L14" s="220"/>
      <c r="M14" s="220"/>
      <c r="N14" s="220"/>
      <c r="O14" s="220"/>
      <c r="P14" s="220"/>
      <c r="R14" s="698"/>
      <c r="S14" s="698"/>
      <c r="T14" s="698"/>
      <c r="U14" s="698"/>
      <c r="V14" s="698"/>
      <c r="W14" s="698"/>
      <c r="X14" s="698"/>
      <c r="Y14" s="698"/>
      <c r="Z14" s="698"/>
      <c r="AA14" s="698"/>
      <c r="AB14" s="698"/>
      <c r="AC14" s="216"/>
      <c r="AF14" s="218"/>
      <c r="AG14" s="218"/>
      <c r="AH14" s="218"/>
    </row>
    <row r="15" spans="2:34" ht="17.25" customHeight="1">
      <c r="B15" s="215"/>
      <c r="C15" s="219"/>
      <c r="D15" s="220"/>
      <c r="E15" s="220"/>
      <c r="F15" s="220"/>
      <c r="G15" s="220"/>
      <c r="H15" s="220"/>
      <c r="I15" s="220"/>
      <c r="J15" s="220"/>
      <c r="K15" s="220"/>
      <c r="L15" s="220"/>
      <c r="M15" s="220"/>
      <c r="N15" s="220"/>
      <c r="O15" s="220"/>
      <c r="P15" s="220"/>
      <c r="R15" s="698"/>
      <c r="S15" s="698"/>
      <c r="T15" s="698"/>
      <c r="U15" s="698"/>
      <c r="V15" s="698"/>
      <c r="W15" s="698"/>
      <c r="X15" s="698"/>
      <c r="Y15" s="698"/>
      <c r="Z15" s="698"/>
      <c r="AA15" s="698"/>
      <c r="AB15" s="698"/>
      <c r="AC15" s="216"/>
      <c r="AF15" s="218"/>
      <c r="AG15" s="218"/>
      <c r="AH15" s="218"/>
    </row>
    <row r="16" spans="2:34" ht="17.25" customHeight="1">
      <c r="B16" s="215"/>
      <c r="C16" s="219"/>
      <c r="D16" s="220"/>
      <c r="E16" s="220"/>
      <c r="F16" s="220"/>
      <c r="G16" s="220"/>
      <c r="H16" s="220"/>
      <c r="I16" s="220"/>
      <c r="J16" s="220"/>
      <c r="K16" s="220"/>
      <c r="L16" s="220"/>
      <c r="M16" s="220"/>
      <c r="N16" s="220"/>
      <c r="O16" s="220"/>
      <c r="P16" s="220"/>
      <c r="R16" s="698"/>
      <c r="S16" s="698"/>
      <c r="T16" s="698"/>
      <c r="U16" s="698"/>
      <c r="V16" s="698"/>
      <c r="W16" s="698"/>
      <c r="X16" s="698"/>
      <c r="Y16" s="698"/>
      <c r="Z16" s="698"/>
      <c r="AA16" s="698"/>
      <c r="AB16" s="698"/>
      <c r="AC16" s="216"/>
      <c r="AF16" s="218"/>
      <c r="AG16" s="218"/>
      <c r="AH16" s="218"/>
    </row>
    <row r="17" spans="2:34" ht="17.25" customHeight="1">
      <c r="B17" s="215"/>
      <c r="C17" s="219"/>
      <c r="D17" s="220"/>
      <c r="E17" s="220"/>
      <c r="F17" s="220"/>
      <c r="G17" s="220"/>
      <c r="H17" s="220"/>
      <c r="I17" s="220"/>
      <c r="J17" s="220"/>
      <c r="K17" s="220"/>
      <c r="L17" s="220"/>
      <c r="M17" s="220"/>
      <c r="N17" s="220"/>
      <c r="O17" s="220"/>
      <c r="P17" s="220"/>
      <c r="R17" s="698"/>
      <c r="S17" s="698"/>
      <c r="T17" s="698"/>
      <c r="U17" s="698"/>
      <c r="V17" s="698"/>
      <c r="W17" s="698"/>
      <c r="X17" s="698"/>
      <c r="Y17" s="698"/>
      <c r="Z17" s="698"/>
      <c r="AA17" s="698"/>
      <c r="AB17" s="698"/>
      <c r="AC17" s="216"/>
      <c r="AF17" s="218"/>
      <c r="AG17" s="218"/>
      <c r="AH17" s="218"/>
    </row>
    <row r="18" spans="2:34" ht="17.25" customHeight="1">
      <c r="B18" s="215"/>
      <c r="C18" s="219"/>
      <c r="D18" s="220"/>
      <c r="E18" s="220"/>
      <c r="F18" s="220"/>
      <c r="G18" s="220"/>
      <c r="H18" s="220"/>
      <c r="I18" s="220"/>
      <c r="J18" s="220"/>
      <c r="K18" s="220"/>
      <c r="L18" s="220"/>
      <c r="M18" s="220"/>
      <c r="N18" s="220"/>
      <c r="O18" s="220"/>
      <c r="P18" s="220"/>
      <c r="R18" s="698"/>
      <c r="S18" s="698"/>
      <c r="T18" s="698"/>
      <c r="U18" s="698"/>
      <c r="V18" s="698"/>
      <c r="W18" s="698"/>
      <c r="X18" s="698"/>
      <c r="Y18" s="698"/>
      <c r="Z18" s="698"/>
      <c r="AA18" s="698"/>
      <c r="AB18" s="698"/>
      <c r="AC18" s="216"/>
      <c r="AF18" s="218"/>
      <c r="AG18" s="218"/>
      <c r="AH18" s="218"/>
    </row>
    <row r="19" spans="2:34" ht="17.25" customHeight="1">
      <c r="B19" s="215"/>
      <c r="C19" s="219"/>
      <c r="D19" s="220"/>
      <c r="E19" s="220"/>
      <c r="F19" s="220"/>
      <c r="G19" s="220"/>
      <c r="H19" s="220"/>
      <c r="I19" s="220"/>
      <c r="J19" s="220"/>
      <c r="K19" s="220"/>
      <c r="L19" s="220"/>
      <c r="M19" s="220"/>
      <c r="N19" s="220"/>
      <c r="O19" s="220"/>
      <c r="P19" s="220"/>
      <c r="R19" s="698"/>
      <c r="S19" s="698"/>
      <c r="T19" s="698"/>
      <c r="U19" s="698"/>
      <c r="V19" s="698"/>
      <c r="W19" s="698"/>
      <c r="X19" s="698"/>
      <c r="Y19" s="698"/>
      <c r="Z19" s="698"/>
      <c r="AA19" s="698"/>
      <c r="AB19" s="698"/>
      <c r="AC19" s="216"/>
      <c r="AF19" s="218"/>
      <c r="AG19" s="218"/>
      <c r="AH19" s="218"/>
    </row>
    <row r="20" spans="2:34" ht="17.25" customHeight="1">
      <c r="B20" s="215"/>
      <c r="C20" s="219"/>
      <c r="D20" s="220"/>
      <c r="E20" s="220"/>
      <c r="F20" s="220"/>
      <c r="G20" s="220"/>
      <c r="H20" s="220"/>
      <c r="I20" s="220"/>
      <c r="J20" s="220"/>
      <c r="K20" s="220"/>
      <c r="L20" s="220"/>
      <c r="M20" s="220"/>
      <c r="N20" s="220"/>
      <c r="O20" s="220"/>
      <c r="P20" s="220"/>
      <c r="R20" s="698"/>
      <c r="S20" s="698"/>
      <c r="T20" s="698"/>
      <c r="U20" s="698"/>
      <c r="V20" s="698"/>
      <c r="W20" s="698"/>
      <c r="X20" s="698"/>
      <c r="Y20" s="698"/>
      <c r="Z20" s="698"/>
      <c r="AA20" s="698"/>
      <c r="AB20" s="698"/>
      <c r="AC20" s="216"/>
      <c r="AF20" s="218"/>
      <c r="AG20" s="218"/>
      <c r="AH20" s="218"/>
    </row>
    <row r="21" spans="2:34" ht="17.25" customHeight="1">
      <c r="B21" s="215"/>
      <c r="C21" s="219"/>
      <c r="D21" s="220"/>
      <c r="E21" s="220"/>
      <c r="F21" s="220"/>
      <c r="G21" s="220"/>
      <c r="H21" s="220"/>
      <c r="I21" s="220"/>
      <c r="J21" s="220"/>
      <c r="K21" s="220"/>
      <c r="L21" s="220"/>
      <c r="M21" s="220"/>
      <c r="N21" s="220"/>
      <c r="O21" s="220"/>
      <c r="P21" s="220"/>
      <c r="Q21" s="324"/>
      <c r="R21" s="632" t="s">
        <v>478</v>
      </c>
      <c r="S21" s="632"/>
      <c r="T21" s="632"/>
      <c r="U21" s="632"/>
      <c r="V21" s="632"/>
      <c r="W21" s="632"/>
      <c r="X21" s="632"/>
      <c r="Y21" s="632"/>
      <c r="Z21" s="632"/>
      <c r="AA21" s="632"/>
      <c r="AB21" s="632"/>
      <c r="AC21" s="216"/>
      <c r="AF21" s="218"/>
      <c r="AG21" s="218"/>
      <c r="AH21" s="218"/>
    </row>
    <row r="22" spans="2:34" ht="17.25" customHeight="1">
      <c r="B22" s="215"/>
      <c r="C22" s="219"/>
      <c r="D22" s="220"/>
      <c r="E22" s="220"/>
      <c r="F22" s="220"/>
      <c r="G22" s="220"/>
      <c r="H22" s="220"/>
      <c r="I22" s="220"/>
      <c r="J22" s="220"/>
      <c r="K22" s="220"/>
      <c r="L22" s="220"/>
      <c r="M22" s="220"/>
      <c r="N22" s="220"/>
      <c r="O22" s="220"/>
      <c r="P22" s="220"/>
      <c r="R22" s="706" t="s">
        <v>676</v>
      </c>
      <c r="S22" s="706"/>
      <c r="T22" s="706"/>
      <c r="U22" s="706"/>
      <c r="V22" s="706"/>
      <c r="W22" s="706"/>
      <c r="X22" s="706"/>
      <c r="Y22" s="706"/>
      <c r="Z22" s="706"/>
      <c r="AA22" s="706"/>
      <c r="AB22" s="706"/>
      <c r="AC22" s="216"/>
      <c r="AF22" s="218"/>
      <c r="AG22" s="218"/>
      <c r="AH22" s="218"/>
    </row>
    <row r="23" spans="2:34" ht="17.25" customHeight="1">
      <c r="B23" s="215"/>
      <c r="C23" s="219"/>
      <c r="D23" s="220"/>
      <c r="E23" s="220"/>
      <c r="F23" s="220"/>
      <c r="G23" s="220"/>
      <c r="H23" s="220"/>
      <c r="I23" s="220"/>
      <c r="J23" s="220"/>
      <c r="K23" s="220"/>
      <c r="L23" s="220"/>
      <c r="M23" s="220"/>
      <c r="N23" s="220"/>
      <c r="O23" s="220"/>
      <c r="P23" s="220"/>
      <c r="R23" s="706"/>
      <c r="S23" s="706"/>
      <c r="T23" s="706"/>
      <c r="U23" s="706"/>
      <c r="V23" s="706"/>
      <c r="W23" s="706"/>
      <c r="X23" s="706"/>
      <c r="Y23" s="706"/>
      <c r="Z23" s="706"/>
      <c r="AA23" s="706"/>
      <c r="AB23" s="706"/>
      <c r="AC23" s="216"/>
      <c r="AF23" s="218"/>
      <c r="AG23" s="218"/>
      <c r="AH23" s="218"/>
    </row>
    <row r="24" spans="2:34" ht="17.25" customHeight="1">
      <c r="B24" s="215"/>
      <c r="C24" s="219"/>
      <c r="D24" s="220"/>
      <c r="E24" s="220"/>
      <c r="F24" s="220"/>
      <c r="G24" s="220"/>
      <c r="H24" s="220"/>
      <c r="I24" s="220"/>
      <c r="J24" s="220"/>
      <c r="K24" s="220"/>
      <c r="L24" s="220"/>
      <c r="M24" s="220"/>
      <c r="N24" s="220"/>
      <c r="O24" s="220"/>
      <c r="P24" s="220"/>
      <c r="R24" s="706"/>
      <c r="S24" s="706"/>
      <c r="T24" s="706"/>
      <c r="U24" s="706"/>
      <c r="V24" s="706"/>
      <c r="W24" s="706"/>
      <c r="X24" s="706"/>
      <c r="Y24" s="706"/>
      <c r="Z24" s="706"/>
      <c r="AA24" s="706"/>
      <c r="AB24" s="706"/>
      <c r="AC24" s="216"/>
      <c r="AF24" s="218"/>
      <c r="AG24" s="218"/>
      <c r="AH24" s="218"/>
    </row>
    <row r="25" spans="2:34" ht="17.25" customHeight="1">
      <c r="B25" s="215"/>
      <c r="C25" s="219"/>
      <c r="D25" s="220"/>
      <c r="E25" s="220"/>
      <c r="F25" s="220"/>
      <c r="G25" s="220"/>
      <c r="H25" s="220"/>
      <c r="I25" s="220"/>
      <c r="J25" s="220"/>
      <c r="K25" s="220"/>
      <c r="L25" s="220"/>
      <c r="M25" s="220"/>
      <c r="N25" s="220"/>
      <c r="O25" s="220"/>
      <c r="P25" s="220"/>
      <c r="R25" s="706"/>
      <c r="S25" s="706"/>
      <c r="T25" s="706"/>
      <c r="U25" s="706"/>
      <c r="V25" s="706"/>
      <c r="W25" s="706"/>
      <c r="X25" s="706"/>
      <c r="Y25" s="706"/>
      <c r="Z25" s="706"/>
      <c r="AA25" s="706"/>
      <c r="AB25" s="706"/>
      <c r="AC25" s="216"/>
      <c r="AF25" s="218"/>
      <c r="AG25" s="218"/>
      <c r="AH25" s="218"/>
    </row>
    <row r="26" spans="2:34" ht="17.25" customHeight="1">
      <c r="B26" s="215"/>
      <c r="C26" s="219"/>
      <c r="D26" s="220"/>
      <c r="E26" s="220"/>
      <c r="F26" s="220"/>
      <c r="G26" s="220"/>
      <c r="H26" s="220"/>
      <c r="I26" s="220"/>
      <c r="J26" s="220"/>
      <c r="K26" s="220"/>
      <c r="L26" s="220"/>
      <c r="M26" s="220"/>
      <c r="N26" s="220"/>
      <c r="O26" s="220"/>
      <c r="P26" s="220"/>
      <c r="R26" s="706"/>
      <c r="S26" s="706"/>
      <c r="T26" s="706"/>
      <c r="U26" s="706"/>
      <c r="V26" s="706"/>
      <c r="W26" s="706"/>
      <c r="X26" s="706"/>
      <c r="Y26" s="706"/>
      <c r="Z26" s="706"/>
      <c r="AA26" s="706"/>
      <c r="AB26" s="706"/>
      <c r="AC26" s="216"/>
      <c r="AF26" s="218"/>
      <c r="AG26" s="218"/>
      <c r="AH26" s="218"/>
    </row>
    <row r="27" spans="2:34" ht="17.25" customHeight="1">
      <c r="B27" s="215"/>
      <c r="C27" s="219"/>
      <c r="D27" s="220"/>
      <c r="E27" s="220"/>
      <c r="F27" s="220"/>
      <c r="G27" s="220"/>
      <c r="H27" s="220"/>
      <c r="I27" s="220"/>
      <c r="J27" s="220"/>
      <c r="K27" s="220"/>
      <c r="L27" s="220"/>
      <c r="M27" s="220"/>
      <c r="N27" s="220"/>
      <c r="O27" s="220"/>
      <c r="P27" s="220"/>
      <c r="R27" s="706"/>
      <c r="S27" s="706"/>
      <c r="T27" s="706"/>
      <c r="U27" s="706"/>
      <c r="V27" s="706"/>
      <c r="W27" s="706"/>
      <c r="X27" s="706"/>
      <c r="Y27" s="706"/>
      <c r="Z27" s="706"/>
      <c r="AA27" s="706"/>
      <c r="AB27" s="706"/>
      <c r="AC27" s="216"/>
      <c r="AF27" s="218"/>
      <c r="AG27" s="218"/>
      <c r="AH27" s="218"/>
    </row>
    <row r="28" spans="2:34" ht="17.25" customHeight="1">
      <c r="B28" s="215"/>
      <c r="C28" s="219"/>
      <c r="D28" s="220"/>
      <c r="E28" s="220"/>
      <c r="F28" s="220"/>
      <c r="G28" s="220"/>
      <c r="H28" s="220"/>
      <c r="I28" s="220"/>
      <c r="J28" s="220"/>
      <c r="K28" s="220"/>
      <c r="L28" s="220"/>
      <c r="M28" s="220"/>
      <c r="N28" s="220"/>
      <c r="O28" s="220"/>
      <c r="P28" s="220"/>
      <c r="R28" s="706"/>
      <c r="S28" s="706"/>
      <c r="T28" s="706"/>
      <c r="U28" s="706"/>
      <c r="V28" s="706"/>
      <c r="W28" s="706"/>
      <c r="X28" s="706"/>
      <c r="Y28" s="706"/>
      <c r="Z28" s="706"/>
      <c r="AA28" s="706"/>
      <c r="AB28" s="706"/>
      <c r="AC28" s="216"/>
      <c r="AF28" s="218"/>
      <c r="AG28" s="218"/>
      <c r="AH28" s="218"/>
    </row>
    <row r="29" spans="2:34" ht="5.25" customHeight="1">
      <c r="B29" s="215"/>
      <c r="C29" s="219"/>
      <c r="D29" s="220"/>
      <c r="E29" s="220"/>
      <c r="F29" s="220"/>
      <c r="G29" s="220"/>
      <c r="H29" s="220"/>
      <c r="I29" s="220"/>
      <c r="J29" s="220"/>
      <c r="K29" s="220"/>
      <c r="L29" s="220"/>
      <c r="M29" s="220"/>
      <c r="N29" s="220"/>
      <c r="O29" s="220"/>
      <c r="P29" s="220"/>
      <c r="R29" s="351"/>
      <c r="S29" s="351"/>
      <c r="T29" s="351"/>
      <c r="U29" s="351"/>
      <c r="V29" s="351"/>
      <c r="W29" s="351"/>
      <c r="X29" s="351"/>
      <c r="Y29" s="351"/>
      <c r="Z29" s="351"/>
      <c r="AA29" s="351"/>
      <c r="AB29" s="352"/>
      <c r="AC29" s="216"/>
      <c r="AF29" s="218"/>
      <c r="AG29" s="218"/>
      <c r="AH29" s="218"/>
    </row>
    <row r="30" spans="2:34" ht="15.75" customHeight="1">
      <c r="B30" s="215"/>
      <c r="C30" s="219"/>
      <c r="D30" s="761" t="s">
        <v>501</v>
      </c>
      <c r="E30" s="761"/>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B30" s="221"/>
      <c r="AC30" s="216"/>
      <c r="AF30" s="218"/>
      <c r="AG30" s="218"/>
      <c r="AH30" s="218"/>
    </row>
    <row r="31" spans="2:34" ht="22.5" customHeight="1">
      <c r="B31" s="215"/>
      <c r="C31" s="219"/>
      <c r="D31" s="227" t="s">
        <v>27</v>
      </c>
      <c r="E31" s="228"/>
      <c r="F31" s="256">
        <f>INDICADORES!H24</f>
        <v>17</v>
      </c>
      <c r="G31" s="256">
        <f>INDICADORES!K24</f>
        <v>13</v>
      </c>
      <c r="H31" s="256">
        <f>INDICADORES!N24</f>
        <v>24</v>
      </c>
      <c r="I31" s="256">
        <f>INDICADORES!T24</f>
        <v>23</v>
      </c>
      <c r="J31" s="256">
        <f>INDICADORES!W24</f>
        <v>16</v>
      </c>
      <c r="K31" s="256">
        <f>INDICADORES!Z24</f>
        <v>13</v>
      </c>
      <c r="L31" s="256">
        <f>INDICADORES!AF24</f>
        <v>17</v>
      </c>
      <c r="M31" s="256">
        <f>INDICADORES!AI24</f>
        <v>15</v>
      </c>
      <c r="N31" s="256">
        <f>INDICADORES!AL24</f>
        <v>12</v>
      </c>
      <c r="O31" s="256">
        <f>INDICADORES!AR24</f>
        <v>16</v>
      </c>
      <c r="P31" s="256">
        <f>INDICADORES!AU24</f>
        <v>12</v>
      </c>
      <c r="Q31" s="256">
        <f>INDICADORES!AX24</f>
        <v>10</v>
      </c>
      <c r="R31" s="257">
        <f>SUM(F31:Q31)</f>
        <v>188</v>
      </c>
      <c r="U31" s="295"/>
      <c r="V31" s="295"/>
      <c r="W31" s="295"/>
      <c r="X31" s="295"/>
      <c r="Y31" s="295"/>
      <c r="Z31" s="295"/>
      <c r="AB31" s="221"/>
      <c r="AC31" s="216"/>
      <c r="AF31" s="218"/>
      <c r="AG31" s="218"/>
      <c r="AH31" s="218"/>
    </row>
    <row r="32" spans="2:34" ht="22.5" customHeight="1">
      <c r="B32" s="215"/>
      <c r="C32" s="219"/>
      <c r="D32" s="227" t="s">
        <v>28</v>
      </c>
      <c r="E32" s="228"/>
      <c r="F32" s="256">
        <f>INDICADORES!I24</f>
        <v>2956</v>
      </c>
      <c r="G32" s="256">
        <f>INDICADORES!L24</f>
        <v>2786</v>
      </c>
      <c r="H32" s="256">
        <f>INDICADORES!O24</f>
        <v>3355</v>
      </c>
      <c r="I32" s="256">
        <f>INDICADORES!U24</f>
        <v>3107</v>
      </c>
      <c r="J32" s="256">
        <f>INDICADORES!X24</f>
        <v>3489</v>
      </c>
      <c r="K32" s="256">
        <f>INDICADORES!AA24</f>
        <v>3258</v>
      </c>
      <c r="L32" s="256">
        <f>INDICADORES!AG24</f>
        <v>3331</v>
      </c>
      <c r="M32" s="256">
        <f>INDICADORES!AJ24</f>
        <v>3381</v>
      </c>
      <c r="N32" s="256">
        <f>INDICADORES!AM24</f>
        <v>3218</v>
      </c>
      <c r="O32" s="256">
        <f>INDICADORES!AS24</f>
        <v>3282</v>
      </c>
      <c r="P32" s="256">
        <f>INDICADORES!AV24</f>
        <v>3151</v>
      </c>
      <c r="Q32" s="256">
        <f>INDICADORES!AY24</f>
        <v>3128</v>
      </c>
      <c r="R32" s="257">
        <f>SUM(F32:Q32)</f>
        <v>38442</v>
      </c>
      <c r="U32" s="295"/>
      <c r="V32" s="295"/>
      <c r="W32" s="295"/>
      <c r="X32" s="295"/>
      <c r="Y32" s="295"/>
      <c r="Z32" s="295"/>
      <c r="AB32" s="221"/>
      <c r="AC32" s="216"/>
      <c r="AF32" s="218"/>
      <c r="AG32" s="218"/>
      <c r="AH32" s="218"/>
    </row>
    <row r="33" spans="2:34" ht="22.5" customHeight="1">
      <c r="B33" s="215"/>
      <c r="C33" s="219"/>
      <c r="D33" s="231" t="s">
        <v>515</v>
      </c>
      <c r="E33" s="232"/>
      <c r="F33" s="296">
        <f t="shared" ref="F33:R33" si="0">F31*100/F32</f>
        <v>0.57510148849797027</v>
      </c>
      <c r="G33" s="296">
        <f t="shared" si="0"/>
        <v>0.46661880832735103</v>
      </c>
      <c r="H33" s="296">
        <f t="shared" si="0"/>
        <v>0.71535022354694489</v>
      </c>
      <c r="I33" s="296">
        <f t="shared" si="0"/>
        <v>0.74026392018023812</v>
      </c>
      <c r="J33" s="296">
        <f t="shared" si="0"/>
        <v>0.45858412152479222</v>
      </c>
      <c r="K33" s="296">
        <f t="shared" si="0"/>
        <v>0.39901780233271944</v>
      </c>
      <c r="L33" s="296">
        <f t="shared" si="0"/>
        <v>0.5103572500750525</v>
      </c>
      <c r="M33" s="296">
        <f t="shared" si="0"/>
        <v>0.44365572315882873</v>
      </c>
      <c r="N33" s="296">
        <f t="shared" si="0"/>
        <v>0.37290242386575512</v>
      </c>
      <c r="O33" s="296">
        <f t="shared" si="0"/>
        <v>0.48750761730652042</v>
      </c>
      <c r="P33" s="296">
        <f t="shared" si="0"/>
        <v>0.38083148206918438</v>
      </c>
      <c r="Q33" s="296">
        <f t="shared" si="0"/>
        <v>0.31969309462915602</v>
      </c>
      <c r="R33" s="296">
        <f t="shared" si="0"/>
        <v>0.48904843660579572</v>
      </c>
      <c r="U33" s="295"/>
      <c r="V33" s="295"/>
      <c r="W33" s="295"/>
      <c r="X33" s="295"/>
      <c r="Y33" s="295"/>
      <c r="Z33" s="295"/>
      <c r="AB33" s="221"/>
      <c r="AC33" s="216"/>
      <c r="AF33" s="218"/>
      <c r="AG33" s="218"/>
      <c r="AH33" s="218"/>
    </row>
    <row r="34" spans="2:34" ht="18.75" customHeight="1">
      <c r="B34" s="215"/>
      <c r="C34" s="219"/>
      <c r="D34" s="231" t="s">
        <v>516</v>
      </c>
      <c r="E34" s="353"/>
      <c r="F34" s="355">
        <v>0.5</v>
      </c>
      <c r="G34" s="355">
        <v>0.4</v>
      </c>
      <c r="H34" s="355">
        <v>0.59612518628912103</v>
      </c>
      <c r="I34" s="355">
        <v>0.46929996089166998</v>
      </c>
      <c r="J34" s="355">
        <v>0.39883973894126201</v>
      </c>
      <c r="K34" s="355">
        <v>0.42153047989623899</v>
      </c>
      <c r="L34" s="355">
        <v>0.51089918256130795</v>
      </c>
      <c r="M34" s="355">
        <v>0.461483848065318</v>
      </c>
      <c r="N34" s="355">
        <v>0.38182512409316499</v>
      </c>
      <c r="O34" s="355">
        <v>0.40204678362573099</v>
      </c>
      <c r="P34" s="355">
        <v>0.4</v>
      </c>
      <c r="Q34" s="355" t="e">
        <f>#DIV/0!</f>
        <v>#DIV/0!</v>
      </c>
      <c r="R34" s="356">
        <v>0.424476758846768</v>
      </c>
      <c r="U34" s="295"/>
      <c r="V34" s="295"/>
      <c r="W34" s="295"/>
      <c r="X34" s="295"/>
      <c r="Y34" s="295"/>
      <c r="Z34" s="295"/>
      <c r="AB34" s="221"/>
      <c r="AC34" s="216"/>
      <c r="AF34" s="218"/>
      <c r="AG34" s="218"/>
      <c r="AH34" s="218"/>
    </row>
    <row r="35" spans="2:34" ht="16.5" customHeight="1">
      <c r="B35" s="215"/>
      <c r="C35" s="219"/>
      <c r="D35" s="685" t="s">
        <v>26</v>
      </c>
      <c r="E35" s="685"/>
      <c r="F35" s="357">
        <v>1</v>
      </c>
      <c r="G35" s="357">
        <v>1</v>
      </c>
      <c r="H35" s="357">
        <v>1</v>
      </c>
      <c r="I35" s="357">
        <v>1</v>
      </c>
      <c r="J35" s="357">
        <v>1</v>
      </c>
      <c r="K35" s="357">
        <v>1</v>
      </c>
      <c r="L35" s="357">
        <v>1</v>
      </c>
      <c r="M35" s="357">
        <v>1</v>
      </c>
      <c r="N35" s="357">
        <v>1</v>
      </c>
      <c r="O35" s="357">
        <v>1</v>
      </c>
      <c r="P35" s="357">
        <v>1</v>
      </c>
      <c r="Q35" s="357">
        <v>1</v>
      </c>
      <c r="R35" s="357">
        <v>1</v>
      </c>
      <c r="U35" s="220"/>
      <c r="V35" s="220"/>
      <c r="W35" s="220"/>
      <c r="X35" s="220"/>
      <c r="Y35" s="220"/>
      <c r="Z35" s="220"/>
      <c r="AB35" s="221"/>
      <c r="AC35" s="216"/>
      <c r="AF35" s="218"/>
      <c r="AG35" s="218"/>
      <c r="AH35" s="218"/>
    </row>
    <row r="36" spans="2:34" ht="10.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1"/>
      <c r="AC36" s="216"/>
      <c r="AF36" s="218"/>
      <c r="AG36" s="218"/>
      <c r="AH36" s="218"/>
    </row>
    <row r="37" spans="2:34"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659"/>
      <c r="AC37" s="216"/>
      <c r="AE37" s="218"/>
      <c r="AF37" s="218"/>
      <c r="AG37" s="218"/>
    </row>
    <row r="38" spans="2:34" ht="27" customHeight="1">
      <c r="B38" s="215"/>
      <c r="C38" s="677" t="s">
        <v>27</v>
      </c>
      <c r="D38" s="677"/>
      <c r="E38" s="677"/>
      <c r="F38" s="677"/>
      <c r="G38" s="656" t="s">
        <v>677</v>
      </c>
      <c r="H38" s="656"/>
      <c r="I38" s="656"/>
      <c r="J38" s="656"/>
      <c r="K38" s="656"/>
      <c r="L38" s="656"/>
      <c r="M38" s="656"/>
      <c r="N38" s="656"/>
      <c r="O38" s="690" t="s">
        <v>518</v>
      </c>
      <c r="P38" s="690"/>
      <c r="Q38" s="690"/>
      <c r="R38" s="690"/>
      <c r="S38" s="690"/>
      <c r="T38" s="742"/>
      <c r="U38" s="742"/>
      <c r="V38" s="742"/>
      <c r="W38" s="742"/>
      <c r="X38" s="742"/>
      <c r="Y38" s="742"/>
      <c r="Z38" s="742"/>
      <c r="AA38" s="742"/>
      <c r="AB38" s="742"/>
      <c r="AC38" s="301"/>
      <c r="AE38" s="261"/>
      <c r="AF38" s="239"/>
      <c r="AG38" s="239"/>
    </row>
    <row r="39" spans="2:34" ht="27.75" customHeight="1">
      <c r="B39" s="215"/>
      <c r="C39" s="661" t="s">
        <v>28</v>
      </c>
      <c r="D39" s="661"/>
      <c r="E39" s="661"/>
      <c r="F39" s="661"/>
      <c r="G39" s="656" t="s">
        <v>95</v>
      </c>
      <c r="H39" s="656"/>
      <c r="I39" s="656"/>
      <c r="J39" s="656"/>
      <c r="K39" s="656"/>
      <c r="L39" s="656"/>
      <c r="M39" s="656"/>
      <c r="N39" s="656"/>
      <c r="O39" s="661" t="s">
        <v>519</v>
      </c>
      <c r="P39" s="661"/>
      <c r="Q39" s="661"/>
      <c r="R39" s="661"/>
      <c r="S39" s="661"/>
      <c r="T39" s="742"/>
      <c r="U39" s="742"/>
      <c r="V39" s="742"/>
      <c r="W39" s="742"/>
      <c r="X39" s="742"/>
      <c r="Y39" s="742"/>
      <c r="Z39" s="742"/>
      <c r="AA39" s="742"/>
      <c r="AB39" s="742"/>
      <c r="AC39" s="301"/>
      <c r="AE39" s="261"/>
      <c r="AF39" s="239"/>
      <c r="AG39" s="239"/>
    </row>
    <row r="40" spans="2:34" ht="24" customHeight="1">
      <c r="B40" s="215"/>
      <c r="C40" s="661" t="s">
        <v>520</v>
      </c>
      <c r="D40" s="661"/>
      <c r="E40" s="661"/>
      <c r="F40" s="661"/>
      <c r="G40" s="656" t="s">
        <v>665</v>
      </c>
      <c r="H40" s="656"/>
      <c r="I40" s="656"/>
      <c r="J40" s="656"/>
      <c r="K40" s="656"/>
      <c r="L40" s="656"/>
      <c r="M40" s="656"/>
      <c r="N40" s="656"/>
      <c r="O40" s="648" t="s">
        <v>471</v>
      </c>
      <c r="P40" s="648"/>
      <c r="Q40" s="648"/>
      <c r="R40" s="648"/>
      <c r="S40" s="648"/>
      <c r="T40" s="740" t="s">
        <v>472</v>
      </c>
      <c r="U40" s="740"/>
      <c r="V40" s="740"/>
      <c r="W40" s="740"/>
      <c r="X40" s="740"/>
      <c r="Y40" s="740"/>
      <c r="Z40" s="740"/>
      <c r="AA40" s="740"/>
      <c r="AB40" s="740"/>
      <c r="AC40" s="301"/>
      <c r="AE40" s="261"/>
      <c r="AF40" s="239"/>
      <c r="AG40" s="239"/>
    </row>
    <row r="41" spans="2:34" ht="18.75" customHeight="1">
      <c r="B41" s="215"/>
      <c r="C41" s="661" t="s">
        <v>468</v>
      </c>
      <c r="D41" s="661"/>
      <c r="E41" s="661"/>
      <c r="F41" s="661"/>
      <c r="G41" s="656" t="s">
        <v>252</v>
      </c>
      <c r="H41" s="656"/>
      <c r="I41" s="656"/>
      <c r="J41" s="656"/>
      <c r="K41" s="656"/>
      <c r="L41" s="656"/>
      <c r="M41" s="656"/>
      <c r="N41" s="656"/>
      <c r="O41" s="648" t="s">
        <v>473</v>
      </c>
      <c r="P41" s="648"/>
      <c r="Q41" s="648"/>
      <c r="R41" s="648"/>
      <c r="S41" s="648"/>
      <c r="T41" s="740" t="s">
        <v>474</v>
      </c>
      <c r="U41" s="740"/>
      <c r="V41" s="740"/>
      <c r="W41" s="740"/>
      <c r="X41" s="740"/>
      <c r="Y41" s="740"/>
      <c r="Z41" s="740"/>
      <c r="AA41" s="740"/>
      <c r="AB41" s="740"/>
      <c r="AC41" s="301"/>
      <c r="AE41" s="261"/>
      <c r="AF41" s="238"/>
      <c r="AG41" s="238"/>
    </row>
    <row r="42" spans="2:34" ht="19.5" customHeight="1">
      <c r="B42" s="215"/>
      <c r="C42" s="668" t="s">
        <v>522</v>
      </c>
      <c r="D42" s="668"/>
      <c r="E42" s="668"/>
      <c r="F42" s="668"/>
      <c r="G42" s="737" t="s">
        <v>640</v>
      </c>
      <c r="H42" s="737"/>
      <c r="I42" s="737"/>
      <c r="J42" s="737"/>
      <c r="K42" s="737"/>
      <c r="L42" s="737"/>
      <c r="M42" s="737"/>
      <c r="N42" s="737"/>
      <c r="O42" s="661" t="s">
        <v>475</v>
      </c>
      <c r="P42" s="661"/>
      <c r="Q42" s="661"/>
      <c r="R42" s="661"/>
      <c r="S42" s="661"/>
      <c r="T42" s="740"/>
      <c r="U42" s="740"/>
      <c r="V42" s="740"/>
      <c r="W42" s="740"/>
      <c r="X42" s="740"/>
      <c r="Y42" s="740"/>
      <c r="Z42" s="740"/>
      <c r="AA42" s="740"/>
      <c r="AB42" s="740"/>
      <c r="AC42" s="301"/>
      <c r="AE42" s="261"/>
      <c r="AF42" s="238"/>
      <c r="AG42" s="238"/>
    </row>
    <row r="43" spans="2:34" ht="18.75" customHeight="1">
      <c r="B43" s="215"/>
      <c r="C43" s="668"/>
      <c r="D43" s="668"/>
      <c r="E43" s="668"/>
      <c r="F43" s="668"/>
      <c r="G43" s="737"/>
      <c r="H43" s="737"/>
      <c r="I43" s="737"/>
      <c r="J43" s="737"/>
      <c r="K43" s="737"/>
      <c r="L43" s="737"/>
      <c r="M43" s="737"/>
      <c r="N43" s="737"/>
      <c r="O43" s="668" t="s">
        <v>476</v>
      </c>
      <c r="P43" s="668"/>
      <c r="Q43" s="668"/>
      <c r="R43" s="668"/>
      <c r="S43" s="668"/>
      <c r="T43" s="741" t="s">
        <v>477</v>
      </c>
      <c r="U43" s="741"/>
      <c r="V43" s="741"/>
      <c r="W43" s="741"/>
      <c r="X43" s="741"/>
      <c r="Y43" s="741"/>
      <c r="Z43" s="741"/>
      <c r="AA43" s="741"/>
      <c r="AB43" s="741"/>
      <c r="AC43" s="301"/>
      <c r="AE43" s="261"/>
      <c r="AF43" s="238"/>
      <c r="AG43" s="238"/>
    </row>
    <row r="44" spans="2:34" ht="15" customHeight="1">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660"/>
      <c r="AC44" s="301"/>
      <c r="AE44" s="261"/>
      <c r="AF44" s="238"/>
      <c r="AG44" s="238"/>
    </row>
    <row r="45" spans="2:34" ht="27.75" customHeight="1">
      <c r="B45" s="215"/>
      <c r="C45" s="677" t="s">
        <v>480</v>
      </c>
      <c r="D45" s="677"/>
      <c r="E45" s="677"/>
      <c r="F45" s="677"/>
      <c r="G45" s="662" t="s">
        <v>481</v>
      </c>
      <c r="H45" s="662"/>
      <c r="I45" s="241"/>
      <c r="J45" s="241" t="s">
        <v>483</v>
      </c>
      <c r="K45" s="240"/>
      <c r="L45" s="241" t="s">
        <v>484</v>
      </c>
      <c r="M45" s="242"/>
      <c r="N45" s="243"/>
      <c r="O45" s="663" t="s">
        <v>485</v>
      </c>
      <c r="P45" s="663"/>
      <c r="Q45" s="663"/>
      <c r="R45" s="663"/>
      <c r="S45" s="720" t="s">
        <v>486</v>
      </c>
      <c r="T45" s="720"/>
      <c r="U45" s="720"/>
      <c r="V45" s="720"/>
      <c r="W45" s="720"/>
      <c r="X45" s="720"/>
      <c r="Y45" s="720"/>
      <c r="Z45" s="720"/>
      <c r="AA45" s="720"/>
      <c r="AB45" s="720"/>
      <c r="AC45" s="301"/>
      <c r="AE45" s="261"/>
      <c r="AF45" s="238"/>
      <c r="AG45" s="238"/>
    </row>
    <row r="46" spans="2:34" ht="21.7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5" t="s">
        <v>482</v>
      </c>
      <c r="W46" s="721" t="s">
        <v>489</v>
      </c>
      <c r="X46" s="721"/>
      <c r="Y46" s="721"/>
      <c r="Z46" s="302"/>
      <c r="AA46" s="667"/>
      <c r="AB46" s="667"/>
      <c r="AC46" s="301"/>
      <c r="AE46" s="261"/>
      <c r="AF46" s="238"/>
      <c r="AG46" s="238"/>
    </row>
    <row r="47" spans="2:34" ht="35.25" customHeight="1">
      <c r="B47" s="215"/>
      <c r="C47" s="648" t="s">
        <v>490</v>
      </c>
      <c r="D47" s="648"/>
      <c r="E47" s="648"/>
      <c r="F47" s="648"/>
      <c r="G47" s="652"/>
      <c r="H47" s="652"/>
      <c r="I47" s="652"/>
      <c r="J47" s="652"/>
      <c r="K47" s="652"/>
      <c r="L47" s="652"/>
      <c r="M47" s="652"/>
      <c r="N47" s="652"/>
      <c r="O47" s="650"/>
      <c r="P47" s="650"/>
      <c r="Q47" s="650"/>
      <c r="R47" s="650"/>
      <c r="S47" s="721" t="s">
        <v>476</v>
      </c>
      <c r="T47" s="721"/>
      <c r="U47" s="721"/>
      <c r="V47" s="655" t="s">
        <v>482</v>
      </c>
      <c r="W47" s="721" t="s">
        <v>523</v>
      </c>
      <c r="X47" s="721"/>
      <c r="Y47" s="721"/>
      <c r="Z47" s="313"/>
      <c r="AA47" s="712"/>
      <c r="AB47" s="712"/>
      <c r="AC47" s="301"/>
      <c r="AE47" s="261"/>
      <c r="AF47" s="238"/>
      <c r="AG47" s="238"/>
    </row>
    <row r="48" spans="2:34" ht="20.25" customHeight="1">
      <c r="B48" s="215"/>
      <c r="C48" s="648" t="s">
        <v>524</v>
      </c>
      <c r="D48" s="648"/>
      <c r="E48" s="648"/>
      <c r="F48" s="648"/>
      <c r="G48" s="736" t="s">
        <v>666</v>
      </c>
      <c r="H48" s="736"/>
      <c r="I48" s="736"/>
      <c r="J48" s="736"/>
      <c r="K48" s="736"/>
      <c r="L48" s="736"/>
      <c r="M48" s="736"/>
      <c r="N48" s="736"/>
      <c r="O48" s="650"/>
      <c r="P48" s="650"/>
      <c r="Q48" s="650"/>
      <c r="R48" s="650"/>
      <c r="S48" s="721"/>
      <c r="T48" s="721"/>
      <c r="U48" s="721"/>
      <c r="V48" s="655"/>
      <c r="W48" s="721"/>
      <c r="X48" s="721"/>
      <c r="Y48" s="721"/>
      <c r="Z48" s="314"/>
      <c r="AA48" s="712"/>
      <c r="AB48" s="712"/>
      <c r="AC48" s="301"/>
      <c r="AE48" s="261"/>
      <c r="AF48" s="238"/>
      <c r="AG48" s="238"/>
    </row>
    <row r="49" spans="1:34" ht="13.5" customHeight="1">
      <c r="B49" s="215"/>
      <c r="C49" s="648" t="s">
        <v>526</v>
      </c>
      <c r="D49" s="648"/>
      <c r="E49" s="648"/>
      <c r="F49" s="648"/>
      <c r="G49" s="649" t="s">
        <v>678</v>
      </c>
      <c r="H49" s="649"/>
      <c r="I49" s="649"/>
      <c r="J49" s="649"/>
      <c r="K49" s="649"/>
      <c r="L49" s="649"/>
      <c r="M49" s="649"/>
      <c r="N49" s="649"/>
      <c r="O49" s="650"/>
      <c r="P49" s="650"/>
      <c r="Q49" s="650"/>
      <c r="R49" s="650"/>
      <c r="S49" s="715" t="s">
        <v>493</v>
      </c>
      <c r="T49" s="715"/>
      <c r="U49" s="715"/>
      <c r="V49" s="654" t="s">
        <v>482</v>
      </c>
      <c r="W49" s="607" t="s">
        <v>679</v>
      </c>
      <c r="X49" s="607"/>
      <c r="Y49" s="607"/>
      <c r="Z49" s="205"/>
      <c r="AA49" s="608" t="s">
        <v>482</v>
      </c>
      <c r="AB49" s="608"/>
      <c r="AC49" s="301"/>
      <c r="AE49" s="261"/>
      <c r="AF49" s="238"/>
      <c r="AG49" s="238"/>
    </row>
    <row r="50" spans="1:34" ht="22.5" customHeight="1">
      <c r="B50" s="215"/>
      <c r="C50" s="648" t="s">
        <v>495</v>
      </c>
      <c r="D50" s="648"/>
      <c r="E50" s="648"/>
      <c r="F50" s="648"/>
      <c r="G50" s="649"/>
      <c r="H50" s="649"/>
      <c r="I50" s="649"/>
      <c r="J50" s="649"/>
      <c r="K50" s="649"/>
      <c r="L50" s="649"/>
      <c r="M50" s="649"/>
      <c r="N50" s="649"/>
      <c r="O50" s="650"/>
      <c r="P50" s="650"/>
      <c r="Q50" s="650"/>
      <c r="R50" s="650"/>
      <c r="S50" s="715"/>
      <c r="T50" s="715"/>
      <c r="U50" s="715"/>
      <c r="V50" s="654"/>
      <c r="W50" s="607"/>
      <c r="X50" s="607"/>
      <c r="Y50" s="607"/>
      <c r="Z50" s="205"/>
      <c r="AA50" s="608"/>
      <c r="AB50" s="608"/>
      <c r="AC50" s="301"/>
      <c r="AE50" s="261"/>
      <c r="AF50" s="238"/>
      <c r="AG50" s="238"/>
    </row>
    <row r="51" spans="1:34" ht="22.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206"/>
      <c r="AA51" s="608"/>
      <c r="AB51" s="608"/>
      <c r="AC51" s="301"/>
      <c r="AE51" s="261"/>
      <c r="AF51" s="238"/>
      <c r="AG51" s="238"/>
    </row>
    <row r="52" spans="1:34" ht="3.7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304"/>
      <c r="AC52" s="305"/>
      <c r="AE52" s="261"/>
      <c r="AF52" s="239"/>
      <c r="AG52" s="239"/>
    </row>
    <row r="53" spans="1:34" ht="22.5" customHeight="1">
      <c r="C53" s="253"/>
      <c r="D53" s="238"/>
      <c r="E53" s="238"/>
      <c r="F53" s="238"/>
      <c r="G53" s="238"/>
      <c r="H53" s="238"/>
      <c r="I53" s="238"/>
      <c r="J53" s="238"/>
      <c r="K53" s="238"/>
      <c r="L53" s="238"/>
      <c r="M53" s="238"/>
      <c r="N53" s="238"/>
      <c r="AB53" s="254"/>
      <c r="AD53" s="238"/>
      <c r="AF53" s="239"/>
      <c r="AG53" s="239"/>
      <c r="AH53" s="239"/>
    </row>
    <row r="54" spans="1:34" ht="22.5" customHeight="1">
      <c r="A54" s="220"/>
      <c r="C54" s="253"/>
      <c r="D54" s="238"/>
      <c r="E54" s="238"/>
      <c r="F54" s="238"/>
      <c r="G54" s="238"/>
      <c r="H54" s="238"/>
      <c r="I54" s="238"/>
      <c r="J54" s="238"/>
      <c r="K54" s="238"/>
      <c r="L54" s="238"/>
      <c r="M54" s="238"/>
      <c r="N54" s="238"/>
      <c r="AB54" s="254"/>
      <c r="AD54" s="238"/>
      <c r="AF54" s="239"/>
      <c r="AG54" s="239"/>
      <c r="AH54" s="239"/>
    </row>
    <row r="55" spans="1:34" ht="22.5" customHeight="1">
      <c r="C55" s="253"/>
      <c r="D55" s="238"/>
      <c r="E55" s="238"/>
      <c r="F55" s="238"/>
      <c r="G55" s="238"/>
      <c r="H55" s="238"/>
      <c r="I55" s="238"/>
      <c r="J55" s="238"/>
      <c r="K55" s="238"/>
      <c r="L55" s="238"/>
      <c r="M55" s="238"/>
      <c r="N55" s="238"/>
      <c r="AB55" s="254"/>
      <c r="AD55" s="238"/>
      <c r="AF55" s="239"/>
      <c r="AG55" s="239"/>
      <c r="AH55" s="239"/>
    </row>
    <row r="56" spans="1:34" ht="22.5" customHeight="1">
      <c r="C56" s="253"/>
      <c r="D56" s="238"/>
      <c r="E56" s="238"/>
      <c r="F56" s="238"/>
      <c r="G56" s="238"/>
      <c r="H56" s="238"/>
      <c r="I56" s="238"/>
      <c r="J56" s="238"/>
      <c r="K56" s="238"/>
      <c r="L56" s="238"/>
      <c r="M56" s="238"/>
      <c r="N56" s="238"/>
      <c r="AB56" s="254"/>
      <c r="AD56" s="238"/>
      <c r="AF56" s="239"/>
      <c r="AG56" s="239"/>
      <c r="AH56" s="239"/>
    </row>
    <row r="57" spans="1:34"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c r="AB57" s="254"/>
    </row>
    <row r="58" spans="1:34"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c r="AB58" s="254"/>
    </row>
    <row r="59" spans="1:34"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c r="AB59" s="254"/>
    </row>
    <row r="60" spans="1:34"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c r="AB60" s="254"/>
    </row>
    <row r="61" spans="1:34"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row>
    <row r="62" spans="1:34"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row>
    <row r="63" spans="1:34"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row>
    <row r="64" spans="1:34"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row>
    <row r="65" spans="3:28"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row>
    <row r="66" spans="3:28"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row>
    <row r="67" spans="3:28"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row>
    <row r="68" spans="3:28"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row>
    <row r="69" spans="3:28"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row>
    <row r="70" spans="3:28"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row>
    <row r="71" spans="3:28"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row>
    <row r="72" spans="3:28"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row>
    <row r="73" spans="3:28"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row>
    <row r="74" spans="3:28"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row>
    <row r="75" spans="3:28">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row>
    <row r="76" spans="3:28">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row>
    <row r="77" spans="3:28">
      <c r="C77" s="253"/>
      <c r="D77" s="238"/>
      <c r="E77" s="238"/>
      <c r="F77" s="238"/>
      <c r="G77" s="238"/>
      <c r="H77" s="238"/>
      <c r="I77" s="238"/>
      <c r="J77" s="238"/>
      <c r="K77" s="238"/>
      <c r="L77" s="238"/>
      <c r="M77" s="238"/>
      <c r="N77" s="238"/>
      <c r="O77" s="255"/>
      <c r="P77" s="253"/>
      <c r="Q77" s="254"/>
      <c r="R77" s="254"/>
      <c r="S77" s="254"/>
      <c r="T77" s="254"/>
      <c r="U77" s="254"/>
      <c r="V77" s="254"/>
      <c r="W77" s="254"/>
      <c r="X77" s="254"/>
      <c r="Y77" s="254"/>
      <c r="Z77" s="254"/>
      <c r="AA77" s="254"/>
      <c r="AB77" s="254"/>
    </row>
    <row r="78" spans="3:28">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c r="AB78" s="254"/>
    </row>
    <row r="79" spans="3:28">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row>
    <row r="80" spans="3:28">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row>
    <row r="81" spans="3:28">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row>
    <row r="82" spans="3:28">
      <c r="C82" s="253"/>
      <c r="D82" s="238"/>
      <c r="E82" s="238"/>
      <c r="F82" s="238"/>
      <c r="G82" s="238"/>
      <c r="H82" s="238"/>
      <c r="I82" s="238"/>
      <c r="J82" s="238"/>
      <c r="K82" s="238"/>
      <c r="L82" s="238"/>
      <c r="M82" s="238"/>
      <c r="N82" s="238"/>
      <c r="O82" s="255"/>
      <c r="P82" s="253"/>
      <c r="Q82" s="254"/>
      <c r="R82" s="254"/>
      <c r="S82" s="254"/>
      <c r="T82" s="254"/>
      <c r="U82" s="254"/>
      <c r="V82" s="254"/>
      <c r="W82" s="254"/>
      <c r="X82" s="254"/>
      <c r="Y82" s="254"/>
      <c r="Z82" s="254"/>
      <c r="AA82" s="254"/>
      <c r="AB82" s="254"/>
    </row>
    <row r="83" spans="3:28">
      <c r="C83" s="253"/>
      <c r="D83" s="238"/>
      <c r="E83" s="238"/>
      <c r="F83" s="238"/>
      <c r="G83" s="238"/>
      <c r="H83" s="238"/>
      <c r="I83" s="238"/>
      <c r="J83" s="238"/>
      <c r="K83" s="238"/>
      <c r="L83" s="238"/>
      <c r="M83" s="238"/>
      <c r="N83" s="238"/>
      <c r="P83" s="253"/>
      <c r="Q83" s="254"/>
      <c r="R83" s="254"/>
      <c r="S83" s="254"/>
      <c r="T83" s="254"/>
      <c r="U83" s="254"/>
      <c r="V83" s="254"/>
      <c r="W83" s="254"/>
      <c r="X83" s="254"/>
      <c r="Y83" s="254"/>
      <c r="Z83" s="254"/>
      <c r="AA83" s="254"/>
      <c r="AB83" s="254"/>
    </row>
  </sheetData>
  <sheetProtection algorithmName="SHA-512" hashValue="8CmTghzsbcHudPQFw5WbdslvKPeFvh3BUvK4rvgZsT5QFCThxKY2chbV8IYjEVaCgbZAkfAEwCLXmLZkGsvzqw==" saltValue="yWgnmJAtD54iFMi2oQBLHg==" spinCount="100000" sheet="1" objects="1" scenarios="1"/>
  <mergeCells count="71">
    <mergeCell ref="G3:P3"/>
    <mergeCell ref="G4:P4"/>
    <mergeCell ref="G5:P5"/>
    <mergeCell ref="C7:AB7"/>
    <mergeCell ref="C8:E8"/>
    <mergeCell ref="F8:P8"/>
    <mergeCell ref="Q8:R8"/>
    <mergeCell ref="S8:T8"/>
    <mergeCell ref="U8:V8"/>
    <mergeCell ref="W8:AB8"/>
    <mergeCell ref="C9:E10"/>
    <mergeCell ref="F9:AB10"/>
    <mergeCell ref="R12:AB12"/>
    <mergeCell ref="R13:AB20"/>
    <mergeCell ref="R21:AB21"/>
    <mergeCell ref="R22:AB28"/>
    <mergeCell ref="D30:E30"/>
    <mergeCell ref="D35:E35"/>
    <mergeCell ref="C37:N37"/>
    <mergeCell ref="O37:AB37"/>
    <mergeCell ref="C38:F38"/>
    <mergeCell ref="G38:N38"/>
    <mergeCell ref="O38:S38"/>
    <mergeCell ref="T38:AB38"/>
    <mergeCell ref="C39:F39"/>
    <mergeCell ref="G39:N39"/>
    <mergeCell ref="O39:S39"/>
    <mergeCell ref="T39:AB39"/>
    <mergeCell ref="C40:F40"/>
    <mergeCell ref="G40:N40"/>
    <mergeCell ref="O40:S40"/>
    <mergeCell ref="T40:AB40"/>
    <mergeCell ref="C41:F41"/>
    <mergeCell ref="G41:N41"/>
    <mergeCell ref="O41:S41"/>
    <mergeCell ref="T41:AB41"/>
    <mergeCell ref="C42:F43"/>
    <mergeCell ref="G42:N43"/>
    <mergeCell ref="O42:S42"/>
    <mergeCell ref="T42:AB42"/>
    <mergeCell ref="O43:S43"/>
    <mergeCell ref="T43:AB43"/>
    <mergeCell ref="C44:N44"/>
    <mergeCell ref="O44:AB44"/>
    <mergeCell ref="C45:F46"/>
    <mergeCell ref="G45:H45"/>
    <mergeCell ref="O45:R45"/>
    <mergeCell ref="S45:AB45"/>
    <mergeCell ref="G46:M46"/>
    <mergeCell ref="O46:R51"/>
    <mergeCell ref="S46:U46"/>
    <mergeCell ref="W46:Y46"/>
    <mergeCell ref="AA46:AB46"/>
    <mergeCell ref="C47:F47"/>
    <mergeCell ref="G47:N47"/>
    <mergeCell ref="S47:U48"/>
    <mergeCell ref="V47:V48"/>
    <mergeCell ref="W47:Y48"/>
    <mergeCell ref="AA47:AB48"/>
    <mergeCell ref="C48:F48"/>
    <mergeCell ref="G48:N48"/>
    <mergeCell ref="C49:F49"/>
    <mergeCell ref="G49:N49"/>
    <mergeCell ref="S49:U51"/>
    <mergeCell ref="V49:V51"/>
    <mergeCell ref="W49:Y51"/>
    <mergeCell ref="AA49:AB51"/>
    <mergeCell ref="C50:F50"/>
    <mergeCell ref="G50:N50"/>
    <mergeCell ref="C51:F51"/>
    <mergeCell ref="G51:N51"/>
  </mergeCells>
  <pageMargins left="0.45972222222222198" right="0.47013888888888899" top="0.85486111111111096" bottom="0.35" header="0.511811023622047" footer="0.511811023622047"/>
  <pageSetup paperSize="9" scale="8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1:AG83"/>
  <sheetViews>
    <sheetView showGridLines="0" topLeftCell="B21" zoomScaleNormal="100" workbookViewId="0">
      <selection activeCell="P32" sqref="P32"/>
    </sheetView>
  </sheetViews>
  <sheetFormatPr baseColWidth="10" defaultColWidth="11.42578125" defaultRowHeight="12.75"/>
  <cols>
    <col min="1" max="2" width="1.140625" customWidth="1"/>
    <col min="3" max="3" width="4.28515625" customWidth="1"/>
    <col min="4" max="4" width="6" customWidth="1"/>
    <col min="5" max="5" width="4.28515625" customWidth="1"/>
    <col min="6" max="27" width="8.7109375" customWidth="1"/>
    <col min="28" max="29" width="1.140625" customWidth="1"/>
  </cols>
  <sheetData>
    <row r="1" spans="2:33" ht="6" customHeight="1"/>
    <row r="2" spans="2:33"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3">
      <c r="B3" s="215"/>
      <c r="G3" s="688" t="str">
        <f>+'OP MEDICINA GRAL'!G3</f>
        <v>HOSPITAL REGIONAL DE MONIQUIRÁ E.S.E.</v>
      </c>
      <c r="H3" s="688"/>
      <c r="I3" s="688"/>
      <c r="J3" s="688"/>
      <c r="K3" s="688"/>
      <c r="L3" s="688"/>
      <c r="M3" s="688"/>
      <c r="N3" s="688"/>
      <c r="O3" s="688"/>
      <c r="P3" s="688"/>
      <c r="AB3" s="216"/>
    </row>
    <row r="4" spans="2:33">
      <c r="B4" s="215"/>
      <c r="G4" s="688" t="s">
        <v>430</v>
      </c>
      <c r="H4" s="688"/>
      <c r="I4" s="688"/>
      <c r="J4" s="688"/>
      <c r="K4" s="688"/>
      <c r="L4" s="688"/>
      <c r="M4" s="688"/>
      <c r="N4" s="688"/>
      <c r="O4" s="688"/>
      <c r="P4" s="688"/>
      <c r="AB4" s="216"/>
    </row>
    <row r="5" spans="2:33">
      <c r="B5" s="215"/>
      <c r="G5" s="688" t="s">
        <v>537</v>
      </c>
      <c r="H5" s="688"/>
      <c r="I5" s="688"/>
      <c r="J5" s="688"/>
      <c r="K5" s="688"/>
      <c r="L5" s="688"/>
      <c r="M5" s="688"/>
      <c r="N5" s="688"/>
      <c r="O5" s="688"/>
      <c r="P5" s="688"/>
      <c r="AB5" s="216"/>
    </row>
    <row r="6" spans="2:33" ht="4.5" customHeight="1">
      <c r="B6" s="215"/>
      <c r="AB6" s="216"/>
    </row>
    <row r="7" spans="2:33"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3" ht="15" customHeight="1">
      <c r="B8" s="215"/>
      <c r="C8" s="661" t="s">
        <v>433</v>
      </c>
      <c r="D8" s="661"/>
      <c r="E8" s="661"/>
      <c r="F8" s="691" t="s">
        <v>93</v>
      </c>
      <c r="G8" s="691"/>
      <c r="H8" s="691"/>
      <c r="I8" s="691"/>
      <c r="J8" s="691"/>
      <c r="K8" s="691"/>
      <c r="L8" s="691"/>
      <c r="M8" s="691"/>
      <c r="N8" s="691"/>
      <c r="O8" s="691"/>
      <c r="P8" s="691"/>
      <c r="Q8" s="727" t="s">
        <v>435</v>
      </c>
      <c r="R8" s="727"/>
      <c r="S8" s="728"/>
      <c r="T8" s="728"/>
      <c r="U8" s="727" t="s">
        <v>436</v>
      </c>
      <c r="V8" s="727"/>
      <c r="W8" s="674" t="s">
        <v>437</v>
      </c>
      <c r="X8" s="674"/>
      <c r="Y8" s="674"/>
      <c r="Z8" s="674"/>
      <c r="AA8" s="674"/>
      <c r="AB8" s="216"/>
      <c r="AE8" s="218"/>
      <c r="AF8" s="218"/>
      <c r="AG8" s="218"/>
    </row>
    <row r="9" spans="2:33" ht="22.5" customHeight="1">
      <c r="B9" s="215"/>
      <c r="C9" s="724" t="s">
        <v>438</v>
      </c>
      <c r="D9" s="724"/>
      <c r="E9" s="724"/>
      <c r="F9" s="725" t="s">
        <v>680</v>
      </c>
      <c r="G9" s="725"/>
      <c r="H9" s="725"/>
      <c r="I9" s="725"/>
      <c r="J9" s="725"/>
      <c r="K9" s="725"/>
      <c r="L9" s="725"/>
      <c r="M9" s="725"/>
      <c r="N9" s="725"/>
      <c r="O9" s="725"/>
      <c r="P9" s="725"/>
      <c r="Q9" s="725"/>
      <c r="R9" s="725"/>
      <c r="S9" s="725"/>
      <c r="T9" s="725"/>
      <c r="U9" s="725"/>
      <c r="V9" s="725"/>
      <c r="W9" s="725"/>
      <c r="X9" s="725"/>
      <c r="Y9" s="725"/>
      <c r="Z9" s="725"/>
      <c r="AA9" s="725"/>
      <c r="AB9" s="216"/>
      <c r="AE9" s="218"/>
      <c r="AF9" s="218"/>
      <c r="AG9" s="218"/>
    </row>
    <row r="10" spans="2:33" ht="15" customHeight="1">
      <c r="B10" s="215"/>
      <c r="C10" s="724"/>
      <c r="D10" s="724"/>
      <c r="E10" s="724"/>
      <c r="F10" s="725"/>
      <c r="G10" s="725"/>
      <c r="H10" s="725"/>
      <c r="I10" s="725"/>
      <c r="J10" s="725"/>
      <c r="K10" s="725"/>
      <c r="L10" s="725"/>
      <c r="M10" s="725"/>
      <c r="N10" s="725"/>
      <c r="O10" s="725"/>
      <c r="P10" s="725"/>
      <c r="Q10" s="725"/>
      <c r="R10" s="725"/>
      <c r="S10" s="725"/>
      <c r="T10" s="725"/>
      <c r="U10" s="725"/>
      <c r="V10" s="725"/>
      <c r="W10" s="725"/>
      <c r="X10" s="725"/>
      <c r="Y10" s="725"/>
      <c r="Z10" s="725"/>
      <c r="AA10" s="725"/>
      <c r="AB10" s="216"/>
      <c r="AE10" s="218"/>
      <c r="AF10" s="218"/>
      <c r="AG10" s="218"/>
    </row>
    <row r="11" spans="2:33" ht="7.5" customHeight="1">
      <c r="B11" s="215"/>
      <c r="C11" s="315"/>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7"/>
      <c r="AB11" s="216"/>
      <c r="AE11" s="218"/>
      <c r="AF11" s="218"/>
      <c r="AG11" s="218"/>
    </row>
    <row r="12" spans="2:33" ht="17.25" customHeight="1">
      <c r="B12" s="215"/>
      <c r="C12" s="219"/>
      <c r="D12" s="220"/>
      <c r="E12" s="220"/>
      <c r="F12" s="220"/>
      <c r="G12" s="220"/>
      <c r="H12" s="220"/>
      <c r="I12" s="220"/>
      <c r="J12" s="220"/>
      <c r="K12" s="220"/>
      <c r="L12" s="220"/>
      <c r="M12" s="220"/>
      <c r="N12" s="220"/>
      <c r="O12" s="220"/>
      <c r="P12" s="220"/>
      <c r="Q12" s="323"/>
      <c r="R12" s="697" t="s">
        <v>442</v>
      </c>
      <c r="S12" s="697"/>
      <c r="T12" s="697"/>
      <c r="U12" s="697"/>
      <c r="V12" s="697"/>
      <c r="W12" s="697"/>
      <c r="X12" s="697"/>
      <c r="Y12" s="697"/>
      <c r="Z12" s="697"/>
      <c r="AA12" s="697"/>
      <c r="AB12" s="216"/>
      <c r="AE12" s="218"/>
      <c r="AF12" s="218"/>
      <c r="AG12" s="218"/>
    </row>
    <row r="13" spans="2:33" ht="17.25" customHeight="1">
      <c r="B13" s="215"/>
      <c r="C13" s="219"/>
      <c r="D13" s="220"/>
      <c r="E13" s="220"/>
      <c r="F13" s="220"/>
      <c r="G13" s="220"/>
      <c r="H13" s="220"/>
      <c r="I13" s="220"/>
      <c r="J13" s="220"/>
      <c r="K13" s="220"/>
      <c r="L13" s="220"/>
      <c r="M13" s="220"/>
      <c r="N13" s="220"/>
      <c r="O13" s="220"/>
      <c r="P13" s="220"/>
      <c r="Q13" s="324"/>
      <c r="R13" s="698" t="s">
        <v>681</v>
      </c>
      <c r="S13" s="698"/>
      <c r="T13" s="698"/>
      <c r="U13" s="698"/>
      <c r="V13" s="698"/>
      <c r="W13" s="698"/>
      <c r="X13" s="698"/>
      <c r="Y13" s="698"/>
      <c r="Z13" s="698"/>
      <c r="AA13" s="698"/>
      <c r="AB13" s="216"/>
      <c r="AE13" s="218"/>
      <c r="AF13" s="218"/>
      <c r="AG13" s="218"/>
    </row>
    <row r="14" spans="2:33" ht="17.25" customHeight="1">
      <c r="B14" s="215"/>
      <c r="C14" s="219"/>
      <c r="D14" s="220"/>
      <c r="E14" s="220"/>
      <c r="F14" s="220"/>
      <c r="G14" s="220"/>
      <c r="H14" s="220"/>
      <c r="I14" s="220"/>
      <c r="J14" s="220"/>
      <c r="K14" s="220"/>
      <c r="L14" s="220"/>
      <c r="M14" s="220"/>
      <c r="N14" s="220"/>
      <c r="O14" s="220"/>
      <c r="P14" s="220"/>
      <c r="R14" s="698"/>
      <c r="S14" s="698"/>
      <c r="T14" s="698"/>
      <c r="U14" s="698"/>
      <c r="V14" s="698"/>
      <c r="W14" s="698"/>
      <c r="X14" s="698"/>
      <c r="Y14" s="698"/>
      <c r="Z14" s="698"/>
      <c r="AA14" s="698"/>
      <c r="AB14" s="216"/>
      <c r="AE14" s="218"/>
      <c r="AF14" s="218"/>
      <c r="AG14" s="218"/>
    </row>
    <row r="15" spans="2:33" ht="17.25" customHeight="1">
      <c r="B15" s="215"/>
      <c r="C15" s="219"/>
      <c r="D15" s="220"/>
      <c r="E15" s="220"/>
      <c r="F15" s="220"/>
      <c r="G15" s="220"/>
      <c r="H15" s="220"/>
      <c r="I15" s="220"/>
      <c r="J15" s="220"/>
      <c r="K15" s="220"/>
      <c r="L15" s="220"/>
      <c r="M15" s="220"/>
      <c r="N15" s="220"/>
      <c r="O15" s="220"/>
      <c r="P15" s="220"/>
      <c r="R15" s="698"/>
      <c r="S15" s="698"/>
      <c r="T15" s="698"/>
      <c r="U15" s="698"/>
      <c r="V15" s="698"/>
      <c r="W15" s="698"/>
      <c r="X15" s="698"/>
      <c r="Y15" s="698"/>
      <c r="Z15" s="698"/>
      <c r="AA15" s="698"/>
      <c r="AB15" s="216"/>
      <c r="AE15" s="218"/>
      <c r="AF15" s="218"/>
      <c r="AG15" s="218"/>
    </row>
    <row r="16" spans="2:33" ht="17.25" customHeight="1">
      <c r="B16" s="215"/>
      <c r="C16" s="219"/>
      <c r="D16" s="220"/>
      <c r="E16" s="220"/>
      <c r="F16" s="220"/>
      <c r="G16" s="220"/>
      <c r="H16" s="220"/>
      <c r="I16" s="220"/>
      <c r="J16" s="220"/>
      <c r="K16" s="220"/>
      <c r="L16" s="220"/>
      <c r="M16" s="220"/>
      <c r="N16" s="220"/>
      <c r="O16" s="220"/>
      <c r="P16" s="220"/>
      <c r="R16" s="698"/>
      <c r="S16" s="698"/>
      <c r="T16" s="698"/>
      <c r="U16" s="698"/>
      <c r="V16" s="698"/>
      <c r="W16" s="698"/>
      <c r="X16" s="698"/>
      <c r="Y16" s="698"/>
      <c r="Z16" s="698"/>
      <c r="AA16" s="698"/>
      <c r="AB16" s="216"/>
      <c r="AE16" s="218"/>
      <c r="AF16" s="218"/>
      <c r="AG16" s="218"/>
    </row>
    <row r="17" spans="2:33" ht="17.25" customHeight="1">
      <c r="B17" s="215"/>
      <c r="C17" s="219"/>
      <c r="D17" s="220"/>
      <c r="E17" s="220"/>
      <c r="F17" s="220"/>
      <c r="G17" s="220"/>
      <c r="H17" s="220"/>
      <c r="I17" s="220"/>
      <c r="J17" s="220"/>
      <c r="K17" s="220"/>
      <c r="L17" s="220"/>
      <c r="M17" s="220"/>
      <c r="N17" s="220"/>
      <c r="O17" s="220"/>
      <c r="P17" s="220"/>
      <c r="R17" s="698"/>
      <c r="S17" s="698"/>
      <c r="T17" s="698"/>
      <c r="U17" s="698"/>
      <c r="V17" s="698"/>
      <c r="W17" s="698"/>
      <c r="X17" s="698"/>
      <c r="Y17" s="698"/>
      <c r="Z17" s="698"/>
      <c r="AA17" s="698"/>
      <c r="AB17" s="216"/>
      <c r="AE17" s="218"/>
      <c r="AF17" s="218"/>
      <c r="AG17" s="218"/>
    </row>
    <row r="18" spans="2:33" ht="17.25" customHeight="1">
      <c r="B18" s="215"/>
      <c r="C18" s="219"/>
      <c r="D18" s="220"/>
      <c r="E18" s="220"/>
      <c r="F18" s="220"/>
      <c r="G18" s="220"/>
      <c r="H18" s="220"/>
      <c r="I18" s="220"/>
      <c r="J18" s="220"/>
      <c r="K18" s="220"/>
      <c r="L18" s="220"/>
      <c r="M18" s="220"/>
      <c r="N18" s="220"/>
      <c r="O18" s="220"/>
      <c r="P18" s="220"/>
      <c r="R18" s="698"/>
      <c r="S18" s="698"/>
      <c r="T18" s="698"/>
      <c r="U18" s="698"/>
      <c r="V18" s="698"/>
      <c r="W18" s="698"/>
      <c r="X18" s="698"/>
      <c r="Y18" s="698"/>
      <c r="Z18" s="698"/>
      <c r="AA18" s="698"/>
      <c r="AB18" s="216"/>
      <c r="AE18" s="218"/>
      <c r="AF18" s="218"/>
      <c r="AG18" s="218"/>
    </row>
    <row r="19" spans="2:33" ht="17.25" customHeight="1">
      <c r="B19" s="215"/>
      <c r="C19" s="219"/>
      <c r="D19" s="220"/>
      <c r="E19" s="220"/>
      <c r="F19" s="220"/>
      <c r="G19" s="220"/>
      <c r="H19" s="220"/>
      <c r="I19" s="220"/>
      <c r="J19" s="220"/>
      <c r="K19" s="220"/>
      <c r="L19" s="220"/>
      <c r="M19" s="220"/>
      <c r="N19" s="220"/>
      <c r="O19" s="220"/>
      <c r="P19" s="220"/>
      <c r="R19" s="698"/>
      <c r="S19" s="698"/>
      <c r="T19" s="698"/>
      <c r="U19" s="698"/>
      <c r="V19" s="698"/>
      <c r="W19" s="698"/>
      <c r="X19" s="698"/>
      <c r="Y19" s="698"/>
      <c r="Z19" s="698"/>
      <c r="AA19" s="698"/>
      <c r="AB19" s="216"/>
      <c r="AE19" s="218"/>
      <c r="AF19" s="218"/>
      <c r="AG19" s="218"/>
    </row>
    <row r="20" spans="2:33" ht="17.25" customHeight="1">
      <c r="B20" s="215"/>
      <c r="C20" s="219"/>
      <c r="D20" s="220"/>
      <c r="E20" s="220"/>
      <c r="F20" s="220"/>
      <c r="G20" s="220"/>
      <c r="H20" s="220"/>
      <c r="I20" s="220"/>
      <c r="J20" s="220"/>
      <c r="K20" s="220"/>
      <c r="L20" s="220"/>
      <c r="M20" s="220"/>
      <c r="N20" s="220"/>
      <c r="O20" s="220"/>
      <c r="P20" s="220"/>
      <c r="R20" s="698"/>
      <c r="S20" s="698"/>
      <c r="T20" s="698"/>
      <c r="U20" s="698"/>
      <c r="V20" s="698"/>
      <c r="W20" s="698"/>
      <c r="X20" s="698"/>
      <c r="Y20" s="698"/>
      <c r="Z20" s="698"/>
      <c r="AA20" s="698"/>
      <c r="AB20" s="216"/>
      <c r="AE20" s="218"/>
      <c r="AF20" s="218"/>
      <c r="AG20" s="218"/>
    </row>
    <row r="21" spans="2:33" ht="17.25" customHeight="1">
      <c r="B21" s="215"/>
      <c r="C21" s="219"/>
      <c r="D21" s="220"/>
      <c r="E21" s="220"/>
      <c r="F21" s="220"/>
      <c r="G21" s="220"/>
      <c r="H21" s="220"/>
      <c r="I21" s="220"/>
      <c r="J21" s="220"/>
      <c r="K21" s="220"/>
      <c r="L21" s="220"/>
      <c r="M21" s="220"/>
      <c r="N21" s="220"/>
      <c r="O21" s="220"/>
      <c r="P21" s="220"/>
      <c r="Q21" s="324"/>
      <c r="R21" s="632" t="s">
        <v>478</v>
      </c>
      <c r="S21" s="632"/>
      <c r="T21" s="632"/>
      <c r="U21" s="632"/>
      <c r="V21" s="632"/>
      <c r="W21" s="632"/>
      <c r="X21" s="632"/>
      <c r="Y21" s="632"/>
      <c r="Z21" s="632"/>
      <c r="AA21" s="632"/>
      <c r="AB21" s="216"/>
      <c r="AE21" s="218"/>
      <c r="AF21" s="218"/>
      <c r="AG21" s="218"/>
    </row>
    <row r="22" spans="2:33" ht="17.25" customHeight="1">
      <c r="B22" s="215"/>
      <c r="C22" s="219"/>
      <c r="D22" s="220"/>
      <c r="E22" s="220"/>
      <c r="F22" s="220"/>
      <c r="G22" s="220"/>
      <c r="H22" s="220"/>
      <c r="I22" s="220"/>
      <c r="J22" s="220"/>
      <c r="K22" s="220"/>
      <c r="L22" s="220"/>
      <c r="M22" s="220"/>
      <c r="N22" s="220"/>
      <c r="O22" s="220"/>
      <c r="P22" s="220"/>
      <c r="R22" s="706" t="s">
        <v>682</v>
      </c>
      <c r="S22" s="706"/>
      <c r="T22" s="706"/>
      <c r="U22" s="706"/>
      <c r="V22" s="706"/>
      <c r="W22" s="706"/>
      <c r="X22" s="706"/>
      <c r="Y22" s="706"/>
      <c r="Z22" s="706"/>
      <c r="AA22" s="706"/>
      <c r="AB22" s="216"/>
      <c r="AE22" s="218"/>
      <c r="AF22" s="218"/>
      <c r="AG22" s="218"/>
    </row>
    <row r="23" spans="2:33" ht="17.25" customHeight="1">
      <c r="B23" s="215"/>
      <c r="C23" s="219"/>
      <c r="D23" s="220"/>
      <c r="E23" s="220"/>
      <c r="F23" s="220"/>
      <c r="G23" s="220"/>
      <c r="H23" s="220"/>
      <c r="I23" s="220"/>
      <c r="J23" s="220"/>
      <c r="K23" s="220"/>
      <c r="L23" s="220"/>
      <c r="M23" s="220"/>
      <c r="N23" s="220"/>
      <c r="O23" s="220"/>
      <c r="P23" s="220"/>
      <c r="R23" s="706"/>
      <c r="S23" s="706"/>
      <c r="T23" s="706"/>
      <c r="U23" s="706"/>
      <c r="V23" s="706"/>
      <c r="W23" s="706"/>
      <c r="X23" s="706"/>
      <c r="Y23" s="706"/>
      <c r="Z23" s="706"/>
      <c r="AA23" s="706"/>
      <c r="AB23" s="216"/>
      <c r="AE23" s="218"/>
      <c r="AF23" s="218"/>
      <c r="AG23" s="218"/>
    </row>
    <row r="24" spans="2:33" ht="17.25" customHeight="1">
      <c r="B24" s="215"/>
      <c r="C24" s="219"/>
      <c r="D24" s="220"/>
      <c r="E24" s="220"/>
      <c r="F24" s="220"/>
      <c r="G24" s="220"/>
      <c r="H24" s="220"/>
      <c r="I24" s="220"/>
      <c r="J24" s="220"/>
      <c r="K24" s="220"/>
      <c r="L24" s="220"/>
      <c r="M24" s="220"/>
      <c r="N24" s="220"/>
      <c r="O24" s="220"/>
      <c r="P24" s="220"/>
      <c r="R24" s="706"/>
      <c r="S24" s="706"/>
      <c r="T24" s="706"/>
      <c r="U24" s="706"/>
      <c r="V24" s="706"/>
      <c r="W24" s="706"/>
      <c r="X24" s="706"/>
      <c r="Y24" s="706"/>
      <c r="Z24" s="706"/>
      <c r="AA24" s="706"/>
      <c r="AB24" s="216"/>
      <c r="AE24" s="218"/>
      <c r="AF24" s="218"/>
      <c r="AG24" s="218"/>
    </row>
    <row r="25" spans="2:33" ht="17.25" customHeight="1">
      <c r="B25" s="215"/>
      <c r="C25" s="219"/>
      <c r="D25" s="220"/>
      <c r="E25" s="220"/>
      <c r="F25" s="220"/>
      <c r="G25" s="220"/>
      <c r="H25" s="220"/>
      <c r="I25" s="220"/>
      <c r="J25" s="220"/>
      <c r="K25" s="220"/>
      <c r="L25" s="220"/>
      <c r="M25" s="220"/>
      <c r="N25" s="220"/>
      <c r="O25" s="220"/>
      <c r="P25" s="220"/>
      <c r="R25" s="706"/>
      <c r="S25" s="706"/>
      <c r="T25" s="706"/>
      <c r="U25" s="706"/>
      <c r="V25" s="706"/>
      <c r="W25" s="706"/>
      <c r="X25" s="706"/>
      <c r="Y25" s="706"/>
      <c r="Z25" s="706"/>
      <c r="AA25" s="706"/>
      <c r="AB25" s="216"/>
      <c r="AE25" s="218"/>
      <c r="AF25" s="218"/>
      <c r="AG25" s="218"/>
    </row>
    <row r="26" spans="2:33" ht="17.25" customHeight="1">
      <c r="B26" s="215"/>
      <c r="C26" s="219"/>
      <c r="D26" s="220"/>
      <c r="E26" s="220"/>
      <c r="F26" s="220"/>
      <c r="G26" s="220"/>
      <c r="H26" s="220"/>
      <c r="I26" s="220"/>
      <c r="J26" s="220"/>
      <c r="K26" s="220"/>
      <c r="L26" s="220"/>
      <c r="M26" s="220"/>
      <c r="N26" s="220"/>
      <c r="O26" s="220"/>
      <c r="P26" s="220"/>
      <c r="R26" s="706"/>
      <c r="S26" s="706"/>
      <c r="T26" s="706"/>
      <c r="U26" s="706"/>
      <c r="V26" s="706"/>
      <c r="W26" s="706"/>
      <c r="X26" s="706"/>
      <c r="Y26" s="706"/>
      <c r="Z26" s="706"/>
      <c r="AA26" s="706"/>
      <c r="AB26" s="216"/>
      <c r="AE26" s="218"/>
      <c r="AF26" s="218"/>
      <c r="AG26" s="218"/>
    </row>
    <row r="27" spans="2:33" ht="17.25" customHeight="1">
      <c r="B27" s="215"/>
      <c r="C27" s="219"/>
      <c r="D27" s="220"/>
      <c r="E27" s="220"/>
      <c r="F27" s="220"/>
      <c r="G27" s="220"/>
      <c r="H27" s="220"/>
      <c r="I27" s="220"/>
      <c r="J27" s="220"/>
      <c r="K27" s="220"/>
      <c r="L27" s="220"/>
      <c r="M27" s="220"/>
      <c r="N27" s="220"/>
      <c r="O27" s="220"/>
      <c r="P27" s="220"/>
      <c r="R27" s="706"/>
      <c r="S27" s="706"/>
      <c r="T27" s="706"/>
      <c r="U27" s="706"/>
      <c r="V27" s="706"/>
      <c r="W27" s="706"/>
      <c r="X27" s="706"/>
      <c r="Y27" s="706"/>
      <c r="Z27" s="706"/>
      <c r="AA27" s="706"/>
      <c r="AB27" s="216"/>
      <c r="AE27" s="218"/>
      <c r="AF27" s="218"/>
      <c r="AG27" s="218"/>
    </row>
    <row r="28" spans="2:33" ht="17.25" customHeight="1">
      <c r="B28" s="215"/>
      <c r="C28" s="219"/>
      <c r="D28" s="220"/>
      <c r="E28" s="220"/>
      <c r="F28" s="220"/>
      <c r="G28" s="220"/>
      <c r="H28" s="220"/>
      <c r="I28" s="220"/>
      <c r="J28" s="220"/>
      <c r="K28" s="220"/>
      <c r="L28" s="220"/>
      <c r="M28" s="220"/>
      <c r="N28" s="220"/>
      <c r="O28" s="220"/>
      <c r="P28" s="220"/>
      <c r="R28" s="706"/>
      <c r="S28" s="706"/>
      <c r="T28" s="706"/>
      <c r="U28" s="706"/>
      <c r="V28" s="706"/>
      <c r="W28" s="706"/>
      <c r="X28" s="706"/>
      <c r="Y28" s="706"/>
      <c r="Z28" s="706"/>
      <c r="AA28" s="706"/>
      <c r="AB28" s="216"/>
      <c r="AE28" s="218"/>
      <c r="AF28" s="218"/>
      <c r="AG28" s="218"/>
    </row>
    <row r="29" spans="2:33" ht="5.25" customHeight="1">
      <c r="B29" s="215"/>
      <c r="C29" s="219"/>
      <c r="D29" s="220"/>
      <c r="E29" s="220"/>
      <c r="F29" s="220"/>
      <c r="G29" s="220"/>
      <c r="H29" s="220"/>
      <c r="I29" s="220"/>
      <c r="J29" s="220"/>
      <c r="K29" s="220"/>
      <c r="L29" s="220"/>
      <c r="M29" s="220"/>
      <c r="N29" s="220"/>
      <c r="O29" s="220"/>
      <c r="P29" s="220"/>
      <c r="R29" s="351"/>
      <c r="S29" s="351"/>
      <c r="T29" s="351"/>
      <c r="U29" s="351"/>
      <c r="V29" s="351"/>
      <c r="W29" s="351"/>
      <c r="X29" s="351"/>
      <c r="Y29" s="351"/>
      <c r="Z29" s="351"/>
      <c r="AA29" s="352"/>
      <c r="AB29" s="216"/>
      <c r="AE29" s="218"/>
      <c r="AF29" s="218"/>
      <c r="AG29" s="218"/>
    </row>
    <row r="30" spans="2:33" ht="15.75" customHeight="1">
      <c r="B30" s="215"/>
      <c r="C30" s="219"/>
      <c r="D30" s="761" t="s">
        <v>501</v>
      </c>
      <c r="E30" s="761"/>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AA30" s="221"/>
      <c r="AB30" s="216"/>
      <c r="AE30" s="218"/>
      <c r="AF30" s="218"/>
      <c r="AG30" s="218"/>
    </row>
    <row r="31" spans="2:33" ht="22.5" customHeight="1">
      <c r="B31" s="215"/>
      <c r="C31" s="219"/>
      <c r="D31" s="227" t="s">
        <v>27</v>
      </c>
      <c r="E31" s="228"/>
      <c r="F31" s="256">
        <f>INDICADORES!H25</f>
        <v>16</v>
      </c>
      <c r="G31" s="256">
        <f>INDICADORES!K25</f>
        <v>7</v>
      </c>
      <c r="H31" s="256">
        <f>INDICADORES!N25</f>
        <v>8</v>
      </c>
      <c r="I31" s="256">
        <f>INDICADORES!T25</f>
        <v>5</v>
      </c>
      <c r="J31" s="256">
        <f>INDICADORES!W25</f>
        <v>7</v>
      </c>
      <c r="K31" s="256">
        <f>INDICADORES!Z25</f>
        <v>6</v>
      </c>
      <c r="L31" s="256">
        <f>INDICADORES!AF25</f>
        <v>17</v>
      </c>
      <c r="M31" s="256">
        <f>INDICADORES!AI25</f>
        <v>4</v>
      </c>
      <c r="N31" s="256">
        <f>INDICADORES!AL25</f>
        <v>3</v>
      </c>
      <c r="O31" s="256">
        <f>INDICADORES!AR25</f>
        <v>16</v>
      </c>
      <c r="P31" s="256">
        <f>INDICADORES!AU25</f>
        <v>3</v>
      </c>
      <c r="Q31" s="256">
        <f>INDICADORES!AX25</f>
        <v>16</v>
      </c>
      <c r="R31" s="257">
        <f>SUM(F31:Q31)</f>
        <v>108</v>
      </c>
      <c r="U31" s="295"/>
      <c r="V31" s="295"/>
      <c r="W31" s="295"/>
      <c r="X31" s="295"/>
      <c r="Y31" s="295"/>
      <c r="AA31" s="221"/>
      <c r="AB31" s="216"/>
      <c r="AE31" s="218"/>
      <c r="AF31" s="218"/>
      <c r="AG31" s="218"/>
    </row>
    <row r="32" spans="2:33" ht="22.5" customHeight="1">
      <c r="B32" s="215"/>
      <c r="C32" s="219"/>
      <c r="D32" s="227" t="s">
        <v>28</v>
      </c>
      <c r="E32" s="228"/>
      <c r="F32" s="256">
        <f>INDICADORES!I25</f>
        <v>2956</v>
      </c>
      <c r="G32" s="256">
        <f>INDICADORES!L25</f>
        <v>2786</v>
      </c>
      <c r="H32" s="256">
        <f>INDICADORES!O25</f>
        <v>3355</v>
      </c>
      <c r="I32" s="256">
        <f>INDICADORES!U25</f>
        <v>3107</v>
      </c>
      <c r="J32" s="256">
        <f>INDICADORES!X25</f>
        <v>3489</v>
      </c>
      <c r="K32" s="256">
        <f>INDICADORES!AA25</f>
        <v>3258</v>
      </c>
      <c r="L32" s="256">
        <f>INDICADORES!AG25</f>
        <v>3331</v>
      </c>
      <c r="M32" s="256">
        <f>INDICADORES!AJ25</f>
        <v>3381</v>
      </c>
      <c r="N32" s="256">
        <f>INDICADORES!AM25</f>
        <v>3218</v>
      </c>
      <c r="O32" s="256">
        <f>INDICADORES!AS25</f>
        <v>3282</v>
      </c>
      <c r="P32" s="256">
        <f>INDICADORES!AV25</f>
        <v>3151</v>
      </c>
      <c r="Q32" s="256">
        <f>INDICADORES!AY25</f>
        <v>3128</v>
      </c>
      <c r="R32" s="257">
        <f>SUM(F32:Q32)</f>
        <v>38442</v>
      </c>
      <c r="U32" s="295"/>
      <c r="V32" s="295"/>
      <c r="W32" s="295"/>
      <c r="X32" s="295"/>
      <c r="Y32" s="295"/>
      <c r="AA32" s="221"/>
      <c r="AB32" s="216"/>
      <c r="AE32" s="218"/>
      <c r="AF32" s="218"/>
      <c r="AG32" s="218"/>
    </row>
    <row r="33" spans="2:33" ht="22.5" customHeight="1">
      <c r="B33" s="215"/>
      <c r="C33" s="219"/>
      <c r="D33" s="231" t="s">
        <v>515</v>
      </c>
      <c r="E33" s="232"/>
      <c r="F33" s="258">
        <f t="shared" ref="F33:R33" si="0">F31/F32</f>
        <v>5.4127198917456026E-3</v>
      </c>
      <c r="G33" s="258">
        <f t="shared" si="0"/>
        <v>2.5125628140703518E-3</v>
      </c>
      <c r="H33" s="258">
        <f t="shared" si="0"/>
        <v>2.3845007451564829E-3</v>
      </c>
      <c r="I33" s="258">
        <f t="shared" si="0"/>
        <v>1.6092693916961698E-3</v>
      </c>
      <c r="J33" s="258">
        <f t="shared" si="0"/>
        <v>2.0063055316709658E-3</v>
      </c>
      <c r="K33" s="258">
        <f t="shared" si="0"/>
        <v>1.841620626151013E-3</v>
      </c>
      <c r="L33" s="258">
        <f t="shared" si="0"/>
        <v>5.103572500750525E-3</v>
      </c>
      <c r="M33" s="258">
        <f t="shared" si="0"/>
        <v>1.1830819284235432E-3</v>
      </c>
      <c r="N33" s="258">
        <f t="shared" si="0"/>
        <v>9.3225605966438781E-4</v>
      </c>
      <c r="O33" s="258">
        <f t="shared" si="0"/>
        <v>4.8750761730652044E-3</v>
      </c>
      <c r="P33" s="258">
        <f t="shared" si="0"/>
        <v>9.5207870517296101E-4</v>
      </c>
      <c r="Q33" s="258">
        <f t="shared" si="0"/>
        <v>5.1150895140664966E-3</v>
      </c>
      <c r="R33" s="258">
        <f t="shared" si="0"/>
        <v>2.809427189012018E-3</v>
      </c>
      <c r="U33" s="295"/>
      <c r="V33" s="295"/>
      <c r="W33" s="295"/>
      <c r="X33" s="295"/>
      <c r="Y33" s="295"/>
      <c r="AA33" s="221"/>
      <c r="AB33" s="216"/>
      <c r="AE33" s="218"/>
      <c r="AF33" s="218"/>
      <c r="AG33" s="218"/>
    </row>
    <row r="34" spans="2:33" ht="18.75" customHeight="1">
      <c r="B34" s="215"/>
      <c r="C34" s="219"/>
      <c r="D34" s="231" t="s">
        <v>516</v>
      </c>
      <c r="E34" s="353"/>
      <c r="F34" s="358">
        <v>1.57372562435854E-2</v>
      </c>
      <c r="G34" s="358">
        <v>2.4493641073952001E-2</v>
      </c>
      <c r="H34" s="358">
        <v>2.5707898658718299E-2</v>
      </c>
      <c r="I34" s="358">
        <v>3.2459913961673803E-2</v>
      </c>
      <c r="J34" s="358">
        <v>2.10297316896302E-2</v>
      </c>
      <c r="K34" s="358">
        <v>6.4850843060959796E-3</v>
      </c>
      <c r="L34" s="358">
        <v>5.7901907356948199E-3</v>
      </c>
      <c r="M34" s="358">
        <v>8.1647142350017698E-3</v>
      </c>
      <c r="N34" s="358">
        <v>3.81825124093165E-3</v>
      </c>
      <c r="O34" s="358">
        <v>7.3099415204678402E-4</v>
      </c>
      <c r="P34" s="358">
        <v>0</v>
      </c>
      <c r="Q34" s="358" t="e">
        <f>#DIV/0!</f>
        <v>#DIV/0!</v>
      </c>
      <c r="R34" s="359">
        <v>1.2699999999999999E-2</v>
      </c>
      <c r="U34" s="295"/>
      <c r="V34" s="295"/>
      <c r="W34" s="295"/>
      <c r="X34" s="295"/>
      <c r="Y34" s="295"/>
      <c r="AA34" s="221"/>
      <c r="AB34" s="216"/>
      <c r="AE34" s="218"/>
      <c r="AF34" s="218"/>
      <c r="AG34" s="218"/>
    </row>
    <row r="35" spans="2:33" ht="16.5" customHeight="1">
      <c r="B35" s="215"/>
      <c r="C35" s="219"/>
      <c r="D35" s="685" t="s">
        <v>26</v>
      </c>
      <c r="E35" s="685"/>
      <c r="F35" s="360">
        <v>0.05</v>
      </c>
      <c r="G35" s="360">
        <v>0.05</v>
      </c>
      <c r="H35" s="360">
        <v>0.05</v>
      </c>
      <c r="I35" s="360">
        <v>0.05</v>
      </c>
      <c r="J35" s="360">
        <v>0.05</v>
      </c>
      <c r="K35" s="360">
        <v>0.05</v>
      </c>
      <c r="L35" s="360">
        <v>0.05</v>
      </c>
      <c r="M35" s="360">
        <v>0.05</v>
      </c>
      <c r="N35" s="360">
        <v>0.05</v>
      </c>
      <c r="O35" s="360">
        <v>0.05</v>
      </c>
      <c r="P35" s="360">
        <v>0.05</v>
      </c>
      <c r="Q35" s="360">
        <v>0.05</v>
      </c>
      <c r="R35" s="360">
        <v>0.05</v>
      </c>
      <c r="U35" s="220"/>
      <c r="V35" s="220"/>
      <c r="W35" s="220"/>
      <c r="X35" s="220"/>
      <c r="Y35" s="220"/>
      <c r="AA35" s="221"/>
      <c r="AB35" s="216"/>
      <c r="AE35" s="218"/>
      <c r="AF35" s="218"/>
      <c r="AG35" s="218"/>
    </row>
    <row r="36" spans="2:33" ht="10.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row>
    <row r="37" spans="2:33"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D37" s="218"/>
      <c r="AE37" s="218"/>
      <c r="AF37" s="218"/>
    </row>
    <row r="38" spans="2:33" ht="27" customHeight="1">
      <c r="B38" s="215"/>
      <c r="C38" s="677" t="s">
        <v>27</v>
      </c>
      <c r="D38" s="677"/>
      <c r="E38" s="677"/>
      <c r="F38" s="677"/>
      <c r="G38" s="656" t="s">
        <v>94</v>
      </c>
      <c r="H38" s="656"/>
      <c r="I38" s="656"/>
      <c r="J38" s="656"/>
      <c r="K38" s="656"/>
      <c r="L38" s="656"/>
      <c r="M38" s="656"/>
      <c r="N38" s="656"/>
      <c r="O38" s="690" t="s">
        <v>518</v>
      </c>
      <c r="P38" s="690"/>
      <c r="Q38" s="690"/>
      <c r="R38" s="690"/>
      <c r="S38" s="690"/>
      <c r="T38" s="742"/>
      <c r="U38" s="742"/>
      <c r="V38" s="742"/>
      <c r="W38" s="742"/>
      <c r="X38" s="742"/>
      <c r="Y38" s="742"/>
      <c r="Z38" s="742"/>
      <c r="AA38" s="742"/>
      <c r="AB38" s="301"/>
      <c r="AD38" s="261"/>
      <c r="AE38" s="239"/>
      <c r="AF38" s="239"/>
    </row>
    <row r="39" spans="2:33" ht="27.75" customHeight="1">
      <c r="B39" s="215"/>
      <c r="C39" s="661" t="s">
        <v>28</v>
      </c>
      <c r="D39" s="661"/>
      <c r="E39" s="661"/>
      <c r="F39" s="661"/>
      <c r="G39" s="656" t="s">
        <v>95</v>
      </c>
      <c r="H39" s="656"/>
      <c r="I39" s="656"/>
      <c r="J39" s="656"/>
      <c r="K39" s="656"/>
      <c r="L39" s="656"/>
      <c r="M39" s="656"/>
      <c r="N39" s="656"/>
      <c r="O39" s="661" t="s">
        <v>519</v>
      </c>
      <c r="P39" s="661"/>
      <c r="Q39" s="661"/>
      <c r="R39" s="661"/>
      <c r="S39" s="661"/>
      <c r="T39" s="742"/>
      <c r="U39" s="742"/>
      <c r="V39" s="742"/>
      <c r="W39" s="742"/>
      <c r="X39" s="742"/>
      <c r="Y39" s="742"/>
      <c r="Z39" s="742"/>
      <c r="AA39" s="742"/>
      <c r="AB39" s="301"/>
      <c r="AD39" s="261"/>
      <c r="AE39" s="239"/>
      <c r="AF39" s="239"/>
    </row>
    <row r="40" spans="2:33" ht="24" customHeight="1">
      <c r="B40" s="215"/>
      <c r="C40" s="661" t="s">
        <v>520</v>
      </c>
      <c r="D40" s="661"/>
      <c r="E40" s="661"/>
      <c r="F40" s="661"/>
      <c r="G40" s="656" t="s">
        <v>665</v>
      </c>
      <c r="H40" s="656"/>
      <c r="I40" s="656"/>
      <c r="J40" s="656"/>
      <c r="K40" s="656"/>
      <c r="L40" s="656"/>
      <c r="M40" s="656"/>
      <c r="N40" s="656"/>
      <c r="O40" s="648" t="s">
        <v>471</v>
      </c>
      <c r="P40" s="648"/>
      <c r="Q40" s="648"/>
      <c r="R40" s="648"/>
      <c r="S40" s="648"/>
      <c r="T40" s="740" t="s">
        <v>472</v>
      </c>
      <c r="U40" s="740"/>
      <c r="V40" s="740"/>
      <c r="W40" s="740"/>
      <c r="X40" s="740"/>
      <c r="Y40" s="740"/>
      <c r="Z40" s="740"/>
      <c r="AA40" s="740"/>
      <c r="AB40" s="301"/>
      <c r="AD40" s="261"/>
      <c r="AE40" s="239"/>
      <c r="AF40" s="239"/>
    </row>
    <row r="41" spans="2:33" ht="18.75" customHeight="1">
      <c r="B41" s="215"/>
      <c r="C41" s="661" t="s">
        <v>468</v>
      </c>
      <c r="D41" s="661"/>
      <c r="E41" s="661"/>
      <c r="F41" s="661"/>
      <c r="G41" s="656" t="s">
        <v>252</v>
      </c>
      <c r="H41" s="656"/>
      <c r="I41" s="656"/>
      <c r="J41" s="656"/>
      <c r="K41" s="656"/>
      <c r="L41" s="656"/>
      <c r="M41" s="656"/>
      <c r="N41" s="656"/>
      <c r="O41" s="648" t="s">
        <v>473</v>
      </c>
      <c r="P41" s="648"/>
      <c r="Q41" s="648"/>
      <c r="R41" s="648"/>
      <c r="S41" s="648"/>
      <c r="T41" s="740" t="s">
        <v>474</v>
      </c>
      <c r="U41" s="740"/>
      <c r="V41" s="740"/>
      <c r="W41" s="740"/>
      <c r="X41" s="740"/>
      <c r="Y41" s="740"/>
      <c r="Z41" s="740"/>
      <c r="AA41" s="740"/>
      <c r="AB41" s="301"/>
      <c r="AD41" s="261"/>
      <c r="AE41" s="238"/>
      <c r="AF41" s="238"/>
    </row>
    <row r="42" spans="2:33" ht="19.5" customHeight="1">
      <c r="B42" s="215"/>
      <c r="C42" s="668" t="s">
        <v>522</v>
      </c>
      <c r="D42" s="668"/>
      <c r="E42" s="668"/>
      <c r="F42" s="668"/>
      <c r="G42" s="737" t="s">
        <v>640</v>
      </c>
      <c r="H42" s="737"/>
      <c r="I42" s="737"/>
      <c r="J42" s="737"/>
      <c r="K42" s="737"/>
      <c r="L42" s="737"/>
      <c r="M42" s="737"/>
      <c r="N42" s="737"/>
      <c r="O42" s="661" t="s">
        <v>475</v>
      </c>
      <c r="P42" s="661"/>
      <c r="Q42" s="661"/>
      <c r="R42" s="661"/>
      <c r="S42" s="661"/>
      <c r="T42" s="740"/>
      <c r="U42" s="740"/>
      <c r="V42" s="740"/>
      <c r="W42" s="740"/>
      <c r="X42" s="740"/>
      <c r="Y42" s="740"/>
      <c r="Z42" s="740"/>
      <c r="AA42" s="740"/>
      <c r="AB42" s="301"/>
      <c r="AD42" s="261"/>
      <c r="AE42" s="238"/>
      <c r="AF42" s="238"/>
    </row>
    <row r="43" spans="2:33" ht="18.75" customHeight="1">
      <c r="B43" s="215"/>
      <c r="C43" s="668"/>
      <c r="D43" s="668"/>
      <c r="E43" s="668"/>
      <c r="F43" s="668"/>
      <c r="G43" s="737"/>
      <c r="H43" s="737"/>
      <c r="I43" s="737"/>
      <c r="J43" s="737"/>
      <c r="K43" s="737"/>
      <c r="L43" s="737"/>
      <c r="M43" s="737"/>
      <c r="N43" s="737"/>
      <c r="O43" s="668" t="s">
        <v>476</v>
      </c>
      <c r="P43" s="668"/>
      <c r="Q43" s="668"/>
      <c r="R43" s="668"/>
      <c r="S43" s="668"/>
      <c r="T43" s="741" t="s">
        <v>477</v>
      </c>
      <c r="U43" s="741"/>
      <c r="V43" s="741"/>
      <c r="W43" s="741"/>
      <c r="X43" s="741"/>
      <c r="Y43" s="741"/>
      <c r="Z43" s="741"/>
      <c r="AA43" s="741"/>
      <c r="AB43" s="301"/>
      <c r="AD43" s="261"/>
      <c r="AE43" s="238"/>
      <c r="AF43" s="238"/>
    </row>
    <row r="44" spans="2:33" ht="15" customHeight="1">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301"/>
      <c r="AD44" s="261"/>
      <c r="AE44" s="238"/>
      <c r="AF44" s="238"/>
    </row>
    <row r="45" spans="2:33" ht="27.75" customHeight="1">
      <c r="B45" s="215"/>
      <c r="C45" s="677" t="s">
        <v>480</v>
      </c>
      <c r="D45" s="677"/>
      <c r="E45" s="677"/>
      <c r="F45" s="677"/>
      <c r="G45" s="662" t="s">
        <v>481</v>
      </c>
      <c r="H45" s="662"/>
      <c r="I45" s="241"/>
      <c r="J45" s="241" t="s">
        <v>483</v>
      </c>
      <c r="K45" s="240"/>
      <c r="L45" s="241" t="s">
        <v>484</v>
      </c>
      <c r="M45" s="242"/>
      <c r="N45" s="243"/>
      <c r="O45" s="663" t="s">
        <v>485</v>
      </c>
      <c r="P45" s="663"/>
      <c r="Q45" s="663"/>
      <c r="R45" s="663"/>
      <c r="S45" s="720" t="s">
        <v>486</v>
      </c>
      <c r="T45" s="720"/>
      <c r="U45" s="720"/>
      <c r="V45" s="720"/>
      <c r="W45" s="720"/>
      <c r="X45" s="720"/>
      <c r="Y45" s="720"/>
      <c r="Z45" s="720"/>
      <c r="AA45" s="720"/>
      <c r="AB45" s="301"/>
      <c r="AD45" s="261"/>
      <c r="AE45" s="238"/>
      <c r="AF45" s="238"/>
    </row>
    <row r="46" spans="2:33" ht="21.7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5" t="s">
        <v>482</v>
      </c>
      <c r="W46" s="721" t="s">
        <v>489</v>
      </c>
      <c r="X46" s="721"/>
      <c r="Y46" s="721"/>
      <c r="Z46" s="667"/>
      <c r="AA46" s="667"/>
      <c r="AB46" s="301"/>
      <c r="AD46" s="261"/>
      <c r="AE46" s="238"/>
      <c r="AF46" s="238"/>
    </row>
    <row r="47" spans="2:33" ht="35.25" customHeight="1">
      <c r="B47" s="215"/>
      <c r="C47" s="648" t="s">
        <v>490</v>
      </c>
      <c r="D47" s="648"/>
      <c r="E47" s="648"/>
      <c r="F47" s="648"/>
      <c r="G47" s="652"/>
      <c r="H47" s="652"/>
      <c r="I47" s="652"/>
      <c r="J47" s="652"/>
      <c r="K47" s="652"/>
      <c r="L47" s="652"/>
      <c r="M47" s="652"/>
      <c r="N47" s="652"/>
      <c r="O47" s="650"/>
      <c r="P47" s="650"/>
      <c r="Q47" s="650"/>
      <c r="R47" s="650"/>
      <c r="S47" s="721" t="s">
        <v>476</v>
      </c>
      <c r="T47" s="721"/>
      <c r="U47" s="721"/>
      <c r="V47" s="655" t="s">
        <v>482</v>
      </c>
      <c r="W47" s="721" t="s">
        <v>523</v>
      </c>
      <c r="X47" s="721"/>
      <c r="Y47" s="721"/>
      <c r="Z47" s="712"/>
      <c r="AA47" s="712"/>
      <c r="AB47" s="301"/>
      <c r="AD47" s="261"/>
      <c r="AE47" s="238"/>
      <c r="AF47" s="238"/>
    </row>
    <row r="48" spans="2:33" ht="20.25" customHeight="1">
      <c r="B48" s="215"/>
      <c r="C48" s="648" t="s">
        <v>524</v>
      </c>
      <c r="D48" s="648"/>
      <c r="E48" s="648"/>
      <c r="F48" s="648"/>
      <c r="G48" s="736" t="s">
        <v>666</v>
      </c>
      <c r="H48" s="736"/>
      <c r="I48" s="736"/>
      <c r="J48" s="736"/>
      <c r="K48" s="736"/>
      <c r="L48" s="736"/>
      <c r="M48" s="736"/>
      <c r="N48" s="736"/>
      <c r="O48" s="650"/>
      <c r="P48" s="650"/>
      <c r="Q48" s="650"/>
      <c r="R48" s="650"/>
      <c r="S48" s="721"/>
      <c r="T48" s="721"/>
      <c r="U48" s="721"/>
      <c r="V48" s="655"/>
      <c r="W48" s="721"/>
      <c r="X48" s="721"/>
      <c r="Y48" s="721"/>
      <c r="Z48" s="712"/>
      <c r="AA48" s="712"/>
      <c r="AB48" s="301"/>
      <c r="AD48" s="261"/>
      <c r="AE48" s="238"/>
      <c r="AF48" s="238"/>
    </row>
    <row r="49" spans="1:33" ht="13.5" customHeight="1">
      <c r="B49" s="215"/>
      <c r="C49" s="648" t="s">
        <v>526</v>
      </c>
      <c r="D49" s="648"/>
      <c r="E49" s="648"/>
      <c r="F49" s="648"/>
      <c r="G49" s="649" t="s">
        <v>536</v>
      </c>
      <c r="H49" s="649"/>
      <c r="I49" s="649"/>
      <c r="J49" s="649"/>
      <c r="K49" s="649"/>
      <c r="L49" s="649"/>
      <c r="M49" s="649"/>
      <c r="N49" s="649"/>
      <c r="O49" s="650"/>
      <c r="P49" s="650"/>
      <c r="Q49" s="650"/>
      <c r="R49" s="650"/>
      <c r="S49" s="715" t="s">
        <v>493</v>
      </c>
      <c r="T49" s="715"/>
      <c r="U49" s="715"/>
      <c r="V49" s="654" t="s">
        <v>482</v>
      </c>
      <c r="W49" s="607" t="s">
        <v>494</v>
      </c>
      <c r="X49" s="607"/>
      <c r="Y49" s="607"/>
      <c r="Z49" s="608" t="s">
        <v>482</v>
      </c>
      <c r="AA49" s="608"/>
      <c r="AB49" s="301"/>
      <c r="AD49" s="261"/>
      <c r="AE49" s="238"/>
      <c r="AF49" s="238"/>
    </row>
    <row r="50" spans="1:33" ht="22.5" customHeight="1">
      <c r="B50" s="215"/>
      <c r="C50" s="648" t="s">
        <v>495</v>
      </c>
      <c r="D50" s="648"/>
      <c r="E50" s="648"/>
      <c r="F50" s="648"/>
      <c r="G50" s="649"/>
      <c r="H50" s="649"/>
      <c r="I50" s="649"/>
      <c r="J50" s="649"/>
      <c r="K50" s="649"/>
      <c r="L50" s="649"/>
      <c r="M50" s="649"/>
      <c r="N50" s="649"/>
      <c r="O50" s="650"/>
      <c r="P50" s="650"/>
      <c r="Q50" s="650"/>
      <c r="R50" s="650"/>
      <c r="S50" s="715"/>
      <c r="T50" s="715"/>
      <c r="U50" s="715"/>
      <c r="V50" s="654"/>
      <c r="W50" s="607"/>
      <c r="X50" s="607"/>
      <c r="Y50" s="607"/>
      <c r="Z50" s="608"/>
      <c r="AA50" s="608"/>
      <c r="AB50" s="301"/>
      <c r="AD50" s="261"/>
      <c r="AE50" s="238"/>
      <c r="AF50" s="238"/>
    </row>
    <row r="51" spans="1:33" ht="22.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608"/>
      <c r="AA51" s="608"/>
      <c r="AB51" s="301"/>
      <c r="AD51" s="261"/>
      <c r="AE51" s="238"/>
      <c r="AF51" s="238"/>
    </row>
    <row r="52" spans="1:33" ht="3.7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304"/>
      <c r="AB52" s="305"/>
      <c r="AD52" s="261"/>
      <c r="AE52" s="239"/>
      <c r="AF52" s="239"/>
    </row>
    <row r="53" spans="1:33" ht="22.5" customHeight="1">
      <c r="C53" s="253"/>
      <c r="D53" s="238"/>
      <c r="E53" s="238"/>
      <c r="F53" s="238"/>
      <c r="G53" s="238"/>
      <c r="H53" s="238"/>
      <c r="I53" s="238"/>
      <c r="J53" s="238"/>
      <c r="K53" s="238"/>
      <c r="L53" s="238"/>
      <c r="M53" s="238"/>
      <c r="N53" s="238"/>
      <c r="AA53" s="254"/>
      <c r="AC53" s="238"/>
      <c r="AE53" s="239"/>
      <c r="AF53" s="239"/>
      <c r="AG53" s="239"/>
    </row>
    <row r="54" spans="1:33" ht="22.5" customHeight="1">
      <c r="A54" s="220"/>
      <c r="C54" s="253"/>
      <c r="D54" s="238"/>
      <c r="E54" s="238"/>
      <c r="F54" s="238"/>
      <c r="G54" s="238"/>
      <c r="H54" s="238"/>
      <c r="I54" s="238"/>
      <c r="J54" s="238"/>
      <c r="K54" s="238"/>
      <c r="L54" s="238"/>
      <c r="M54" s="238"/>
      <c r="N54" s="238"/>
      <c r="AA54" s="254"/>
      <c r="AC54" s="238"/>
      <c r="AE54" s="239"/>
      <c r="AF54" s="239"/>
      <c r="AG54" s="239"/>
    </row>
    <row r="55" spans="1:33" ht="22.5" customHeight="1">
      <c r="C55" s="253"/>
      <c r="D55" s="238"/>
      <c r="E55" s="238"/>
      <c r="F55" s="238"/>
      <c r="G55" s="238"/>
      <c r="H55" s="238"/>
      <c r="I55" s="238"/>
      <c r="J55" s="238"/>
      <c r="K55" s="238"/>
      <c r="L55" s="238"/>
      <c r="M55" s="238"/>
      <c r="N55" s="238"/>
      <c r="AA55" s="254"/>
      <c r="AC55" s="238"/>
      <c r="AE55" s="239"/>
      <c r="AF55" s="239"/>
      <c r="AG55" s="239"/>
    </row>
    <row r="56" spans="1:33" ht="22.5" customHeight="1">
      <c r="C56" s="253"/>
      <c r="D56" s="238"/>
      <c r="E56" s="238"/>
      <c r="F56" s="238"/>
      <c r="G56" s="238"/>
      <c r="H56" s="238"/>
      <c r="I56" s="238"/>
      <c r="J56" s="238"/>
      <c r="K56" s="238"/>
      <c r="L56" s="238"/>
      <c r="M56" s="238"/>
      <c r="N56" s="238"/>
      <c r="AA56" s="254"/>
      <c r="AC56" s="238"/>
      <c r="AE56" s="239"/>
      <c r="AF56" s="239"/>
      <c r="AG56" s="239"/>
    </row>
    <row r="57" spans="1:33"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row>
    <row r="58" spans="1:33"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3"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3"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3"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3"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3"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3"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O77" s="255"/>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O82" s="255"/>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P83" s="253"/>
      <c r="Q83" s="254"/>
      <c r="R83" s="254"/>
      <c r="S83" s="254"/>
      <c r="T83" s="254"/>
      <c r="U83" s="254"/>
      <c r="V83" s="254"/>
      <c r="W83" s="254"/>
      <c r="X83" s="254"/>
      <c r="Y83" s="254"/>
      <c r="Z83" s="254"/>
      <c r="AA83" s="254"/>
    </row>
  </sheetData>
  <sheetProtection algorithmName="SHA-512" hashValue="uy1e0GmRD41JiWj3eXxq8To3fuOEauxZJ4AuhYm8iXw6qk9wCphcS9BBd6Rqk9yiz4gfNbX3rdAjgk+TeF7lsg==" saltValue="/HfzaLEqvSi9JFHQvbD6cg==" spinCount="100000" sheet="1" objects="1" scenarios="1"/>
  <mergeCells count="71">
    <mergeCell ref="G3:P3"/>
    <mergeCell ref="G4:P4"/>
    <mergeCell ref="G5:P5"/>
    <mergeCell ref="C7:AA7"/>
    <mergeCell ref="C8:E8"/>
    <mergeCell ref="F8:P8"/>
    <mergeCell ref="Q8:R8"/>
    <mergeCell ref="S8:T8"/>
    <mergeCell ref="U8:V8"/>
    <mergeCell ref="W8:AA8"/>
    <mergeCell ref="C9:E10"/>
    <mergeCell ref="F9:AA10"/>
    <mergeCell ref="R12:AA12"/>
    <mergeCell ref="R13:AA20"/>
    <mergeCell ref="R21:AA21"/>
    <mergeCell ref="R22:AA28"/>
    <mergeCell ref="D30:E30"/>
    <mergeCell ref="D35:E35"/>
    <mergeCell ref="C37:N37"/>
    <mergeCell ref="O37:AA37"/>
    <mergeCell ref="C38:F38"/>
    <mergeCell ref="G38:N38"/>
    <mergeCell ref="O38:S38"/>
    <mergeCell ref="T38:AA38"/>
    <mergeCell ref="C39:F39"/>
    <mergeCell ref="G39:N39"/>
    <mergeCell ref="O39:S39"/>
    <mergeCell ref="T39:AA39"/>
    <mergeCell ref="C40:F40"/>
    <mergeCell ref="G40:N40"/>
    <mergeCell ref="O40:S40"/>
    <mergeCell ref="T40:AA40"/>
    <mergeCell ref="C41:F41"/>
    <mergeCell ref="G41:N41"/>
    <mergeCell ref="O41:S41"/>
    <mergeCell ref="T41:AA41"/>
    <mergeCell ref="C42:F43"/>
    <mergeCell ref="G42:N43"/>
    <mergeCell ref="O42:S42"/>
    <mergeCell ref="T42:AA42"/>
    <mergeCell ref="O43:S43"/>
    <mergeCell ref="T43:AA43"/>
    <mergeCell ref="C44:N44"/>
    <mergeCell ref="O44:AA44"/>
    <mergeCell ref="C45:F46"/>
    <mergeCell ref="G45:H45"/>
    <mergeCell ref="O45:R45"/>
    <mergeCell ref="S45:AA45"/>
    <mergeCell ref="G46:M46"/>
    <mergeCell ref="O46:R51"/>
    <mergeCell ref="S46:U46"/>
    <mergeCell ref="W46:Y46"/>
    <mergeCell ref="Z46:AA46"/>
    <mergeCell ref="C47:F47"/>
    <mergeCell ref="G47:N47"/>
    <mergeCell ref="S47:U48"/>
    <mergeCell ref="V47:V48"/>
    <mergeCell ref="W47:Y48"/>
    <mergeCell ref="Z47:AA48"/>
    <mergeCell ref="C48:F48"/>
    <mergeCell ref="G48:N48"/>
    <mergeCell ref="C49:F49"/>
    <mergeCell ref="G49:N49"/>
    <mergeCell ref="S49:U51"/>
    <mergeCell ref="V49:V51"/>
    <mergeCell ref="W49:Y51"/>
    <mergeCell ref="Z49:AA51"/>
    <mergeCell ref="C50:F50"/>
    <mergeCell ref="G50:N50"/>
    <mergeCell ref="C51:F51"/>
    <mergeCell ref="G51:N51"/>
  </mergeCells>
  <pageMargins left="0.45972222222222198" right="0.47013888888888899" top="0.85486111111111096" bottom="0.35" header="0.511811023622047" footer="0.511811023622047"/>
  <pageSetup paperSize="9" scale="8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L84"/>
  <sheetViews>
    <sheetView showGridLines="0" topLeftCell="A31" zoomScale="85" zoomScaleNormal="85" workbookViewId="0">
      <selection activeCell="P31" sqref="P31"/>
    </sheetView>
  </sheetViews>
  <sheetFormatPr baseColWidth="10" defaultColWidth="11.42578125" defaultRowHeight="12.75"/>
  <cols>
    <col min="1" max="2" width="1.140625" customWidth="1"/>
    <col min="3" max="3" width="4.28515625" customWidth="1"/>
    <col min="4" max="5" width="6.71093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683</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684</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17.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7.25" customHeight="1">
      <c r="B13" s="215"/>
      <c r="C13" s="219"/>
      <c r="D13" s="220"/>
      <c r="E13" s="220"/>
      <c r="F13" s="220"/>
      <c r="G13" s="220"/>
      <c r="H13" s="220"/>
      <c r="I13" s="220"/>
      <c r="J13" s="220"/>
      <c r="K13" s="220"/>
      <c r="L13" s="220"/>
      <c r="M13" s="220"/>
      <c r="N13" s="220"/>
      <c r="O13" s="220"/>
      <c r="P13" s="220"/>
      <c r="Q13" s="220"/>
      <c r="R13" s="759"/>
      <c r="S13" s="759"/>
      <c r="T13" s="759"/>
      <c r="U13" s="759"/>
      <c r="V13" s="759"/>
      <c r="W13" s="759"/>
      <c r="X13" s="759"/>
      <c r="Y13" s="759"/>
      <c r="Z13" s="759"/>
      <c r="AA13" s="759"/>
      <c r="AB13" s="216"/>
      <c r="AE13" s="218"/>
      <c r="AF13" s="218"/>
      <c r="AG13" s="218"/>
      <c r="AH13" s="218"/>
      <c r="AI13" s="218"/>
      <c r="AJ13" s="218"/>
      <c r="AK13" s="218"/>
      <c r="AL13" s="218"/>
    </row>
    <row r="14" spans="2:38" ht="17.25" customHeight="1">
      <c r="B14" s="215"/>
      <c r="C14" s="219"/>
      <c r="D14" s="220"/>
      <c r="E14" s="220"/>
      <c r="F14" s="220"/>
      <c r="G14" s="220"/>
      <c r="H14" s="220"/>
      <c r="I14" s="220"/>
      <c r="J14" s="220"/>
      <c r="K14" s="220"/>
      <c r="L14" s="220"/>
      <c r="M14" s="220"/>
      <c r="N14" s="220"/>
      <c r="O14" s="220"/>
      <c r="P14" s="220"/>
      <c r="Q14" s="220"/>
      <c r="R14" s="759"/>
      <c r="S14" s="759"/>
      <c r="T14" s="759"/>
      <c r="U14" s="759"/>
      <c r="V14" s="759"/>
      <c r="W14" s="759"/>
      <c r="X14" s="759"/>
      <c r="Y14" s="759"/>
      <c r="Z14" s="759"/>
      <c r="AA14" s="759"/>
      <c r="AB14" s="216"/>
      <c r="AE14" s="218"/>
      <c r="AF14" s="218"/>
      <c r="AG14" s="218"/>
      <c r="AH14" s="218"/>
      <c r="AI14" s="218"/>
      <c r="AJ14" s="218"/>
      <c r="AK14" s="218"/>
      <c r="AL14" s="218"/>
    </row>
    <row r="15" spans="2:38" ht="17.25" customHeight="1">
      <c r="B15" s="215"/>
      <c r="C15" s="219"/>
      <c r="D15" s="220"/>
      <c r="E15" s="220"/>
      <c r="F15" s="220"/>
      <c r="G15" s="220"/>
      <c r="H15" s="220"/>
      <c r="I15" s="220"/>
      <c r="J15" s="220"/>
      <c r="K15" s="220"/>
      <c r="L15" s="220"/>
      <c r="M15" s="220"/>
      <c r="N15" s="220"/>
      <c r="O15" s="220"/>
      <c r="P15" s="220"/>
      <c r="Q15" s="220"/>
      <c r="R15" s="759"/>
      <c r="S15" s="759"/>
      <c r="T15" s="759"/>
      <c r="U15" s="759"/>
      <c r="V15" s="759"/>
      <c r="W15" s="759"/>
      <c r="X15" s="759"/>
      <c r="Y15" s="759"/>
      <c r="Z15" s="759"/>
      <c r="AA15" s="759"/>
      <c r="AB15" s="216"/>
      <c r="AE15" s="218"/>
      <c r="AF15" s="218"/>
      <c r="AG15" s="218"/>
      <c r="AH15" s="218"/>
      <c r="AI15" s="218"/>
      <c r="AJ15" s="218"/>
      <c r="AK15" s="218"/>
      <c r="AL15" s="218"/>
    </row>
    <row r="16" spans="2:38" ht="17.25" customHeight="1">
      <c r="B16" s="215"/>
      <c r="C16" s="219"/>
      <c r="D16" s="220"/>
      <c r="E16" s="220"/>
      <c r="F16" s="220"/>
      <c r="G16" s="220"/>
      <c r="H16" s="220"/>
      <c r="I16" s="220"/>
      <c r="J16" s="220"/>
      <c r="K16" s="220"/>
      <c r="L16" s="220"/>
      <c r="M16" s="220"/>
      <c r="N16" s="220"/>
      <c r="O16" s="220"/>
      <c r="P16" s="220"/>
      <c r="Q16" s="220"/>
      <c r="R16" s="759"/>
      <c r="S16" s="759"/>
      <c r="T16" s="759"/>
      <c r="U16" s="759"/>
      <c r="V16" s="759"/>
      <c r="W16" s="759"/>
      <c r="X16" s="759"/>
      <c r="Y16" s="759"/>
      <c r="Z16" s="759"/>
      <c r="AA16" s="759"/>
      <c r="AB16" s="216"/>
      <c r="AE16" s="218"/>
      <c r="AF16" s="218"/>
      <c r="AG16" s="218"/>
      <c r="AH16" s="218"/>
      <c r="AI16" s="218"/>
      <c r="AJ16" s="218"/>
      <c r="AK16" s="218"/>
      <c r="AL16" s="218"/>
    </row>
    <row r="17" spans="2:38" ht="17.25" customHeight="1">
      <c r="B17" s="215"/>
      <c r="C17" s="219"/>
      <c r="D17" s="220"/>
      <c r="E17" s="220"/>
      <c r="F17" s="220"/>
      <c r="G17" s="220"/>
      <c r="H17" s="220"/>
      <c r="I17" s="220"/>
      <c r="J17" s="220"/>
      <c r="K17" s="220"/>
      <c r="L17" s="220"/>
      <c r="M17" s="220"/>
      <c r="N17" s="220"/>
      <c r="O17" s="220"/>
      <c r="P17" s="220"/>
      <c r="Q17" s="220"/>
      <c r="R17" s="759"/>
      <c r="S17" s="759"/>
      <c r="T17" s="759"/>
      <c r="U17" s="759"/>
      <c r="V17" s="759"/>
      <c r="W17" s="759"/>
      <c r="X17" s="759"/>
      <c r="Y17" s="759"/>
      <c r="Z17" s="759"/>
      <c r="AA17" s="759"/>
      <c r="AB17" s="216"/>
      <c r="AE17" s="218"/>
      <c r="AF17" s="218"/>
      <c r="AG17" s="218"/>
      <c r="AH17" s="218"/>
      <c r="AI17" s="218"/>
      <c r="AJ17" s="218"/>
      <c r="AK17" s="218"/>
      <c r="AL17" s="218"/>
    </row>
    <row r="18" spans="2:38" ht="17.25" customHeight="1">
      <c r="B18" s="215"/>
      <c r="C18" s="219"/>
      <c r="D18" s="220"/>
      <c r="E18" s="220"/>
      <c r="F18" s="220"/>
      <c r="G18" s="220"/>
      <c r="H18" s="220"/>
      <c r="I18" s="220"/>
      <c r="J18" s="220"/>
      <c r="K18" s="220"/>
      <c r="L18" s="220"/>
      <c r="M18" s="220"/>
      <c r="N18" s="220"/>
      <c r="O18" s="220"/>
      <c r="P18" s="220"/>
      <c r="Q18" s="220"/>
      <c r="R18" s="759"/>
      <c r="S18" s="759"/>
      <c r="T18" s="759"/>
      <c r="U18" s="759"/>
      <c r="V18" s="759"/>
      <c r="W18" s="759"/>
      <c r="X18" s="759"/>
      <c r="Y18" s="759"/>
      <c r="Z18" s="759"/>
      <c r="AA18" s="759"/>
      <c r="AB18" s="216"/>
      <c r="AE18" s="218"/>
      <c r="AF18" s="218"/>
      <c r="AG18" s="218"/>
      <c r="AH18" s="218"/>
      <c r="AI18" s="218"/>
      <c r="AJ18" s="218"/>
      <c r="AK18" s="218"/>
      <c r="AL18" s="218"/>
    </row>
    <row r="19" spans="2:38" ht="17.25" customHeight="1">
      <c r="B19" s="215"/>
      <c r="C19" s="219"/>
      <c r="D19" s="220"/>
      <c r="E19" s="220"/>
      <c r="F19" s="220"/>
      <c r="G19" s="220"/>
      <c r="H19" s="220"/>
      <c r="I19" s="220"/>
      <c r="J19" s="220"/>
      <c r="K19" s="220"/>
      <c r="L19" s="220"/>
      <c r="M19" s="220"/>
      <c r="N19" s="220"/>
      <c r="O19" s="220"/>
      <c r="P19" s="220"/>
      <c r="Q19" s="220"/>
      <c r="R19" s="759"/>
      <c r="S19" s="759"/>
      <c r="T19" s="759"/>
      <c r="U19" s="759"/>
      <c r="V19" s="759"/>
      <c r="W19" s="759"/>
      <c r="X19" s="759"/>
      <c r="Y19" s="759"/>
      <c r="Z19" s="759"/>
      <c r="AA19" s="759"/>
      <c r="AB19" s="216"/>
      <c r="AE19" s="218"/>
      <c r="AF19" s="218"/>
      <c r="AG19" s="218"/>
      <c r="AH19" s="218"/>
      <c r="AI19" s="218"/>
      <c r="AJ19" s="218"/>
      <c r="AK19" s="218"/>
      <c r="AL19" s="218"/>
    </row>
    <row r="20" spans="2:38" ht="17.25" customHeight="1">
      <c r="B20" s="215"/>
      <c r="C20" s="219"/>
      <c r="D20" s="220"/>
      <c r="E20" s="220"/>
      <c r="F20" s="220"/>
      <c r="G20" s="220"/>
      <c r="H20" s="220"/>
      <c r="I20" s="220"/>
      <c r="J20" s="220"/>
      <c r="K20" s="220"/>
      <c r="L20" s="220"/>
      <c r="M20" s="220"/>
      <c r="N20" s="220"/>
      <c r="O20" s="220"/>
      <c r="P20" s="220"/>
      <c r="Q20" s="220"/>
      <c r="R20" s="759"/>
      <c r="S20" s="759"/>
      <c r="T20" s="759"/>
      <c r="U20" s="759"/>
      <c r="V20" s="759"/>
      <c r="W20" s="759"/>
      <c r="X20" s="759"/>
      <c r="Y20" s="759"/>
      <c r="Z20" s="759"/>
      <c r="AA20" s="759"/>
      <c r="AB20" s="216"/>
      <c r="AE20" s="218"/>
      <c r="AF20" s="218"/>
      <c r="AG20" s="218"/>
      <c r="AH20" s="218"/>
      <c r="AI20" s="218"/>
      <c r="AJ20" s="218"/>
      <c r="AK20" s="218"/>
      <c r="AL20" s="218"/>
    </row>
    <row r="21" spans="2:38" ht="17.25"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7.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7.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7.2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7.25"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7.2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7.2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361">
        <f>INDICADORES!H95</f>
        <v>440</v>
      </c>
      <c r="G31" s="361">
        <f>INDICADORES!K95</f>
        <v>454</v>
      </c>
      <c r="H31" s="361">
        <f>INDICADORES!N95</f>
        <v>552</v>
      </c>
      <c r="I31" s="361">
        <f>INDICADORES!T95</f>
        <v>541</v>
      </c>
      <c r="J31" s="361">
        <f>INDICADORES!W95</f>
        <v>482</v>
      </c>
      <c r="K31" s="361">
        <f>INDICADORES!Z95</f>
        <v>523</v>
      </c>
      <c r="L31" s="361">
        <f>INDICADORES!AF95</f>
        <v>533</v>
      </c>
      <c r="M31" s="361">
        <f>INDICADORES!AI95</f>
        <v>543</v>
      </c>
      <c r="N31" s="361">
        <f>INDICADORES!AL95</f>
        <v>488</v>
      </c>
      <c r="O31" s="361">
        <f>INDICADORES!AR95</f>
        <v>467</v>
      </c>
      <c r="P31" s="361">
        <f>INDICADORES!AU95</f>
        <v>426</v>
      </c>
      <c r="Q31" s="361">
        <f>INDICADORES!AX95</f>
        <v>475</v>
      </c>
      <c r="R31" s="362">
        <f>SUM(F31:Q31)</f>
        <v>5924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361" t="s">
        <v>219</v>
      </c>
      <c r="G32" s="361" t="s">
        <v>219</v>
      </c>
      <c r="H32" s="361" t="s">
        <v>219</v>
      </c>
      <c r="I32" s="361" t="s">
        <v>219</v>
      </c>
      <c r="J32" s="361" t="s">
        <v>219</v>
      </c>
      <c r="K32" s="361" t="s">
        <v>219</v>
      </c>
      <c r="L32" s="361" t="s">
        <v>219</v>
      </c>
      <c r="M32" s="361" t="s">
        <v>219</v>
      </c>
      <c r="N32" s="361" t="s">
        <v>219</v>
      </c>
      <c r="O32" s="361" t="s">
        <v>219</v>
      </c>
      <c r="P32" s="361" t="s">
        <v>219</v>
      </c>
      <c r="Q32" s="361" t="s">
        <v>219</v>
      </c>
      <c r="R32" s="362">
        <f>SUM(F32:Q32)</f>
        <v>0</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363">
        <f t="shared" ref="F33:Q33" si="0">F31</f>
        <v>440</v>
      </c>
      <c r="G33" s="363">
        <f t="shared" si="0"/>
        <v>454</v>
      </c>
      <c r="H33" s="363">
        <f t="shared" si="0"/>
        <v>552</v>
      </c>
      <c r="I33" s="363">
        <f t="shared" si="0"/>
        <v>541</v>
      </c>
      <c r="J33" s="363">
        <f t="shared" si="0"/>
        <v>482</v>
      </c>
      <c r="K33" s="363">
        <f t="shared" si="0"/>
        <v>523</v>
      </c>
      <c r="L33" s="363">
        <f t="shared" si="0"/>
        <v>533</v>
      </c>
      <c r="M33" s="363">
        <f t="shared" si="0"/>
        <v>543</v>
      </c>
      <c r="N33" s="363">
        <f t="shared" si="0"/>
        <v>488</v>
      </c>
      <c r="O33" s="363">
        <f t="shared" si="0"/>
        <v>467</v>
      </c>
      <c r="P33" s="363">
        <f t="shared" si="0"/>
        <v>426</v>
      </c>
      <c r="Q33" s="363">
        <f t="shared" si="0"/>
        <v>475</v>
      </c>
      <c r="R33" s="362">
        <f>SUM(F33:Q33)</f>
        <v>5924</v>
      </c>
      <c r="T33" s="364">
        <f>AVERAGE(F33,G33,H33,I33,J33,K33,L33,M33,N33,O33,P33,Q33)</f>
        <v>493.66666666666669</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365">
        <v>0</v>
      </c>
      <c r="G34" s="365">
        <v>0</v>
      </c>
      <c r="H34" s="365">
        <v>0</v>
      </c>
      <c r="I34" s="365">
        <v>0</v>
      </c>
      <c r="J34" s="365">
        <v>0</v>
      </c>
      <c r="K34" s="365">
        <v>0</v>
      </c>
      <c r="L34" s="365">
        <v>0</v>
      </c>
      <c r="M34" s="365">
        <v>0</v>
      </c>
      <c r="N34" s="366">
        <v>0</v>
      </c>
      <c r="O34" s="365">
        <v>0</v>
      </c>
      <c r="P34" s="365">
        <v>0</v>
      </c>
      <c r="Q34" s="365">
        <v>0</v>
      </c>
      <c r="R34" s="365">
        <v>0</v>
      </c>
      <c r="U34" s="220"/>
      <c r="V34" s="220"/>
      <c r="W34" s="220"/>
      <c r="X34" s="220"/>
      <c r="Y34" s="220"/>
      <c r="Z34" s="220"/>
      <c r="AA34" s="221"/>
      <c r="AB34" s="216"/>
      <c r="AE34" s="218"/>
      <c r="AF34" s="218"/>
      <c r="AG34" s="218"/>
      <c r="AH34" s="218"/>
      <c r="AI34" s="218"/>
      <c r="AJ34" s="218"/>
      <c r="AK34" s="218"/>
      <c r="AL34" s="218"/>
    </row>
    <row r="35" spans="2:38" ht="18" customHeight="1">
      <c r="B35" s="215"/>
      <c r="C35" s="219"/>
      <c r="D35" s="685" t="s">
        <v>26</v>
      </c>
      <c r="E35" s="685"/>
      <c r="F35" s="367">
        <v>0</v>
      </c>
      <c r="G35" s="367">
        <v>0</v>
      </c>
      <c r="H35" s="367">
        <v>0</v>
      </c>
      <c r="I35" s="367">
        <v>0</v>
      </c>
      <c r="J35" s="367">
        <v>0</v>
      </c>
      <c r="K35" s="367">
        <v>0</v>
      </c>
      <c r="L35" s="367">
        <v>0</v>
      </c>
      <c r="M35" s="367">
        <v>0</v>
      </c>
      <c r="N35" s="367">
        <v>0</v>
      </c>
      <c r="O35" s="367">
        <v>0</v>
      </c>
      <c r="P35" s="367">
        <v>0</v>
      </c>
      <c r="Q35" s="367">
        <v>0</v>
      </c>
      <c r="R35" s="365">
        <f>SUM(F35:Q35)</f>
        <v>0</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685</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659</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588</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2" t="s">
        <v>525</v>
      </c>
      <c r="H48" s="652"/>
      <c r="I48" s="652"/>
      <c r="J48" s="652"/>
      <c r="K48" s="652"/>
      <c r="L48" s="652"/>
      <c r="M48" s="652"/>
      <c r="N48" s="652"/>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pOTg9vZ44ZbGiqIFoSgnZF1qc6qRRaKNgVxz/knqBcrid/uhVlghsjLYuYFISsNgUIy4RN6hPVuLbI9CjphP8w==" saltValue="jiu2LuOgac9SNy0XVWYDxQ=="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L84"/>
  <sheetViews>
    <sheetView showGridLines="0" topLeftCell="A18" zoomScale="110" zoomScaleNormal="110" workbookViewId="0">
      <selection activeCell="L32" sqref="L32"/>
    </sheetView>
  </sheetViews>
  <sheetFormatPr baseColWidth="10" defaultColWidth="11.42578125" defaultRowHeight="12.75"/>
  <cols>
    <col min="1" max="2" width="1.140625" customWidth="1"/>
    <col min="3" max="3" width="4.28515625" customWidth="1"/>
    <col min="4" max="4" width="5.42578125" customWidth="1"/>
    <col min="5" max="5" width="5" customWidth="1"/>
    <col min="6" max="18" width="7.140625" customWidth="1"/>
    <col min="19"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+INDICADORES!C2</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30.75" customHeight="1">
      <c r="B8" s="215"/>
      <c r="C8" s="677" t="s">
        <v>433</v>
      </c>
      <c r="D8" s="677"/>
      <c r="E8" s="677"/>
      <c r="F8" s="755" t="s">
        <v>103</v>
      </c>
      <c r="G8" s="755"/>
      <c r="H8" s="755"/>
      <c r="I8" s="755"/>
      <c r="J8" s="755"/>
      <c r="K8" s="755"/>
      <c r="L8" s="755"/>
      <c r="M8" s="755"/>
      <c r="N8" s="755"/>
      <c r="O8" s="755"/>
      <c r="P8" s="755"/>
      <c r="Q8" s="756" t="s">
        <v>435</v>
      </c>
      <c r="R8" s="756"/>
      <c r="S8" s="757"/>
      <c r="T8" s="757"/>
      <c r="U8" s="756" t="s">
        <v>436</v>
      </c>
      <c r="V8" s="756"/>
      <c r="W8" s="678" t="s">
        <v>686</v>
      </c>
      <c r="X8" s="678"/>
      <c r="Y8" s="678"/>
      <c r="Z8" s="678"/>
      <c r="AA8" s="678"/>
      <c r="AB8" s="216"/>
      <c r="AE8" s="218"/>
      <c r="AF8" s="686"/>
      <c r="AG8" s="686"/>
      <c r="AH8" s="686"/>
      <c r="AI8" s="686"/>
      <c r="AJ8" s="686"/>
      <c r="AK8" s="686"/>
      <c r="AL8" s="686"/>
    </row>
    <row r="9" spans="2:38" ht="22.5" customHeight="1">
      <c r="B9" s="215"/>
      <c r="C9" s="661" t="s">
        <v>438</v>
      </c>
      <c r="D9" s="661"/>
      <c r="E9" s="661"/>
      <c r="F9" s="754" t="s">
        <v>687</v>
      </c>
      <c r="G9" s="754"/>
      <c r="H9" s="754"/>
      <c r="I9" s="754"/>
      <c r="J9" s="754"/>
      <c r="K9" s="754"/>
      <c r="L9" s="754"/>
      <c r="M9" s="754"/>
      <c r="N9" s="754"/>
      <c r="O9" s="754"/>
      <c r="P9" s="754"/>
      <c r="Q9" s="754"/>
      <c r="R9" s="754"/>
      <c r="S9" s="754"/>
      <c r="T9" s="754"/>
      <c r="U9" s="754"/>
      <c r="V9" s="754"/>
      <c r="W9" s="754"/>
      <c r="X9" s="754"/>
      <c r="Y9" s="754"/>
      <c r="Z9" s="754"/>
      <c r="AA9" s="754"/>
      <c r="AB9" s="216"/>
      <c r="AE9" s="346"/>
      <c r="AF9" s="686"/>
      <c r="AG9" s="686"/>
      <c r="AH9" s="686"/>
      <c r="AI9" s="686"/>
      <c r="AJ9" s="686"/>
      <c r="AK9" s="686"/>
      <c r="AL9" s="686"/>
    </row>
    <row r="10" spans="2:38">
      <c r="B10" s="215"/>
      <c r="C10" s="661"/>
      <c r="D10" s="661"/>
      <c r="E10" s="661"/>
      <c r="F10" s="754"/>
      <c r="G10" s="754"/>
      <c r="H10" s="754"/>
      <c r="I10" s="754"/>
      <c r="J10" s="754"/>
      <c r="K10" s="754"/>
      <c r="L10" s="754"/>
      <c r="M10" s="754"/>
      <c r="N10" s="754"/>
      <c r="O10" s="754"/>
      <c r="P10" s="754"/>
      <c r="Q10" s="754"/>
      <c r="R10" s="754"/>
      <c r="S10" s="754"/>
      <c r="T10" s="754"/>
      <c r="U10" s="754"/>
      <c r="V10" s="754"/>
      <c r="W10" s="754"/>
      <c r="X10" s="754"/>
      <c r="Y10" s="754"/>
      <c r="Z10" s="754"/>
      <c r="AA10" s="754"/>
      <c r="AB10" s="216"/>
      <c r="AE10" s="218"/>
      <c r="AF10" s="218"/>
      <c r="AG10" s="218"/>
      <c r="AH10" s="218"/>
      <c r="AI10" s="218"/>
      <c r="AJ10" s="218"/>
      <c r="AK10" s="218"/>
      <c r="AL10" s="218"/>
    </row>
    <row r="11" spans="2:38" ht="5.25" customHeight="1">
      <c r="B11" s="215"/>
      <c r="C11" s="368"/>
      <c r="D11" s="369"/>
      <c r="E11" s="369"/>
      <c r="F11" s="369"/>
      <c r="G11" s="254"/>
      <c r="H11" s="254"/>
      <c r="I11" s="254"/>
      <c r="J11" s="254"/>
      <c r="K11" s="254"/>
      <c r="L11" s="254"/>
      <c r="M11" s="254"/>
      <c r="N11" s="254"/>
      <c r="O11" s="254"/>
      <c r="P11" s="254"/>
      <c r="Q11" s="254"/>
      <c r="R11" s="254"/>
      <c r="S11" s="254"/>
      <c r="T11" s="254"/>
      <c r="U11" s="254"/>
      <c r="V11" s="254"/>
      <c r="W11" s="254"/>
      <c r="X11" s="254"/>
      <c r="Y11" s="254"/>
      <c r="Z11" s="254"/>
      <c r="AA11" s="370"/>
      <c r="AB11" s="216"/>
      <c r="AE11" s="218"/>
      <c r="AF11" s="218"/>
      <c r="AG11" s="218"/>
      <c r="AH11" s="218"/>
      <c r="AI11" s="218"/>
      <c r="AJ11" s="218"/>
      <c r="AK11" s="218"/>
      <c r="AL11" s="218"/>
    </row>
    <row r="12" spans="2:38" ht="17.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7.25" customHeight="1">
      <c r="B13" s="215"/>
      <c r="C13" s="219"/>
      <c r="D13" s="220"/>
      <c r="E13" s="220"/>
      <c r="F13" s="220"/>
      <c r="G13" s="220"/>
      <c r="H13" s="220"/>
      <c r="I13" s="220"/>
      <c r="J13" s="220"/>
      <c r="K13" s="220"/>
      <c r="L13" s="220"/>
      <c r="M13" s="220"/>
      <c r="N13" s="220"/>
      <c r="O13" s="220"/>
      <c r="P13" s="220"/>
      <c r="Q13" s="220"/>
      <c r="R13" s="764" t="s">
        <v>688</v>
      </c>
      <c r="S13" s="764"/>
      <c r="T13" s="764"/>
      <c r="U13" s="764"/>
      <c r="V13" s="764"/>
      <c r="W13" s="764"/>
      <c r="X13" s="764"/>
      <c r="Y13" s="764"/>
      <c r="Z13" s="764"/>
      <c r="AA13" s="764"/>
      <c r="AB13" s="216"/>
      <c r="AE13" s="218"/>
      <c r="AF13" s="218"/>
      <c r="AG13" s="218"/>
      <c r="AH13" s="218"/>
      <c r="AI13" s="218"/>
      <c r="AJ13" s="218"/>
      <c r="AK13" s="218"/>
      <c r="AL13" s="218"/>
    </row>
    <row r="14" spans="2:38" ht="17.25" customHeight="1">
      <c r="B14" s="215"/>
      <c r="C14" s="219"/>
      <c r="D14" s="220"/>
      <c r="E14" s="220"/>
      <c r="F14" s="220"/>
      <c r="G14" s="220"/>
      <c r="H14" s="220"/>
      <c r="I14" s="220"/>
      <c r="J14" s="220"/>
      <c r="K14" s="220"/>
      <c r="L14" s="220"/>
      <c r="M14" s="220"/>
      <c r="N14" s="220"/>
      <c r="O14" s="220"/>
      <c r="P14" s="220"/>
      <c r="Q14" s="220"/>
      <c r="R14" s="764"/>
      <c r="S14" s="764"/>
      <c r="T14" s="764"/>
      <c r="U14" s="764"/>
      <c r="V14" s="764"/>
      <c r="W14" s="764"/>
      <c r="X14" s="764"/>
      <c r="Y14" s="764"/>
      <c r="Z14" s="764"/>
      <c r="AA14" s="764"/>
      <c r="AB14" s="216"/>
      <c r="AE14" s="218"/>
      <c r="AF14" s="218"/>
      <c r="AG14" s="218"/>
      <c r="AH14" s="218"/>
      <c r="AI14" s="218"/>
      <c r="AJ14" s="218"/>
      <c r="AK14" s="218"/>
      <c r="AL14" s="218"/>
    </row>
    <row r="15" spans="2:38" ht="17.25" customHeight="1">
      <c r="B15" s="215"/>
      <c r="C15" s="219"/>
      <c r="D15" s="220"/>
      <c r="E15" s="220"/>
      <c r="F15" s="220"/>
      <c r="G15" s="220"/>
      <c r="H15" s="220"/>
      <c r="I15" s="220"/>
      <c r="J15" s="220"/>
      <c r="K15" s="220"/>
      <c r="L15" s="220"/>
      <c r="M15" s="220"/>
      <c r="N15" s="220"/>
      <c r="O15" s="220"/>
      <c r="P15" s="220"/>
      <c r="Q15" s="220"/>
      <c r="R15" s="764"/>
      <c r="S15" s="764"/>
      <c r="T15" s="764"/>
      <c r="U15" s="764"/>
      <c r="V15" s="764"/>
      <c r="W15" s="764"/>
      <c r="X15" s="764"/>
      <c r="Y15" s="764"/>
      <c r="Z15" s="764"/>
      <c r="AA15" s="764"/>
      <c r="AB15" s="216"/>
      <c r="AE15" s="371"/>
      <c r="AF15" s="218"/>
      <c r="AG15" s="218"/>
      <c r="AH15" s="218"/>
      <c r="AI15" s="218"/>
      <c r="AJ15" s="218"/>
      <c r="AK15" s="218"/>
      <c r="AL15" s="218"/>
    </row>
    <row r="16" spans="2:38" ht="17.25" customHeight="1">
      <c r="B16" s="215"/>
      <c r="C16" s="219"/>
      <c r="D16" s="220"/>
      <c r="E16" s="220"/>
      <c r="F16" s="220"/>
      <c r="G16" s="220"/>
      <c r="H16" s="220"/>
      <c r="I16" s="220"/>
      <c r="J16" s="220"/>
      <c r="K16" s="220"/>
      <c r="L16" s="220"/>
      <c r="M16" s="220"/>
      <c r="N16" s="220"/>
      <c r="O16" s="220"/>
      <c r="P16" s="220"/>
      <c r="Q16" s="220"/>
      <c r="R16" s="764"/>
      <c r="S16" s="764"/>
      <c r="T16" s="764"/>
      <c r="U16" s="764"/>
      <c r="V16" s="764"/>
      <c r="W16" s="764"/>
      <c r="X16" s="764"/>
      <c r="Y16" s="764"/>
      <c r="Z16" s="764"/>
      <c r="AA16" s="764"/>
      <c r="AB16" s="216"/>
      <c r="AE16" s="218"/>
      <c r="AF16" s="218"/>
      <c r="AG16" s="218"/>
      <c r="AH16" s="218"/>
      <c r="AI16" s="218"/>
      <c r="AJ16" s="218"/>
      <c r="AK16" s="218"/>
      <c r="AL16" s="218"/>
    </row>
    <row r="17" spans="2:38" ht="17.25" customHeight="1">
      <c r="B17" s="215"/>
      <c r="C17" s="219"/>
      <c r="D17" s="220"/>
      <c r="E17" s="220"/>
      <c r="F17" s="220"/>
      <c r="G17" s="220"/>
      <c r="H17" s="220"/>
      <c r="I17" s="220"/>
      <c r="J17" s="220"/>
      <c r="K17" s="220"/>
      <c r="L17" s="220"/>
      <c r="M17" s="220"/>
      <c r="N17" s="220"/>
      <c r="O17" s="220"/>
      <c r="P17" s="220"/>
      <c r="Q17" s="220"/>
      <c r="R17" s="764"/>
      <c r="S17" s="764"/>
      <c r="T17" s="764"/>
      <c r="U17" s="764"/>
      <c r="V17" s="764"/>
      <c r="W17" s="764"/>
      <c r="X17" s="764"/>
      <c r="Y17" s="764"/>
      <c r="Z17" s="764"/>
      <c r="AA17" s="764"/>
      <c r="AB17" s="216"/>
      <c r="AE17" s="218"/>
      <c r="AF17" s="218"/>
      <c r="AG17" s="218"/>
      <c r="AH17" s="218"/>
      <c r="AI17" s="218"/>
      <c r="AJ17" s="218"/>
      <c r="AK17" s="218"/>
      <c r="AL17" s="218"/>
    </row>
    <row r="18" spans="2:38" ht="17.25" customHeight="1">
      <c r="B18" s="215"/>
      <c r="C18" s="219"/>
      <c r="D18" s="220"/>
      <c r="E18" s="220"/>
      <c r="F18" s="220"/>
      <c r="G18" s="220"/>
      <c r="H18" s="220"/>
      <c r="I18" s="220"/>
      <c r="J18" s="220"/>
      <c r="K18" s="220"/>
      <c r="L18" s="220"/>
      <c r="M18" s="220"/>
      <c r="N18" s="220"/>
      <c r="O18" s="220"/>
      <c r="P18" s="220"/>
      <c r="Q18" s="220"/>
      <c r="R18" s="764"/>
      <c r="S18" s="764"/>
      <c r="T18" s="764"/>
      <c r="U18" s="764"/>
      <c r="V18" s="764"/>
      <c r="W18" s="764"/>
      <c r="X18" s="764"/>
      <c r="Y18" s="764"/>
      <c r="Z18" s="764"/>
      <c r="AA18" s="764"/>
      <c r="AB18" s="216"/>
      <c r="AE18" s="218"/>
      <c r="AF18" s="218"/>
      <c r="AG18" s="218"/>
      <c r="AH18" s="218"/>
      <c r="AI18" s="218"/>
      <c r="AJ18" s="218"/>
      <c r="AK18" s="218"/>
      <c r="AL18" s="218"/>
    </row>
    <row r="19" spans="2:38" ht="17.25" customHeight="1">
      <c r="B19" s="215"/>
      <c r="C19" s="219"/>
      <c r="D19" s="220"/>
      <c r="E19" s="220"/>
      <c r="F19" s="220"/>
      <c r="G19" s="220"/>
      <c r="H19" s="220"/>
      <c r="I19" s="220"/>
      <c r="J19" s="220"/>
      <c r="K19" s="220"/>
      <c r="L19" s="220"/>
      <c r="M19" s="220"/>
      <c r="N19" s="220"/>
      <c r="O19" s="220"/>
      <c r="P19" s="220"/>
      <c r="Q19" s="220"/>
      <c r="R19" s="764"/>
      <c r="S19" s="764"/>
      <c r="T19" s="764"/>
      <c r="U19" s="764"/>
      <c r="V19" s="764"/>
      <c r="W19" s="764"/>
      <c r="X19" s="764"/>
      <c r="Y19" s="764"/>
      <c r="Z19" s="764"/>
      <c r="AA19" s="764"/>
      <c r="AB19" s="216"/>
      <c r="AE19" s="218"/>
      <c r="AF19" s="218"/>
      <c r="AG19" s="218"/>
      <c r="AH19" s="218"/>
      <c r="AI19" s="218"/>
      <c r="AJ19" s="218"/>
      <c r="AK19" s="218"/>
      <c r="AL19" s="218"/>
    </row>
    <row r="20" spans="2:38" ht="17.25" customHeight="1">
      <c r="B20" s="215"/>
      <c r="C20" s="219"/>
      <c r="D20" s="220"/>
      <c r="E20" s="220"/>
      <c r="F20" s="220"/>
      <c r="G20" s="220"/>
      <c r="H20" s="220"/>
      <c r="I20" s="220"/>
      <c r="J20" s="220"/>
      <c r="K20" s="220"/>
      <c r="L20" s="220"/>
      <c r="M20" s="220"/>
      <c r="N20" s="220"/>
      <c r="O20" s="220"/>
      <c r="P20" s="220"/>
      <c r="Q20" s="220"/>
      <c r="R20" s="697" t="s">
        <v>478</v>
      </c>
      <c r="S20" s="697"/>
      <c r="T20" s="697"/>
      <c r="U20" s="697"/>
      <c r="V20" s="697"/>
      <c r="W20" s="697"/>
      <c r="X20" s="697"/>
      <c r="Y20" s="697"/>
      <c r="Z20" s="697"/>
      <c r="AA20" s="697"/>
      <c r="AB20" s="216"/>
      <c r="AE20" s="218"/>
      <c r="AF20" s="218"/>
      <c r="AG20" s="218"/>
      <c r="AH20" s="218"/>
      <c r="AI20" s="218"/>
      <c r="AJ20" s="218"/>
      <c r="AK20" s="218"/>
      <c r="AL20" s="218"/>
    </row>
    <row r="21" spans="2:38" ht="17.25" customHeight="1">
      <c r="B21" s="215"/>
      <c r="C21" s="219"/>
      <c r="D21" s="220"/>
      <c r="E21" s="220"/>
      <c r="F21" s="220"/>
      <c r="G21" s="220"/>
      <c r="H21" s="220"/>
      <c r="I21" s="220"/>
      <c r="J21" s="220"/>
      <c r="K21" s="220"/>
      <c r="L21" s="220"/>
      <c r="M21" s="220"/>
      <c r="N21" s="220"/>
      <c r="O21" s="220"/>
      <c r="P21" s="220"/>
      <c r="Q21" s="220"/>
      <c r="R21" s="698" t="s">
        <v>689</v>
      </c>
      <c r="S21" s="698"/>
      <c r="T21" s="698"/>
      <c r="U21" s="698"/>
      <c r="V21" s="698"/>
      <c r="W21" s="698"/>
      <c r="X21" s="698"/>
      <c r="Y21" s="698"/>
      <c r="Z21" s="698"/>
      <c r="AA21" s="698"/>
      <c r="AB21" s="216"/>
      <c r="AE21" s="218"/>
      <c r="AF21" s="218"/>
      <c r="AG21" s="218"/>
      <c r="AH21" s="218"/>
      <c r="AI21" s="218"/>
      <c r="AJ21" s="218"/>
      <c r="AK21" s="218"/>
      <c r="AL21" s="218"/>
    </row>
    <row r="22" spans="2:38" ht="17.25" customHeight="1">
      <c r="B22" s="215"/>
      <c r="C22" s="219"/>
      <c r="D22" s="220"/>
      <c r="E22" s="220"/>
      <c r="F22" s="220"/>
      <c r="G22" s="220"/>
      <c r="H22" s="220"/>
      <c r="I22" s="220"/>
      <c r="J22" s="220"/>
      <c r="K22" s="220"/>
      <c r="L22" s="220"/>
      <c r="M22" s="220"/>
      <c r="N22" s="220"/>
      <c r="O22" s="220"/>
      <c r="P22" s="220"/>
      <c r="Q22" s="220"/>
      <c r="R22" s="698"/>
      <c r="S22" s="698"/>
      <c r="T22" s="698"/>
      <c r="U22" s="698"/>
      <c r="V22" s="698"/>
      <c r="W22" s="698"/>
      <c r="X22" s="698"/>
      <c r="Y22" s="698"/>
      <c r="Z22" s="698"/>
      <c r="AA22" s="698"/>
      <c r="AB22" s="216"/>
      <c r="AE22" s="218"/>
      <c r="AF22" s="218"/>
      <c r="AG22" s="218"/>
      <c r="AH22" s="218"/>
      <c r="AI22" s="218"/>
      <c r="AJ22" s="218"/>
      <c r="AK22" s="218"/>
      <c r="AL22" s="218"/>
    </row>
    <row r="23" spans="2:38" ht="17.25" customHeight="1">
      <c r="B23" s="215"/>
      <c r="C23" s="219"/>
      <c r="D23" s="220"/>
      <c r="E23" s="220"/>
      <c r="F23" s="220"/>
      <c r="G23" s="220"/>
      <c r="H23" s="220"/>
      <c r="I23" s="220"/>
      <c r="J23" s="220"/>
      <c r="K23" s="220"/>
      <c r="L23" s="220"/>
      <c r="M23" s="220"/>
      <c r="N23" s="220"/>
      <c r="O23" s="220"/>
      <c r="P23" s="220"/>
      <c r="Q23" s="220"/>
      <c r="R23" s="698"/>
      <c r="S23" s="698"/>
      <c r="T23" s="698"/>
      <c r="U23" s="698"/>
      <c r="V23" s="698"/>
      <c r="W23" s="698"/>
      <c r="X23" s="698"/>
      <c r="Y23" s="698"/>
      <c r="Z23" s="698"/>
      <c r="AA23" s="698"/>
      <c r="AB23" s="216"/>
      <c r="AE23" s="218"/>
      <c r="AF23" s="218"/>
      <c r="AG23" s="218"/>
      <c r="AH23" s="218"/>
      <c r="AI23" s="218"/>
      <c r="AJ23" s="218"/>
      <c r="AK23" s="218"/>
      <c r="AL23" s="218"/>
    </row>
    <row r="24" spans="2:38" ht="17.25" customHeight="1">
      <c r="B24" s="215"/>
      <c r="C24" s="219"/>
      <c r="D24" s="220"/>
      <c r="E24" s="220"/>
      <c r="F24" s="220"/>
      <c r="G24" s="220"/>
      <c r="H24" s="220"/>
      <c r="I24" s="220"/>
      <c r="J24" s="220"/>
      <c r="K24" s="220"/>
      <c r="L24" s="220"/>
      <c r="M24" s="220"/>
      <c r="N24" s="220"/>
      <c r="O24" s="220"/>
      <c r="P24" s="220"/>
      <c r="Q24" s="220"/>
      <c r="R24" s="698"/>
      <c r="S24" s="698"/>
      <c r="T24" s="698"/>
      <c r="U24" s="698"/>
      <c r="V24" s="698"/>
      <c r="W24" s="698"/>
      <c r="X24" s="698"/>
      <c r="Y24" s="698"/>
      <c r="Z24" s="698"/>
      <c r="AA24" s="698"/>
      <c r="AB24" s="216"/>
      <c r="AE24" s="218"/>
      <c r="AF24" s="218"/>
      <c r="AG24" s="218"/>
      <c r="AH24" s="218"/>
      <c r="AI24" s="218"/>
      <c r="AJ24" s="218"/>
      <c r="AK24" s="218"/>
      <c r="AL24" s="218"/>
    </row>
    <row r="25" spans="2:38" ht="17.25" customHeight="1">
      <c r="B25" s="215"/>
      <c r="C25" s="219"/>
      <c r="D25" s="220"/>
      <c r="E25" s="220"/>
      <c r="F25" s="220"/>
      <c r="G25" s="220"/>
      <c r="H25" s="220"/>
      <c r="I25" s="220"/>
      <c r="J25" s="220"/>
      <c r="K25" s="220"/>
      <c r="L25" s="220"/>
      <c r="M25" s="220"/>
      <c r="N25" s="220"/>
      <c r="O25" s="220"/>
      <c r="P25" s="220"/>
      <c r="Q25" s="220"/>
      <c r="R25" s="698"/>
      <c r="S25" s="698"/>
      <c r="T25" s="698"/>
      <c r="U25" s="698"/>
      <c r="V25" s="698"/>
      <c r="W25" s="698"/>
      <c r="X25" s="698"/>
      <c r="Y25" s="698"/>
      <c r="Z25" s="698"/>
      <c r="AA25" s="698"/>
      <c r="AB25" s="216"/>
      <c r="AE25" s="218"/>
      <c r="AF25" s="218"/>
      <c r="AG25" s="218"/>
      <c r="AH25" s="218"/>
      <c r="AI25" s="218"/>
      <c r="AJ25" s="218"/>
      <c r="AK25" s="218"/>
      <c r="AL25" s="218"/>
    </row>
    <row r="26" spans="2:38" ht="17.25" customHeight="1">
      <c r="B26" s="215"/>
      <c r="C26" s="219"/>
      <c r="D26" s="220"/>
      <c r="E26" s="220"/>
      <c r="F26" s="220"/>
      <c r="G26" s="220"/>
      <c r="H26" s="220"/>
      <c r="I26" s="220"/>
      <c r="J26" s="220"/>
      <c r="K26" s="220"/>
      <c r="L26" s="220"/>
      <c r="M26" s="220"/>
      <c r="N26" s="220"/>
      <c r="O26" s="220"/>
      <c r="P26" s="220"/>
      <c r="Q26" s="220"/>
      <c r="R26" s="698"/>
      <c r="S26" s="698"/>
      <c r="T26" s="698"/>
      <c r="U26" s="698"/>
      <c r="V26" s="698"/>
      <c r="W26" s="698"/>
      <c r="X26" s="698"/>
      <c r="Y26" s="698"/>
      <c r="Z26" s="698"/>
      <c r="AA26" s="698"/>
      <c r="AB26" s="216"/>
      <c r="AE26" s="218"/>
      <c r="AF26" s="218"/>
      <c r="AG26" s="218"/>
      <c r="AH26" s="218"/>
      <c r="AI26" s="218"/>
      <c r="AJ26" s="218"/>
      <c r="AK26" s="218"/>
      <c r="AL26" s="218"/>
    </row>
    <row r="27" spans="2:38" ht="17.25" customHeight="1">
      <c r="B27" s="215"/>
      <c r="C27" s="219"/>
      <c r="D27" s="220"/>
      <c r="E27" s="220"/>
      <c r="F27" s="220"/>
      <c r="G27" s="220"/>
      <c r="H27" s="220"/>
      <c r="I27" s="220"/>
      <c r="J27" s="220"/>
      <c r="K27" s="220"/>
      <c r="L27" s="220"/>
      <c r="M27" s="220"/>
      <c r="N27" s="220"/>
      <c r="O27" s="220"/>
      <c r="P27" s="220"/>
      <c r="Q27" s="220"/>
      <c r="R27" s="698"/>
      <c r="S27" s="698"/>
      <c r="T27" s="698"/>
      <c r="U27" s="698"/>
      <c r="V27" s="698"/>
      <c r="W27" s="698"/>
      <c r="X27" s="698"/>
      <c r="Y27" s="698"/>
      <c r="Z27" s="698"/>
      <c r="AA27" s="698"/>
      <c r="AB27" s="216"/>
      <c r="AE27" s="218"/>
      <c r="AF27" s="218"/>
      <c r="AG27" s="218"/>
      <c r="AH27" s="218"/>
      <c r="AI27" s="218"/>
      <c r="AJ27" s="218"/>
      <c r="AK27" s="218"/>
      <c r="AL27" s="218"/>
    </row>
    <row r="28" spans="2:38" ht="17.25" customHeight="1">
      <c r="B28" s="215"/>
      <c r="C28" s="219"/>
      <c r="D28" s="220"/>
      <c r="E28" s="220"/>
      <c r="F28" s="220"/>
      <c r="G28" s="220"/>
      <c r="H28" s="220"/>
      <c r="I28" s="220"/>
      <c r="J28" s="220"/>
      <c r="K28" s="220"/>
      <c r="L28" s="220"/>
      <c r="M28" s="220"/>
      <c r="N28" s="220"/>
      <c r="O28" s="220"/>
      <c r="P28" s="220"/>
      <c r="Q28" s="220"/>
      <c r="R28" s="698"/>
      <c r="S28" s="698"/>
      <c r="T28" s="698"/>
      <c r="U28" s="698"/>
      <c r="V28" s="698"/>
      <c r="W28" s="698"/>
      <c r="X28" s="698"/>
      <c r="Y28" s="698"/>
      <c r="Z28" s="698"/>
      <c r="AA28" s="698"/>
      <c r="AB28" s="216"/>
      <c r="AE28" s="218"/>
      <c r="AF28" s="218"/>
      <c r="AG28" s="218"/>
      <c r="AH28" s="218"/>
      <c r="AI28" s="218"/>
      <c r="AJ28" s="218"/>
      <c r="AK28" s="218"/>
      <c r="AL28" s="218"/>
    </row>
    <row r="29" spans="2:38" ht="5.2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16.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18.75" customHeight="1">
      <c r="B31" s="215"/>
      <c r="C31" s="219"/>
      <c r="D31" s="227" t="s">
        <v>27</v>
      </c>
      <c r="E31" s="228"/>
      <c r="F31" s="256">
        <f>INDICADORES!H28</f>
        <v>7</v>
      </c>
      <c r="G31" s="256">
        <f>INDICADORES!K28</f>
        <v>4</v>
      </c>
      <c r="H31" s="256">
        <f>INDICADORES!N28</f>
        <v>7</v>
      </c>
      <c r="I31" s="256">
        <f>INDICADORES!T28</f>
        <v>11</v>
      </c>
      <c r="J31" s="256">
        <f>INDICADORES!W28</f>
        <v>9</v>
      </c>
      <c r="K31" s="256">
        <f>INDICADORES!Z28</f>
        <v>8</v>
      </c>
      <c r="L31" s="256">
        <f>INDICADORES!AF28</f>
        <v>10</v>
      </c>
      <c r="M31" s="256">
        <f>INDICADORES!AI28</f>
        <v>9</v>
      </c>
      <c r="N31" s="256">
        <f>INDICADORES!AL28</f>
        <v>11</v>
      </c>
      <c r="O31" s="256">
        <f>INDICADORES!AR28</f>
        <v>9</v>
      </c>
      <c r="P31" s="256">
        <f>INDICADORES!AU28</f>
        <v>11</v>
      </c>
      <c r="Q31" s="256">
        <f>INDICADORES!AX28</f>
        <v>0</v>
      </c>
      <c r="R31" s="257">
        <f>SUM(F31:Q31)</f>
        <v>96</v>
      </c>
      <c r="U31" s="339"/>
      <c r="V31" s="220"/>
      <c r="W31" s="220"/>
      <c r="X31" s="220"/>
      <c r="Y31" s="220"/>
      <c r="Z31" s="220"/>
      <c r="AA31" s="221"/>
      <c r="AB31" s="216"/>
      <c r="AE31" s="218"/>
      <c r="AF31" s="218"/>
      <c r="AG31" s="218"/>
      <c r="AH31" s="218"/>
      <c r="AI31" s="218"/>
      <c r="AJ31" s="218"/>
      <c r="AK31" s="218"/>
      <c r="AL31" s="218"/>
    </row>
    <row r="32" spans="2:38" ht="18.75" customHeight="1">
      <c r="B32" s="215"/>
      <c r="C32" s="219"/>
      <c r="D32" s="227" t="s">
        <v>28</v>
      </c>
      <c r="E32" s="228"/>
      <c r="F32" s="256">
        <f>INDICADORES!I28</f>
        <v>954</v>
      </c>
      <c r="G32" s="256">
        <f>INDICADORES!L28</f>
        <v>924</v>
      </c>
      <c r="H32" s="256">
        <f>INDICADORES!O28</f>
        <v>844</v>
      </c>
      <c r="I32" s="256">
        <f>INDICADORES!U28</f>
        <v>1070</v>
      </c>
      <c r="J32" s="256">
        <f>INDICADORES!X28</f>
        <v>1101</v>
      </c>
      <c r="K32" s="256">
        <f>INDICADORES!AA28</f>
        <v>1125</v>
      </c>
      <c r="L32" s="256">
        <f>INDICADORES!AG28</f>
        <v>1177</v>
      </c>
      <c r="M32" s="256">
        <f>INDICADORES!AJ28</f>
        <v>1234</v>
      </c>
      <c r="N32" s="256">
        <f>INDICADORES!AM28</f>
        <v>1165</v>
      </c>
      <c r="O32" s="256">
        <f>INDICADORES!AS28</f>
        <v>1245</v>
      </c>
      <c r="P32" s="256">
        <f>INDICADORES!AV28</f>
        <v>1187</v>
      </c>
      <c r="Q32" s="256">
        <f>INDICADORES!AY28</f>
        <v>1150</v>
      </c>
      <c r="R32" s="257">
        <f>SUM(F32:Q32)</f>
        <v>13176</v>
      </c>
      <c r="U32" s="339"/>
      <c r="V32" s="220"/>
      <c r="W32" s="220"/>
      <c r="X32" s="220"/>
      <c r="Y32" s="220"/>
      <c r="Z32" s="220"/>
      <c r="AA32" s="221"/>
      <c r="AB32" s="216"/>
      <c r="AE32" s="218"/>
      <c r="AF32" s="218"/>
      <c r="AG32" s="218"/>
      <c r="AH32" s="218"/>
      <c r="AI32" s="218"/>
      <c r="AJ32" s="218"/>
      <c r="AK32" s="218"/>
      <c r="AL32" s="218"/>
    </row>
    <row r="33" spans="2:38" ht="18" customHeight="1">
      <c r="B33" s="215"/>
      <c r="C33" s="219"/>
      <c r="D33" s="231" t="s">
        <v>515</v>
      </c>
      <c r="E33" s="232"/>
      <c r="F33" s="296">
        <f t="shared" ref="F33:R33" si="0">F31/F32*100</f>
        <v>0.7337526205450734</v>
      </c>
      <c r="G33" s="296">
        <f t="shared" si="0"/>
        <v>0.4329004329004329</v>
      </c>
      <c r="H33" s="296">
        <f t="shared" si="0"/>
        <v>0.82938388625592419</v>
      </c>
      <c r="I33" s="296">
        <f t="shared" si="0"/>
        <v>1.0280373831775702</v>
      </c>
      <c r="J33" s="296">
        <f t="shared" si="0"/>
        <v>0.81743869209809261</v>
      </c>
      <c r="K33" s="296">
        <f t="shared" si="0"/>
        <v>0.71111111111111114</v>
      </c>
      <c r="L33" s="296">
        <f t="shared" si="0"/>
        <v>0.84961767204757865</v>
      </c>
      <c r="M33" s="296">
        <f t="shared" si="0"/>
        <v>0.72933549432739064</v>
      </c>
      <c r="N33" s="296">
        <f t="shared" si="0"/>
        <v>0.94420600858369097</v>
      </c>
      <c r="O33" s="296">
        <f t="shared" si="0"/>
        <v>0.72289156626506024</v>
      </c>
      <c r="P33" s="296">
        <f t="shared" si="0"/>
        <v>0.92670598146588035</v>
      </c>
      <c r="Q33" s="296">
        <f t="shared" si="0"/>
        <v>0</v>
      </c>
      <c r="R33" s="296">
        <f t="shared" si="0"/>
        <v>0.72859744990892528</v>
      </c>
      <c r="U33" s="339"/>
      <c r="V33" s="220"/>
      <c r="W33" s="220"/>
      <c r="X33" s="220"/>
      <c r="Y33" s="220"/>
      <c r="Z33" s="220"/>
      <c r="AA33" s="221"/>
      <c r="AB33" s="216"/>
      <c r="AE33" s="218"/>
      <c r="AF33" s="218"/>
      <c r="AG33" s="218"/>
      <c r="AH33" s="218"/>
      <c r="AI33" s="218"/>
      <c r="AJ33" s="218"/>
      <c r="AK33" s="218"/>
      <c r="AL33" s="218"/>
    </row>
    <row r="34" spans="2:38" ht="18" customHeight="1">
      <c r="B34" s="215"/>
      <c r="C34" s="219"/>
      <c r="D34" s="231" t="s">
        <v>516</v>
      </c>
      <c r="E34" s="232"/>
      <c r="F34" s="312">
        <v>0.48780487804877998</v>
      </c>
      <c r="G34" s="312">
        <v>0.37523452157598502</v>
      </c>
      <c r="H34" s="312">
        <v>0.45871559633027498</v>
      </c>
      <c r="I34" s="312">
        <v>0.53262316910785601</v>
      </c>
      <c r="J34" s="312">
        <v>0.42674253200569001</v>
      </c>
      <c r="K34" s="312">
        <v>0.89171974522292996</v>
      </c>
      <c r="L34" s="312">
        <v>1.3959390862944201</v>
      </c>
      <c r="M34" s="312">
        <v>1.2328767123287701</v>
      </c>
      <c r="N34" s="312">
        <v>1.4267185473411199</v>
      </c>
      <c r="O34" s="312">
        <v>1.00376411543287</v>
      </c>
      <c r="P34" s="312">
        <v>0.9</v>
      </c>
      <c r="Q34" s="312">
        <v>1.2</v>
      </c>
      <c r="R34" s="372">
        <v>0.9</v>
      </c>
      <c r="U34" s="339"/>
      <c r="V34" s="220"/>
      <c r="W34" s="220"/>
      <c r="X34" s="220"/>
      <c r="Y34" s="220"/>
      <c r="Z34" s="220"/>
      <c r="AA34" s="221"/>
      <c r="AB34" s="216"/>
      <c r="AE34" s="218"/>
      <c r="AF34" s="218"/>
      <c r="AG34" s="218"/>
      <c r="AH34" s="218"/>
      <c r="AI34" s="218"/>
      <c r="AJ34" s="218"/>
      <c r="AK34" s="218"/>
      <c r="AL34" s="218"/>
    </row>
    <row r="35" spans="2:38" ht="16.5" customHeight="1">
      <c r="B35" s="215"/>
      <c r="C35" s="219"/>
      <c r="D35" s="685" t="s">
        <v>26</v>
      </c>
      <c r="E35" s="685"/>
      <c r="F35" s="373">
        <v>2</v>
      </c>
      <c r="G35" s="373">
        <v>2</v>
      </c>
      <c r="H35" s="373">
        <v>2</v>
      </c>
      <c r="I35" s="373">
        <v>2</v>
      </c>
      <c r="J35" s="373">
        <v>2</v>
      </c>
      <c r="K35" s="373">
        <v>2</v>
      </c>
      <c r="L35" s="373">
        <v>2</v>
      </c>
      <c r="M35" s="373">
        <v>2</v>
      </c>
      <c r="N35" s="373">
        <v>2</v>
      </c>
      <c r="O35" s="373">
        <v>2</v>
      </c>
      <c r="P35" s="373">
        <v>2</v>
      </c>
      <c r="Q35" s="373">
        <v>2</v>
      </c>
      <c r="R35" s="373">
        <v>2</v>
      </c>
      <c r="U35" s="220"/>
      <c r="V35" s="220"/>
      <c r="W35" s="220"/>
      <c r="X35" s="220"/>
      <c r="Y35" s="220"/>
      <c r="Z35" s="220"/>
      <c r="AA35" s="221"/>
      <c r="AB35" s="216"/>
      <c r="AE35" s="218"/>
      <c r="AF35" s="218"/>
      <c r="AG35" s="218"/>
      <c r="AH35" s="218"/>
      <c r="AI35" s="218"/>
      <c r="AJ35" s="218"/>
      <c r="AK35" s="218"/>
      <c r="AL35" s="218"/>
    </row>
    <row r="36" spans="2:38" ht="5.2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D37" s="218"/>
      <c r="AE37" s="218"/>
      <c r="AF37" s="218"/>
      <c r="AG37" s="218"/>
      <c r="AH37" s="218"/>
      <c r="AI37" s="218"/>
      <c r="AJ37" s="218"/>
      <c r="AK37" s="218"/>
    </row>
    <row r="38" spans="2:38" ht="21" customHeight="1">
      <c r="B38" s="215"/>
      <c r="C38" s="677" t="s">
        <v>27</v>
      </c>
      <c r="D38" s="677"/>
      <c r="E38" s="677"/>
      <c r="F38" s="677"/>
      <c r="G38" s="656" t="s">
        <v>104</v>
      </c>
      <c r="H38" s="656"/>
      <c r="I38" s="656"/>
      <c r="J38" s="656"/>
      <c r="K38" s="656"/>
      <c r="L38" s="656"/>
      <c r="M38" s="656"/>
      <c r="N38" s="656"/>
      <c r="O38" s="690" t="s">
        <v>518</v>
      </c>
      <c r="P38" s="690"/>
      <c r="Q38" s="690"/>
      <c r="R38" s="690"/>
      <c r="S38" s="690"/>
      <c r="T38" s="762"/>
      <c r="U38" s="762"/>
      <c r="V38" s="762"/>
      <c r="W38" s="762"/>
      <c r="X38" s="762"/>
      <c r="Y38" s="762"/>
      <c r="Z38" s="762"/>
      <c r="AA38" s="762"/>
      <c r="AB38" s="301"/>
      <c r="AD38" s="261"/>
      <c r="AE38" s="646"/>
      <c r="AF38" s="646"/>
      <c r="AG38" s="646"/>
      <c r="AH38" s="646"/>
      <c r="AI38" s="646"/>
      <c r="AJ38" s="646"/>
      <c r="AK38" s="646"/>
    </row>
    <row r="39" spans="2:38" ht="27.75" customHeight="1">
      <c r="B39" s="215"/>
      <c r="C39" s="661" t="s">
        <v>28</v>
      </c>
      <c r="D39" s="661"/>
      <c r="E39" s="661"/>
      <c r="F39" s="661"/>
      <c r="G39" s="656" t="s">
        <v>690</v>
      </c>
      <c r="H39" s="656"/>
      <c r="I39" s="656"/>
      <c r="J39" s="656"/>
      <c r="K39" s="656"/>
      <c r="L39" s="656"/>
      <c r="M39" s="656"/>
      <c r="N39" s="656"/>
      <c r="O39" s="661" t="s">
        <v>519</v>
      </c>
      <c r="P39" s="661"/>
      <c r="Q39" s="661"/>
      <c r="R39" s="661"/>
      <c r="S39" s="661"/>
      <c r="T39" s="762"/>
      <c r="U39" s="762"/>
      <c r="V39" s="762"/>
      <c r="W39" s="762"/>
      <c r="X39" s="762"/>
      <c r="Y39" s="762"/>
      <c r="Z39" s="762"/>
      <c r="AA39" s="762"/>
      <c r="AB39" s="301"/>
      <c r="AD39" s="261"/>
      <c r="AE39" s="646"/>
      <c r="AF39" s="646"/>
      <c r="AG39" s="646"/>
      <c r="AH39" s="646"/>
      <c r="AI39" s="646"/>
      <c r="AJ39" s="646"/>
      <c r="AK39" s="646"/>
    </row>
    <row r="40" spans="2:38" ht="25.5" customHeight="1">
      <c r="B40" s="215"/>
      <c r="C40" s="661" t="s">
        <v>520</v>
      </c>
      <c r="D40" s="661"/>
      <c r="E40" s="661"/>
      <c r="F40" s="661"/>
      <c r="G40" s="763" t="s">
        <v>691</v>
      </c>
      <c r="H40" s="763"/>
      <c r="I40" s="763"/>
      <c r="J40" s="763"/>
      <c r="K40" s="763"/>
      <c r="L40" s="763"/>
      <c r="M40" s="763"/>
      <c r="N40" s="763"/>
      <c r="O40" s="648" t="s">
        <v>471</v>
      </c>
      <c r="P40" s="648"/>
      <c r="Q40" s="648"/>
      <c r="R40" s="648"/>
      <c r="S40" s="648"/>
      <c r="T40" s="740" t="s">
        <v>472</v>
      </c>
      <c r="U40" s="740"/>
      <c r="V40" s="740"/>
      <c r="W40" s="740"/>
      <c r="X40" s="740"/>
      <c r="Y40" s="740"/>
      <c r="Z40" s="740"/>
      <c r="AA40" s="740"/>
      <c r="AB40" s="301"/>
      <c r="AD40" s="261"/>
      <c r="AE40" s="239"/>
      <c r="AF40" s="239"/>
      <c r="AG40" s="239"/>
      <c r="AH40" s="239"/>
      <c r="AI40" s="239"/>
      <c r="AJ40" s="239"/>
      <c r="AK40" s="239"/>
    </row>
    <row r="41" spans="2:38" ht="18.75" customHeight="1">
      <c r="B41" s="215"/>
      <c r="C41" s="661" t="s">
        <v>468</v>
      </c>
      <c r="D41" s="661"/>
      <c r="E41" s="661"/>
      <c r="F41" s="661"/>
      <c r="G41" s="763" t="s">
        <v>692</v>
      </c>
      <c r="H41" s="763"/>
      <c r="I41" s="763"/>
      <c r="J41" s="763"/>
      <c r="K41" s="763"/>
      <c r="L41" s="763"/>
      <c r="M41" s="763"/>
      <c r="N41" s="763"/>
      <c r="O41" s="648" t="s">
        <v>473</v>
      </c>
      <c r="P41" s="648"/>
      <c r="Q41" s="648"/>
      <c r="R41" s="648"/>
      <c r="S41" s="648"/>
      <c r="T41" s="740" t="s">
        <v>474</v>
      </c>
      <c r="U41" s="740"/>
      <c r="V41" s="740"/>
      <c r="W41" s="740"/>
      <c r="X41" s="740"/>
      <c r="Y41" s="740"/>
      <c r="Z41" s="740"/>
      <c r="AA41" s="740"/>
      <c r="AB41" s="301"/>
      <c r="AD41" s="261"/>
      <c r="AE41" s="647"/>
      <c r="AF41" s="647"/>
      <c r="AG41" s="647"/>
      <c r="AH41" s="647"/>
      <c r="AI41" s="647"/>
      <c r="AJ41" s="647"/>
      <c r="AK41" s="647"/>
    </row>
    <row r="42" spans="2:38" ht="16.5" customHeight="1">
      <c r="B42" s="215"/>
      <c r="C42" s="668" t="s">
        <v>522</v>
      </c>
      <c r="D42" s="668"/>
      <c r="E42" s="668"/>
      <c r="F42" s="668"/>
      <c r="G42" s="737">
        <v>1000</v>
      </c>
      <c r="H42" s="737"/>
      <c r="I42" s="737"/>
      <c r="J42" s="737"/>
      <c r="K42" s="737"/>
      <c r="L42" s="737"/>
      <c r="M42" s="737"/>
      <c r="N42" s="737"/>
      <c r="O42" s="661" t="s">
        <v>475</v>
      </c>
      <c r="P42" s="661"/>
      <c r="Q42" s="661"/>
      <c r="R42" s="661"/>
      <c r="S42" s="661"/>
      <c r="T42" s="762"/>
      <c r="U42" s="762"/>
      <c r="V42" s="762"/>
      <c r="W42" s="762"/>
      <c r="X42" s="762"/>
      <c r="Y42" s="762"/>
      <c r="Z42" s="762"/>
      <c r="AA42" s="762"/>
      <c r="AB42" s="301"/>
      <c r="AD42" s="261"/>
      <c r="AE42" s="647"/>
      <c r="AF42" s="647"/>
      <c r="AG42" s="647"/>
      <c r="AH42" s="647"/>
      <c r="AI42" s="647"/>
      <c r="AJ42" s="647"/>
      <c r="AK42" s="647"/>
    </row>
    <row r="43" spans="2:38" ht="18.75" customHeight="1">
      <c r="B43" s="215"/>
      <c r="C43" s="668"/>
      <c r="D43" s="668"/>
      <c r="E43" s="668"/>
      <c r="F43" s="668"/>
      <c r="G43" s="737"/>
      <c r="H43" s="737"/>
      <c r="I43" s="737"/>
      <c r="J43" s="737"/>
      <c r="K43" s="737"/>
      <c r="L43" s="737"/>
      <c r="M43" s="737"/>
      <c r="N43" s="737"/>
      <c r="O43" s="668" t="s">
        <v>476</v>
      </c>
      <c r="P43" s="668"/>
      <c r="Q43" s="668"/>
      <c r="R43" s="668"/>
      <c r="S43" s="668"/>
      <c r="T43" s="741" t="s">
        <v>477</v>
      </c>
      <c r="U43" s="741"/>
      <c r="V43" s="741"/>
      <c r="W43" s="741"/>
      <c r="X43" s="741"/>
      <c r="Y43" s="741"/>
      <c r="Z43" s="741"/>
      <c r="AA43" s="741"/>
      <c r="AB43" s="301"/>
      <c r="AD43" s="261"/>
      <c r="AE43" s="238"/>
      <c r="AF43" s="238"/>
      <c r="AG43" s="238"/>
      <c r="AH43" s="238"/>
      <c r="AI43" s="238"/>
      <c r="AJ43" s="238"/>
      <c r="AK43" s="238"/>
    </row>
    <row r="44" spans="2:38" ht="15" customHeight="1">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301"/>
      <c r="AD44" s="261"/>
      <c r="AE44" s="647"/>
      <c r="AF44" s="647"/>
      <c r="AG44" s="647"/>
      <c r="AH44" s="647"/>
      <c r="AI44" s="647"/>
      <c r="AJ44" s="647"/>
      <c r="AK44" s="647"/>
    </row>
    <row r="45" spans="2:38" ht="27.75" customHeight="1">
      <c r="B45" s="215"/>
      <c r="C45" s="677" t="s">
        <v>480</v>
      </c>
      <c r="D45" s="677"/>
      <c r="E45" s="677"/>
      <c r="F45" s="677"/>
      <c r="G45" s="662" t="s">
        <v>481</v>
      </c>
      <c r="H45" s="662"/>
      <c r="I45" s="322" t="s">
        <v>482</v>
      </c>
      <c r="J45" s="241" t="s">
        <v>483</v>
      </c>
      <c r="K45" s="240"/>
      <c r="L45" s="241" t="s">
        <v>484</v>
      </c>
      <c r="M45" s="242"/>
      <c r="N45" s="243"/>
      <c r="O45" s="663" t="s">
        <v>485</v>
      </c>
      <c r="P45" s="663"/>
      <c r="Q45" s="663"/>
      <c r="R45" s="663"/>
      <c r="S45" s="720" t="s">
        <v>486</v>
      </c>
      <c r="T45" s="720"/>
      <c r="U45" s="720"/>
      <c r="V45" s="720"/>
      <c r="W45" s="720"/>
      <c r="X45" s="720"/>
      <c r="Y45" s="720"/>
      <c r="Z45" s="720"/>
      <c r="AA45" s="720"/>
      <c r="AB45" s="301"/>
      <c r="AD45" s="261"/>
      <c r="AE45" s="238"/>
      <c r="AF45" s="238"/>
      <c r="AG45" s="238"/>
      <c r="AH45" s="238"/>
      <c r="AI45" s="238"/>
      <c r="AJ45" s="238"/>
      <c r="AK45" s="238"/>
    </row>
    <row r="46" spans="2:38" ht="21.7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5" t="s">
        <v>482</v>
      </c>
      <c r="W46" s="721" t="s">
        <v>489</v>
      </c>
      <c r="X46" s="721"/>
      <c r="Y46" s="721"/>
      <c r="Z46" s="667"/>
      <c r="AA46" s="667"/>
      <c r="AB46" s="301"/>
      <c r="AD46" s="261"/>
      <c r="AE46" s="647"/>
      <c r="AF46" s="647"/>
      <c r="AG46" s="647"/>
      <c r="AH46" s="647"/>
      <c r="AI46" s="647"/>
      <c r="AJ46" s="647"/>
      <c r="AK46" s="647"/>
    </row>
    <row r="47" spans="2:38" ht="28.5" customHeight="1">
      <c r="B47" s="215"/>
      <c r="C47" s="648" t="s">
        <v>490</v>
      </c>
      <c r="D47" s="648"/>
      <c r="E47" s="648"/>
      <c r="F47" s="648"/>
      <c r="G47" s="652"/>
      <c r="H47" s="652"/>
      <c r="I47" s="652"/>
      <c r="J47" s="652"/>
      <c r="K47" s="652"/>
      <c r="L47" s="652"/>
      <c r="M47" s="652"/>
      <c r="N47" s="652"/>
      <c r="O47" s="650"/>
      <c r="P47" s="650"/>
      <c r="Q47" s="650"/>
      <c r="R47" s="650"/>
      <c r="S47" s="721" t="s">
        <v>476</v>
      </c>
      <c r="T47" s="721"/>
      <c r="U47" s="721"/>
      <c r="V47" s="655" t="s">
        <v>482</v>
      </c>
      <c r="W47" s="721" t="s">
        <v>523</v>
      </c>
      <c r="X47" s="721"/>
      <c r="Y47" s="721"/>
      <c r="Z47" s="712"/>
      <c r="AA47" s="712"/>
      <c r="AB47" s="301"/>
      <c r="AD47" s="261"/>
      <c r="AE47" s="647"/>
      <c r="AF47" s="647"/>
      <c r="AG47" s="647"/>
      <c r="AH47" s="647"/>
      <c r="AI47" s="647"/>
      <c r="AJ47" s="647"/>
      <c r="AK47" s="647"/>
    </row>
    <row r="48" spans="2:38" ht="19.5" customHeight="1">
      <c r="B48" s="215"/>
      <c r="C48" s="648" t="s">
        <v>524</v>
      </c>
      <c r="D48" s="648"/>
      <c r="E48" s="648"/>
      <c r="F48" s="648"/>
      <c r="G48" s="736" t="s">
        <v>622</v>
      </c>
      <c r="H48" s="736"/>
      <c r="I48" s="736"/>
      <c r="J48" s="736"/>
      <c r="K48" s="736"/>
      <c r="L48" s="736"/>
      <c r="M48" s="736"/>
      <c r="N48" s="736"/>
      <c r="O48" s="650"/>
      <c r="P48" s="650"/>
      <c r="Q48" s="650"/>
      <c r="R48" s="650"/>
      <c r="S48" s="721"/>
      <c r="T48" s="721"/>
      <c r="U48" s="721"/>
      <c r="V48" s="655"/>
      <c r="W48" s="721"/>
      <c r="X48" s="721"/>
      <c r="Y48" s="721"/>
      <c r="Z48" s="712"/>
      <c r="AA48" s="712"/>
      <c r="AB48" s="301"/>
      <c r="AD48" s="261"/>
      <c r="AE48" s="647"/>
      <c r="AF48" s="647"/>
      <c r="AG48" s="647"/>
      <c r="AH48" s="647"/>
      <c r="AI48" s="647"/>
      <c r="AJ48" s="647"/>
      <c r="AK48" s="647"/>
    </row>
    <row r="49" spans="1:38" ht="18.75" customHeight="1">
      <c r="B49" s="215"/>
      <c r="C49" s="648" t="s">
        <v>526</v>
      </c>
      <c r="D49" s="648"/>
      <c r="E49" s="648"/>
      <c r="F49" s="648"/>
      <c r="G49" s="652" t="s">
        <v>106</v>
      </c>
      <c r="H49" s="652"/>
      <c r="I49" s="652"/>
      <c r="J49" s="652"/>
      <c r="K49" s="652"/>
      <c r="L49" s="652"/>
      <c r="M49" s="652"/>
      <c r="N49" s="652"/>
      <c r="O49" s="650"/>
      <c r="P49" s="650"/>
      <c r="Q49" s="650"/>
      <c r="R49" s="650"/>
      <c r="S49" s="715" t="s">
        <v>493</v>
      </c>
      <c r="T49" s="715"/>
      <c r="U49" s="715"/>
      <c r="V49" s="654" t="s">
        <v>482</v>
      </c>
      <c r="W49" s="607" t="s">
        <v>494</v>
      </c>
      <c r="X49" s="607"/>
      <c r="Y49" s="607"/>
      <c r="Z49" s="608" t="s">
        <v>482</v>
      </c>
      <c r="AA49" s="608"/>
      <c r="AB49" s="301"/>
      <c r="AD49" s="261"/>
      <c r="AE49" s="647"/>
      <c r="AF49" s="647"/>
      <c r="AG49" s="647"/>
      <c r="AH49" s="647"/>
      <c r="AI49" s="647"/>
      <c r="AJ49" s="647"/>
      <c r="AK49" s="647"/>
    </row>
    <row r="50" spans="1:38" ht="14.25" customHeight="1">
      <c r="B50" s="215"/>
      <c r="C50" s="648" t="s">
        <v>495</v>
      </c>
      <c r="D50" s="648"/>
      <c r="E50" s="648"/>
      <c r="F50" s="648"/>
      <c r="G50" s="649"/>
      <c r="H50" s="649"/>
      <c r="I50" s="649"/>
      <c r="J50" s="649"/>
      <c r="K50" s="649"/>
      <c r="L50" s="649"/>
      <c r="M50" s="649"/>
      <c r="N50" s="649"/>
      <c r="O50" s="650"/>
      <c r="P50" s="650"/>
      <c r="Q50" s="650"/>
      <c r="R50" s="650"/>
      <c r="S50" s="715"/>
      <c r="T50" s="715"/>
      <c r="U50" s="715"/>
      <c r="V50" s="654"/>
      <c r="W50" s="607"/>
      <c r="X50" s="607"/>
      <c r="Y50" s="607"/>
      <c r="Z50" s="608"/>
      <c r="AA50" s="608"/>
      <c r="AB50" s="301"/>
      <c r="AD50" s="261"/>
      <c r="AE50" s="647"/>
      <c r="AF50" s="647"/>
      <c r="AG50" s="647"/>
      <c r="AH50" s="647"/>
      <c r="AI50" s="647"/>
      <c r="AJ50" s="647"/>
      <c r="AK50" s="647"/>
    </row>
    <row r="51" spans="1:38" ht="21.7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608"/>
      <c r="AA51" s="608"/>
      <c r="AB51" s="301"/>
      <c r="AD51" s="261"/>
      <c r="AE51" s="647"/>
      <c r="AF51" s="647"/>
      <c r="AG51" s="647"/>
      <c r="AH51" s="647"/>
      <c r="AI51" s="647"/>
      <c r="AJ51" s="647"/>
      <c r="AK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304"/>
      <c r="AB52" s="305"/>
      <c r="AD52" s="261"/>
      <c r="AE52" s="646"/>
      <c r="AF52" s="646"/>
      <c r="AG52" s="646"/>
      <c r="AH52" s="646"/>
      <c r="AI52" s="646"/>
      <c r="AJ52" s="646"/>
      <c r="AK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A55" s="254"/>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A56" s="254"/>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A57" s="254"/>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mwrV8Ee9VPrlwla4pDml1UUqdE89/l8T39uJEbRnvyjld0aYmK9Rm3D9wD+eCrvclQlUdhSbhXKcAnDOWwzB1g==" saltValue="gRhVMNFqU8uPGzJU4vGrWw=="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9"/>
    <mergeCell ref="R20:AA20"/>
    <mergeCell ref="R21:AA28"/>
    <mergeCell ref="D35:E35"/>
    <mergeCell ref="C37:N37"/>
    <mergeCell ref="O37:AA37"/>
    <mergeCell ref="C38:F38"/>
    <mergeCell ref="G38:N38"/>
    <mergeCell ref="O38:S38"/>
    <mergeCell ref="T38:AA38"/>
    <mergeCell ref="AE38:AK38"/>
    <mergeCell ref="C39:F39"/>
    <mergeCell ref="G39:N39"/>
    <mergeCell ref="O39:S39"/>
    <mergeCell ref="T39:AA39"/>
    <mergeCell ref="AE39:AK39"/>
    <mergeCell ref="C40:F40"/>
    <mergeCell ref="G40:N40"/>
    <mergeCell ref="O40:S40"/>
    <mergeCell ref="T40:AA40"/>
    <mergeCell ref="C41:F41"/>
    <mergeCell ref="G41:N41"/>
    <mergeCell ref="O41:S41"/>
    <mergeCell ref="T41:AA41"/>
    <mergeCell ref="AE41:AK41"/>
    <mergeCell ref="C42:F43"/>
    <mergeCell ref="G42:N43"/>
    <mergeCell ref="O42:S42"/>
    <mergeCell ref="T42:AA42"/>
    <mergeCell ref="AE42:AK42"/>
    <mergeCell ref="O43:S43"/>
    <mergeCell ref="T43:AA43"/>
    <mergeCell ref="C44:N44"/>
    <mergeCell ref="O44:AA44"/>
    <mergeCell ref="AE44:AK44"/>
    <mergeCell ref="C45:F46"/>
    <mergeCell ref="G45:H45"/>
    <mergeCell ref="O45:R45"/>
    <mergeCell ref="S45:AA45"/>
    <mergeCell ref="G46:M46"/>
    <mergeCell ref="O46:R51"/>
    <mergeCell ref="S46:U46"/>
    <mergeCell ref="W46:Y46"/>
    <mergeCell ref="Z46:AA46"/>
    <mergeCell ref="AE46:AK46"/>
    <mergeCell ref="C47:F47"/>
    <mergeCell ref="G47:N47"/>
    <mergeCell ref="S47:U48"/>
    <mergeCell ref="V47:V48"/>
    <mergeCell ref="W47:Y48"/>
    <mergeCell ref="Z47:AA48"/>
    <mergeCell ref="AE47:AK47"/>
    <mergeCell ref="C48:F48"/>
    <mergeCell ref="G48:N48"/>
    <mergeCell ref="AE48:AK48"/>
    <mergeCell ref="Z49:AA51"/>
    <mergeCell ref="AE49:AK49"/>
    <mergeCell ref="C50:F50"/>
    <mergeCell ref="G50:N50"/>
    <mergeCell ref="AE50:AK50"/>
    <mergeCell ref="C51:F51"/>
    <mergeCell ref="G51:N51"/>
    <mergeCell ref="AE51:AK51"/>
    <mergeCell ref="C49:F49"/>
    <mergeCell ref="G49:N49"/>
    <mergeCell ref="S49:U51"/>
    <mergeCell ref="V49:V51"/>
    <mergeCell ref="W49:Y51"/>
    <mergeCell ref="AE52:AK52"/>
    <mergeCell ref="AF53:AL53"/>
    <mergeCell ref="AF55:AL55"/>
    <mergeCell ref="AF56:AL56"/>
    <mergeCell ref="AF57:AL57"/>
  </mergeCells>
  <pageMargins left="0.7" right="0.7" top="1.31527777777778" bottom="0.75" header="0.511811023622047" footer="0.511811023622047"/>
  <pageSetup paperSize="9" scale="76"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Q84"/>
  <sheetViews>
    <sheetView showGridLines="0" topLeftCell="A27" zoomScale="90" zoomScaleNormal="90" workbookViewId="0">
      <selection activeCell="G49" sqref="G49:N49"/>
    </sheetView>
  </sheetViews>
  <sheetFormatPr baseColWidth="10" defaultColWidth="11.42578125" defaultRowHeight="12.75"/>
  <cols>
    <col min="1" max="2" width="1.140625" customWidth="1"/>
    <col min="3" max="3" width="4.28515625" customWidth="1"/>
    <col min="4" max="4" width="6.42578125" customWidth="1"/>
    <col min="5" max="18" width="7.28515625" customWidth="1"/>
    <col min="19" max="32" width="8.7109375" customWidth="1"/>
    <col min="33" max="34" width="1.140625" customWidth="1"/>
    <col min="37" max="37" width="62.85546875" customWidth="1"/>
  </cols>
  <sheetData>
    <row r="1" spans="2:43" ht="6" customHeight="1"/>
    <row r="2" spans="2:43"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4"/>
    </row>
    <row r="3" spans="2:43">
      <c r="B3" s="215"/>
      <c r="G3" s="688" t="str">
        <f>+'OP MEDICINA GRAL'!G3</f>
        <v>HOSPITAL REGIONAL DE MONIQUIRÁ E.S.E.</v>
      </c>
      <c r="H3" s="688"/>
      <c r="I3" s="688"/>
      <c r="J3" s="688"/>
      <c r="K3" s="688"/>
      <c r="L3" s="688"/>
      <c r="M3" s="688"/>
      <c r="N3" s="688"/>
      <c r="O3" s="688"/>
      <c r="P3" s="688"/>
      <c r="AG3" s="216"/>
    </row>
    <row r="4" spans="2:43">
      <c r="B4" s="215"/>
      <c r="G4" s="688" t="s">
        <v>430</v>
      </c>
      <c r="H4" s="688"/>
      <c r="I4" s="688"/>
      <c r="J4" s="688"/>
      <c r="K4" s="688"/>
      <c r="L4" s="688"/>
      <c r="M4" s="688"/>
      <c r="N4" s="688"/>
      <c r="O4" s="688"/>
      <c r="P4" s="688"/>
      <c r="AG4" s="216"/>
    </row>
    <row r="5" spans="2:43">
      <c r="B5" s="215"/>
      <c r="G5" s="688" t="s">
        <v>537</v>
      </c>
      <c r="H5" s="688"/>
      <c r="I5" s="688"/>
      <c r="J5" s="688"/>
      <c r="K5" s="688"/>
      <c r="L5" s="688"/>
      <c r="M5" s="688"/>
      <c r="N5" s="688"/>
      <c r="O5" s="688"/>
      <c r="P5" s="688"/>
      <c r="AG5" s="216"/>
    </row>
    <row r="6" spans="2:43" ht="4.5" customHeight="1">
      <c r="B6" s="215"/>
      <c r="AG6" s="216"/>
    </row>
    <row r="7" spans="2:43"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726"/>
      <c r="AE7" s="726"/>
      <c r="AF7" s="726"/>
      <c r="AG7" s="216"/>
    </row>
    <row r="8" spans="2:43" ht="12.75" customHeight="1">
      <c r="B8" s="215"/>
      <c r="C8" s="661" t="s">
        <v>433</v>
      </c>
      <c r="D8" s="661"/>
      <c r="E8" s="661"/>
      <c r="F8" s="691" t="s">
        <v>693</v>
      </c>
      <c r="G8" s="691"/>
      <c r="H8" s="691"/>
      <c r="I8" s="691"/>
      <c r="J8" s="691"/>
      <c r="K8" s="691"/>
      <c r="L8" s="691"/>
      <c r="M8" s="691"/>
      <c r="N8" s="691"/>
      <c r="O8" s="691"/>
      <c r="P8" s="691"/>
      <c r="Q8" s="727" t="s">
        <v>435</v>
      </c>
      <c r="R8" s="727"/>
      <c r="S8" s="728"/>
      <c r="T8" s="728"/>
      <c r="U8" s="727" t="s">
        <v>436</v>
      </c>
      <c r="V8" s="727"/>
      <c r="W8" s="674" t="s">
        <v>694</v>
      </c>
      <c r="X8" s="674"/>
      <c r="Y8" s="674"/>
      <c r="Z8" s="674"/>
      <c r="AA8" s="674"/>
      <c r="AB8" s="674"/>
      <c r="AC8" s="674"/>
      <c r="AD8" s="674"/>
      <c r="AE8" s="674"/>
      <c r="AF8" s="674"/>
      <c r="AG8" s="216"/>
      <c r="AJ8" s="218"/>
      <c r="AK8" s="686"/>
      <c r="AL8" s="686"/>
      <c r="AM8" s="686"/>
      <c r="AN8" s="686"/>
      <c r="AO8" s="686"/>
      <c r="AP8" s="686"/>
      <c r="AQ8" s="686"/>
    </row>
    <row r="9" spans="2:43" ht="22.5" customHeight="1">
      <c r="B9" s="215"/>
      <c r="C9" s="661" t="s">
        <v>438</v>
      </c>
      <c r="D9" s="661"/>
      <c r="E9" s="661"/>
      <c r="F9" s="751" t="s">
        <v>695</v>
      </c>
      <c r="G9" s="751"/>
      <c r="H9" s="751"/>
      <c r="I9" s="751"/>
      <c r="J9" s="751"/>
      <c r="K9" s="751"/>
      <c r="L9" s="751"/>
      <c r="M9" s="751"/>
      <c r="N9" s="751"/>
      <c r="O9" s="751"/>
      <c r="P9" s="751"/>
      <c r="Q9" s="751"/>
      <c r="R9" s="751"/>
      <c r="S9" s="751"/>
      <c r="T9" s="751"/>
      <c r="U9" s="751"/>
      <c r="V9" s="751"/>
      <c r="W9" s="751"/>
      <c r="X9" s="751"/>
      <c r="Y9" s="751"/>
      <c r="Z9" s="751"/>
      <c r="AA9" s="751"/>
      <c r="AB9" s="751"/>
      <c r="AC9" s="751"/>
      <c r="AD9" s="751"/>
      <c r="AE9" s="751"/>
      <c r="AF9" s="751"/>
      <c r="AG9" s="216"/>
      <c r="AJ9" s="346"/>
      <c r="AK9" s="686"/>
      <c r="AL9" s="686"/>
      <c r="AM9" s="686"/>
      <c r="AN9" s="686"/>
      <c r="AO9" s="686"/>
      <c r="AP9" s="686"/>
      <c r="AQ9" s="686"/>
    </row>
    <row r="10" spans="2:43" ht="29.25" customHeight="1">
      <c r="B10" s="215"/>
      <c r="C10" s="661"/>
      <c r="D10" s="661"/>
      <c r="E10" s="661"/>
      <c r="F10" s="751"/>
      <c r="G10" s="751"/>
      <c r="H10" s="751"/>
      <c r="I10" s="751"/>
      <c r="J10" s="751"/>
      <c r="K10" s="751"/>
      <c r="L10" s="751"/>
      <c r="M10" s="751"/>
      <c r="N10" s="751"/>
      <c r="O10" s="751"/>
      <c r="P10" s="751"/>
      <c r="Q10" s="751"/>
      <c r="R10" s="751"/>
      <c r="S10" s="751"/>
      <c r="T10" s="751"/>
      <c r="U10" s="751"/>
      <c r="V10" s="751"/>
      <c r="W10" s="751"/>
      <c r="X10" s="751"/>
      <c r="Y10" s="751"/>
      <c r="Z10" s="751"/>
      <c r="AA10" s="751"/>
      <c r="AB10" s="751"/>
      <c r="AC10" s="751"/>
      <c r="AD10" s="751"/>
      <c r="AE10" s="751"/>
      <c r="AF10" s="751"/>
      <c r="AG10" s="216"/>
      <c r="AJ10" s="218"/>
      <c r="AK10" s="218"/>
      <c r="AL10" s="218"/>
      <c r="AM10" s="218"/>
      <c r="AN10" s="218"/>
      <c r="AO10" s="218"/>
      <c r="AP10" s="218"/>
      <c r="AQ10" s="218"/>
    </row>
    <row r="11" spans="2:43" ht="8.25"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1"/>
      <c r="AG11" s="216"/>
      <c r="AJ11" s="218"/>
      <c r="AK11" s="218"/>
      <c r="AL11" s="218"/>
      <c r="AM11" s="218"/>
      <c r="AN11" s="218"/>
      <c r="AO11" s="218"/>
      <c r="AP11" s="218"/>
      <c r="AQ11" s="218"/>
    </row>
    <row r="12" spans="2:43" ht="17.25" customHeight="1">
      <c r="B12" s="215"/>
      <c r="C12" s="219"/>
      <c r="D12" s="220"/>
      <c r="E12" s="220"/>
      <c r="F12" s="220"/>
      <c r="G12" s="220"/>
      <c r="H12" s="220"/>
      <c r="I12" s="220"/>
      <c r="J12" s="220"/>
      <c r="K12" s="220"/>
      <c r="L12" s="220"/>
      <c r="M12" s="220"/>
      <c r="N12" s="220"/>
      <c r="O12" s="220"/>
      <c r="P12" s="220"/>
      <c r="Q12" s="220"/>
      <c r="R12" s="632" t="s">
        <v>442</v>
      </c>
      <c r="S12" s="632"/>
      <c r="T12" s="632"/>
      <c r="U12" s="632"/>
      <c r="V12" s="632"/>
      <c r="W12" s="632"/>
      <c r="X12" s="632"/>
      <c r="Y12" s="632"/>
      <c r="Z12" s="632"/>
      <c r="AA12" s="632"/>
      <c r="AB12" s="632"/>
      <c r="AC12" s="632"/>
      <c r="AD12" s="632"/>
      <c r="AE12" s="632"/>
      <c r="AF12" s="632"/>
      <c r="AG12" s="216"/>
      <c r="AJ12" s="218"/>
      <c r="AK12" s="218"/>
      <c r="AL12" s="218"/>
      <c r="AM12" s="218"/>
      <c r="AN12" s="218"/>
      <c r="AO12" s="218"/>
      <c r="AP12" s="218"/>
      <c r="AQ12" s="218"/>
    </row>
    <row r="13" spans="2:43" ht="21" customHeight="1">
      <c r="B13" s="215"/>
      <c r="C13" s="219"/>
      <c r="D13" s="220"/>
      <c r="E13" s="220"/>
      <c r="F13" s="220"/>
      <c r="G13" s="220"/>
      <c r="H13" s="220"/>
      <c r="I13" s="220"/>
      <c r="J13" s="220"/>
      <c r="K13" s="220"/>
      <c r="L13" s="220"/>
      <c r="M13" s="220"/>
      <c r="N13" s="220"/>
      <c r="O13" s="220"/>
      <c r="P13" s="220"/>
      <c r="Q13" s="220"/>
      <c r="R13" s="698" t="s">
        <v>696</v>
      </c>
      <c r="S13" s="698"/>
      <c r="T13" s="698"/>
      <c r="U13" s="698"/>
      <c r="V13" s="698"/>
      <c r="W13" s="698"/>
      <c r="X13" s="698"/>
      <c r="Y13" s="698"/>
      <c r="Z13" s="698"/>
      <c r="AA13" s="698"/>
      <c r="AB13" s="698"/>
      <c r="AC13" s="698"/>
      <c r="AD13" s="698"/>
      <c r="AE13" s="698"/>
      <c r="AF13" s="698"/>
      <c r="AG13" s="216"/>
      <c r="AJ13" s="218"/>
      <c r="AK13" s="218"/>
      <c r="AL13" s="218"/>
      <c r="AM13" s="218"/>
      <c r="AN13" s="218"/>
      <c r="AO13" s="218"/>
      <c r="AP13" s="218"/>
      <c r="AQ13" s="218"/>
    </row>
    <row r="14" spans="2:43" ht="21.75" customHeight="1">
      <c r="B14" s="215"/>
      <c r="C14" s="219"/>
      <c r="D14" s="220"/>
      <c r="E14" s="220"/>
      <c r="F14" s="220"/>
      <c r="G14" s="220"/>
      <c r="H14" s="220"/>
      <c r="I14" s="220"/>
      <c r="J14" s="220"/>
      <c r="K14" s="220"/>
      <c r="L14" s="220"/>
      <c r="M14" s="220"/>
      <c r="N14" s="220"/>
      <c r="O14" s="220"/>
      <c r="P14" s="220"/>
      <c r="Q14" s="220"/>
      <c r="R14" s="698"/>
      <c r="S14" s="698"/>
      <c r="T14" s="698"/>
      <c r="U14" s="698"/>
      <c r="V14" s="698"/>
      <c r="W14" s="698"/>
      <c r="X14" s="698"/>
      <c r="Y14" s="698"/>
      <c r="Z14" s="698"/>
      <c r="AA14" s="698"/>
      <c r="AB14" s="698"/>
      <c r="AC14" s="698"/>
      <c r="AD14" s="698"/>
      <c r="AE14" s="698"/>
      <c r="AF14" s="698"/>
      <c r="AG14" s="216"/>
      <c r="AJ14" s="218"/>
      <c r="AK14" s="218"/>
      <c r="AL14" s="218"/>
      <c r="AM14" s="218"/>
      <c r="AN14" s="218"/>
      <c r="AO14" s="218"/>
      <c r="AP14" s="218"/>
      <c r="AQ14" s="218"/>
    </row>
    <row r="15" spans="2:43" ht="24.75" customHeight="1">
      <c r="B15" s="215"/>
      <c r="C15" s="219"/>
      <c r="D15" s="220"/>
      <c r="E15" s="220"/>
      <c r="F15" s="220"/>
      <c r="G15" s="220"/>
      <c r="H15" s="220"/>
      <c r="I15" s="220"/>
      <c r="J15" s="220"/>
      <c r="K15" s="220"/>
      <c r="L15" s="220"/>
      <c r="M15" s="220"/>
      <c r="N15" s="220"/>
      <c r="O15" s="220"/>
      <c r="P15" s="220"/>
      <c r="Q15" s="220"/>
      <c r="R15" s="698"/>
      <c r="S15" s="698"/>
      <c r="T15" s="698"/>
      <c r="U15" s="698"/>
      <c r="V15" s="698"/>
      <c r="W15" s="698"/>
      <c r="X15" s="698"/>
      <c r="Y15" s="698"/>
      <c r="Z15" s="698"/>
      <c r="AA15" s="698"/>
      <c r="AB15" s="698"/>
      <c r="AC15" s="698"/>
      <c r="AD15" s="698"/>
      <c r="AE15" s="698"/>
      <c r="AF15" s="698"/>
      <c r="AG15" s="216"/>
      <c r="AJ15" s="218"/>
      <c r="AK15" s="218"/>
      <c r="AL15" s="218"/>
      <c r="AM15" s="218"/>
      <c r="AN15" s="218"/>
      <c r="AO15" s="218"/>
      <c r="AP15" s="218"/>
      <c r="AQ15" s="218"/>
    </row>
    <row r="16" spans="2:43" ht="23.25" customHeight="1">
      <c r="B16" s="215"/>
      <c r="C16" s="219"/>
      <c r="D16" s="220"/>
      <c r="E16" s="220"/>
      <c r="F16" s="220"/>
      <c r="G16" s="220"/>
      <c r="H16" s="220"/>
      <c r="I16" s="220"/>
      <c r="J16" s="220"/>
      <c r="K16" s="220"/>
      <c r="L16" s="220"/>
      <c r="M16" s="220"/>
      <c r="N16" s="220"/>
      <c r="O16" s="220"/>
      <c r="P16" s="220"/>
      <c r="Q16" s="220"/>
      <c r="R16" s="698"/>
      <c r="S16" s="698"/>
      <c r="T16" s="698"/>
      <c r="U16" s="698"/>
      <c r="V16" s="698"/>
      <c r="W16" s="698"/>
      <c r="X16" s="698"/>
      <c r="Y16" s="698"/>
      <c r="Z16" s="698"/>
      <c r="AA16" s="698"/>
      <c r="AB16" s="698"/>
      <c r="AC16" s="698"/>
      <c r="AD16" s="698"/>
      <c r="AE16" s="698"/>
      <c r="AF16" s="698"/>
      <c r="AG16" s="216"/>
      <c r="AJ16" s="218"/>
      <c r="AK16" s="218"/>
      <c r="AL16" s="218"/>
      <c r="AM16" s="218"/>
      <c r="AN16" s="218"/>
      <c r="AO16" s="218"/>
      <c r="AP16" s="218"/>
      <c r="AQ16" s="218"/>
    </row>
    <row r="17" spans="2:43" ht="17.25" customHeight="1">
      <c r="B17" s="215"/>
      <c r="C17" s="219"/>
      <c r="D17" s="220"/>
      <c r="E17" s="220"/>
      <c r="F17" s="220"/>
      <c r="G17" s="220"/>
      <c r="H17" s="220"/>
      <c r="I17" s="220"/>
      <c r="J17" s="220"/>
      <c r="K17" s="220"/>
      <c r="L17" s="220"/>
      <c r="M17" s="220"/>
      <c r="N17" s="220"/>
      <c r="O17" s="220"/>
      <c r="P17" s="220"/>
      <c r="Q17" s="220"/>
      <c r="R17" s="698"/>
      <c r="S17" s="698"/>
      <c r="T17" s="698"/>
      <c r="U17" s="698"/>
      <c r="V17" s="698"/>
      <c r="W17" s="698"/>
      <c r="X17" s="698"/>
      <c r="Y17" s="698"/>
      <c r="Z17" s="698"/>
      <c r="AA17" s="698"/>
      <c r="AB17" s="698"/>
      <c r="AC17" s="698"/>
      <c r="AD17" s="698"/>
      <c r="AE17" s="698"/>
      <c r="AF17" s="698"/>
      <c r="AG17" s="216"/>
      <c r="AJ17" s="218"/>
      <c r="AK17" s="218"/>
      <c r="AL17" s="218"/>
      <c r="AM17" s="218"/>
      <c r="AN17" s="218"/>
      <c r="AO17" s="218"/>
      <c r="AP17" s="218"/>
      <c r="AQ17" s="218"/>
    </row>
    <row r="18" spans="2:43" ht="17.25" customHeight="1">
      <c r="B18" s="215"/>
      <c r="C18" s="219"/>
      <c r="D18" s="220"/>
      <c r="E18" s="220"/>
      <c r="F18" s="220"/>
      <c r="G18" s="220"/>
      <c r="H18" s="220"/>
      <c r="I18" s="220"/>
      <c r="J18" s="220"/>
      <c r="K18" s="220"/>
      <c r="L18" s="220"/>
      <c r="M18" s="220"/>
      <c r="N18" s="220"/>
      <c r="O18" s="220"/>
      <c r="P18" s="220"/>
      <c r="Q18" s="220"/>
      <c r="R18" s="698"/>
      <c r="S18" s="698"/>
      <c r="T18" s="698"/>
      <c r="U18" s="698"/>
      <c r="V18" s="698"/>
      <c r="W18" s="698"/>
      <c r="X18" s="698"/>
      <c r="Y18" s="698"/>
      <c r="Z18" s="698"/>
      <c r="AA18" s="698"/>
      <c r="AB18" s="698"/>
      <c r="AC18" s="698"/>
      <c r="AD18" s="698"/>
      <c r="AE18" s="698"/>
      <c r="AF18" s="698"/>
      <c r="AG18" s="216"/>
      <c r="AJ18" s="218"/>
      <c r="AK18" s="218"/>
      <c r="AL18" s="218"/>
      <c r="AM18" s="218"/>
      <c r="AN18" s="218"/>
      <c r="AO18" s="218"/>
      <c r="AP18" s="218"/>
      <c r="AQ18" s="218"/>
    </row>
    <row r="19" spans="2:43" ht="33.75" customHeight="1">
      <c r="B19" s="215"/>
      <c r="C19" s="219"/>
      <c r="D19" s="220"/>
      <c r="E19" s="220"/>
      <c r="F19" s="220"/>
      <c r="G19" s="220"/>
      <c r="H19" s="220"/>
      <c r="I19" s="220"/>
      <c r="J19" s="220"/>
      <c r="K19" s="220"/>
      <c r="L19" s="220"/>
      <c r="M19" s="220"/>
      <c r="N19" s="220"/>
      <c r="O19" s="220"/>
      <c r="P19" s="220"/>
      <c r="Q19" s="220"/>
      <c r="R19" s="698"/>
      <c r="S19" s="698"/>
      <c r="T19" s="698"/>
      <c r="U19" s="698"/>
      <c r="V19" s="698"/>
      <c r="W19" s="698"/>
      <c r="X19" s="698"/>
      <c r="Y19" s="698"/>
      <c r="Z19" s="698"/>
      <c r="AA19" s="698"/>
      <c r="AB19" s="698"/>
      <c r="AC19" s="698"/>
      <c r="AD19" s="698"/>
      <c r="AE19" s="698"/>
      <c r="AF19" s="698"/>
      <c r="AG19" s="216"/>
      <c r="AJ19" s="218"/>
      <c r="AK19" s="218"/>
      <c r="AL19" s="218"/>
      <c r="AM19" s="218"/>
      <c r="AN19" s="218"/>
      <c r="AO19" s="218"/>
      <c r="AP19" s="218"/>
      <c r="AQ19" s="218"/>
    </row>
    <row r="20" spans="2:43" ht="24" customHeight="1">
      <c r="B20" s="215"/>
      <c r="C20" s="219"/>
      <c r="D20" s="220"/>
      <c r="E20" s="220"/>
      <c r="F20" s="220"/>
      <c r="G20" s="220"/>
      <c r="H20" s="220"/>
      <c r="I20" s="220"/>
      <c r="J20" s="220"/>
      <c r="K20" s="220"/>
      <c r="L20" s="220"/>
      <c r="M20" s="220"/>
      <c r="N20" s="220"/>
      <c r="O20" s="220"/>
      <c r="P20" s="220"/>
      <c r="Q20" s="220"/>
      <c r="R20" s="698"/>
      <c r="S20" s="698"/>
      <c r="T20" s="698"/>
      <c r="U20" s="698"/>
      <c r="V20" s="698"/>
      <c r="W20" s="698"/>
      <c r="X20" s="698"/>
      <c r="Y20" s="698"/>
      <c r="Z20" s="698"/>
      <c r="AA20" s="698"/>
      <c r="AB20" s="698"/>
      <c r="AC20" s="698"/>
      <c r="AD20" s="698"/>
      <c r="AE20" s="698"/>
      <c r="AF20" s="698"/>
      <c r="AG20" s="216"/>
      <c r="AJ20" s="218"/>
      <c r="AK20" s="218"/>
      <c r="AL20" s="218"/>
      <c r="AM20" s="218"/>
      <c r="AN20" s="218"/>
      <c r="AO20" s="218"/>
      <c r="AP20" s="218"/>
      <c r="AQ20" s="218"/>
    </row>
    <row r="21" spans="2:43" ht="27.75" customHeight="1">
      <c r="B21" s="215"/>
      <c r="C21" s="219"/>
      <c r="D21" s="220"/>
      <c r="E21" s="220"/>
      <c r="F21" s="220"/>
      <c r="G21" s="220"/>
      <c r="H21" s="220"/>
      <c r="I21" s="220"/>
      <c r="J21" s="220"/>
      <c r="K21" s="220"/>
      <c r="L21" s="220"/>
      <c r="M21" s="220"/>
      <c r="N21" s="220"/>
      <c r="O21" s="220"/>
      <c r="P21" s="220"/>
      <c r="Q21" s="220"/>
      <c r="R21" s="698"/>
      <c r="S21" s="698"/>
      <c r="T21" s="698"/>
      <c r="U21" s="698"/>
      <c r="V21" s="698"/>
      <c r="W21" s="698"/>
      <c r="X21" s="698"/>
      <c r="Y21" s="698"/>
      <c r="Z21" s="698"/>
      <c r="AA21" s="698"/>
      <c r="AB21" s="698"/>
      <c r="AC21" s="698"/>
      <c r="AD21" s="698"/>
      <c r="AE21" s="698"/>
      <c r="AF21" s="698"/>
      <c r="AG21" s="216"/>
      <c r="AJ21" s="218"/>
      <c r="AK21" s="218"/>
      <c r="AL21" s="218"/>
      <c r="AM21" s="218"/>
      <c r="AN21" s="218"/>
      <c r="AO21" s="218"/>
      <c r="AP21" s="218"/>
      <c r="AQ21" s="218"/>
    </row>
    <row r="22" spans="2:43" ht="16.5" customHeight="1">
      <c r="B22" s="215"/>
      <c r="C22" s="219"/>
      <c r="D22" s="220"/>
      <c r="E22" s="220"/>
      <c r="F22" s="220"/>
      <c r="G22" s="220"/>
      <c r="H22" s="220"/>
      <c r="I22" s="220"/>
      <c r="J22" s="220"/>
      <c r="K22" s="220"/>
      <c r="L22" s="220"/>
      <c r="M22" s="220"/>
      <c r="N22" s="220"/>
      <c r="O22" s="220"/>
      <c r="P22" s="220"/>
      <c r="Q22" s="220"/>
      <c r="R22" s="632" t="s">
        <v>478</v>
      </c>
      <c r="S22" s="632"/>
      <c r="T22" s="632"/>
      <c r="U22" s="632"/>
      <c r="V22" s="632"/>
      <c r="W22" s="632"/>
      <c r="X22" s="632"/>
      <c r="Y22" s="632"/>
      <c r="Z22" s="632"/>
      <c r="AA22" s="632"/>
      <c r="AB22" s="632"/>
      <c r="AC22" s="632"/>
      <c r="AD22" s="632"/>
      <c r="AE22" s="632"/>
      <c r="AF22" s="632"/>
      <c r="AG22" s="216"/>
      <c r="AJ22" s="218"/>
      <c r="AK22" s="218"/>
      <c r="AL22" s="218"/>
      <c r="AM22" s="218"/>
      <c r="AN22" s="218"/>
      <c r="AO22" s="218"/>
      <c r="AP22" s="218"/>
      <c r="AQ22" s="218"/>
    </row>
    <row r="23" spans="2:43" ht="20.25" customHeight="1">
      <c r="B23" s="215"/>
      <c r="C23" s="219"/>
      <c r="D23" s="220"/>
      <c r="E23" s="220"/>
      <c r="F23" s="220"/>
      <c r="G23" s="220"/>
      <c r="H23" s="220"/>
      <c r="I23" s="220"/>
      <c r="J23" s="220"/>
      <c r="K23" s="220"/>
      <c r="L23" s="220"/>
      <c r="M23" s="220"/>
      <c r="N23" s="220"/>
      <c r="O23" s="220"/>
      <c r="P23" s="220"/>
      <c r="Q23" s="220"/>
      <c r="R23" s="698" t="s">
        <v>697</v>
      </c>
      <c r="S23" s="698"/>
      <c r="T23" s="698"/>
      <c r="U23" s="698"/>
      <c r="V23" s="698"/>
      <c r="W23" s="698"/>
      <c r="X23" s="698"/>
      <c r="Y23" s="698"/>
      <c r="Z23" s="698"/>
      <c r="AA23" s="698"/>
      <c r="AB23" s="698"/>
      <c r="AC23" s="698"/>
      <c r="AD23" s="698"/>
      <c r="AE23" s="698"/>
      <c r="AF23" s="698"/>
      <c r="AG23" s="216"/>
      <c r="AJ23" s="218"/>
      <c r="AK23" s="218"/>
      <c r="AL23" s="218"/>
      <c r="AM23" s="218"/>
      <c r="AN23" s="218"/>
      <c r="AO23" s="218"/>
      <c r="AP23" s="218"/>
      <c r="AQ23" s="218"/>
    </row>
    <row r="24" spans="2:43" ht="22.5" customHeight="1">
      <c r="B24" s="215"/>
      <c r="C24" s="219"/>
      <c r="D24" s="220"/>
      <c r="E24" s="220"/>
      <c r="F24" s="220"/>
      <c r="G24" s="220"/>
      <c r="H24" s="220"/>
      <c r="I24" s="220"/>
      <c r="J24" s="220"/>
      <c r="K24" s="220"/>
      <c r="L24" s="220"/>
      <c r="M24" s="220"/>
      <c r="N24" s="220"/>
      <c r="O24" s="220"/>
      <c r="P24" s="220"/>
      <c r="Q24" s="220"/>
      <c r="R24" s="698"/>
      <c r="S24" s="698"/>
      <c r="T24" s="698"/>
      <c r="U24" s="698"/>
      <c r="V24" s="698"/>
      <c r="W24" s="698"/>
      <c r="X24" s="698"/>
      <c r="Y24" s="698"/>
      <c r="Z24" s="698"/>
      <c r="AA24" s="698"/>
      <c r="AB24" s="698"/>
      <c r="AC24" s="698"/>
      <c r="AD24" s="698"/>
      <c r="AE24" s="698"/>
      <c r="AF24" s="698"/>
      <c r="AG24" s="216"/>
      <c r="AJ24" s="218"/>
      <c r="AK24" s="218"/>
      <c r="AL24" s="218"/>
      <c r="AM24" s="218"/>
      <c r="AN24" s="218"/>
      <c r="AO24" s="218"/>
      <c r="AP24" s="218"/>
      <c r="AQ24" s="218"/>
    </row>
    <row r="25" spans="2:43" ht="30" customHeight="1">
      <c r="B25" s="215"/>
      <c r="C25" s="219"/>
      <c r="D25" s="220"/>
      <c r="E25" s="220"/>
      <c r="F25" s="220"/>
      <c r="G25" s="220"/>
      <c r="H25" s="220"/>
      <c r="I25" s="220"/>
      <c r="J25" s="220"/>
      <c r="K25" s="220"/>
      <c r="L25" s="220"/>
      <c r="M25" s="220"/>
      <c r="N25" s="220"/>
      <c r="O25" s="220"/>
      <c r="P25" s="220"/>
      <c r="Q25" s="220"/>
      <c r="R25" s="698"/>
      <c r="S25" s="698"/>
      <c r="T25" s="698"/>
      <c r="U25" s="698"/>
      <c r="V25" s="698"/>
      <c r="W25" s="698"/>
      <c r="X25" s="698"/>
      <c r="Y25" s="698"/>
      <c r="Z25" s="698"/>
      <c r="AA25" s="698"/>
      <c r="AB25" s="698"/>
      <c r="AC25" s="698"/>
      <c r="AD25" s="698"/>
      <c r="AE25" s="698"/>
      <c r="AF25" s="698"/>
      <c r="AG25" s="216"/>
      <c r="AJ25" s="218"/>
      <c r="AK25" s="218"/>
      <c r="AL25" s="218"/>
      <c r="AM25" s="218"/>
      <c r="AN25" s="218"/>
      <c r="AO25" s="218"/>
      <c r="AP25" s="218"/>
      <c r="AQ25" s="218"/>
    </row>
    <row r="26" spans="2:43" ht="21.75" customHeight="1">
      <c r="B26" s="215"/>
      <c r="C26" s="219"/>
      <c r="D26" s="220"/>
      <c r="E26" s="220"/>
      <c r="F26" s="220"/>
      <c r="G26" s="220"/>
      <c r="H26" s="220"/>
      <c r="I26" s="220"/>
      <c r="J26" s="220"/>
      <c r="K26" s="220"/>
      <c r="L26" s="220"/>
      <c r="M26" s="220"/>
      <c r="N26" s="220"/>
      <c r="O26" s="220"/>
      <c r="P26" s="220"/>
      <c r="Q26" s="220"/>
      <c r="R26" s="698"/>
      <c r="S26" s="698"/>
      <c r="T26" s="698"/>
      <c r="U26" s="698"/>
      <c r="V26" s="698"/>
      <c r="W26" s="698"/>
      <c r="X26" s="698"/>
      <c r="Y26" s="698"/>
      <c r="Z26" s="698"/>
      <c r="AA26" s="698"/>
      <c r="AB26" s="698"/>
      <c r="AC26" s="698"/>
      <c r="AD26" s="698"/>
      <c r="AE26" s="698"/>
      <c r="AF26" s="698"/>
      <c r="AG26" s="216"/>
      <c r="AJ26" s="218"/>
      <c r="AK26" s="218"/>
      <c r="AL26" s="218"/>
      <c r="AM26" s="218"/>
      <c r="AN26" s="218"/>
      <c r="AO26" s="218"/>
      <c r="AP26" s="218"/>
      <c r="AQ26" s="218"/>
    </row>
    <row r="27" spans="2:43" ht="42.75" customHeight="1">
      <c r="B27" s="215"/>
      <c r="C27" s="219"/>
      <c r="D27" s="220"/>
      <c r="E27" s="220"/>
      <c r="F27" s="220"/>
      <c r="G27" s="220"/>
      <c r="H27" s="220"/>
      <c r="I27" s="220"/>
      <c r="J27" s="220"/>
      <c r="K27" s="220"/>
      <c r="L27" s="220"/>
      <c r="M27" s="220"/>
      <c r="N27" s="220"/>
      <c r="O27" s="220"/>
      <c r="P27" s="220"/>
      <c r="Q27" s="220"/>
      <c r="R27" s="698"/>
      <c r="S27" s="698"/>
      <c r="T27" s="698"/>
      <c r="U27" s="698"/>
      <c r="V27" s="698"/>
      <c r="W27" s="698"/>
      <c r="X27" s="698"/>
      <c r="Y27" s="698"/>
      <c r="Z27" s="698"/>
      <c r="AA27" s="698"/>
      <c r="AB27" s="698"/>
      <c r="AC27" s="698"/>
      <c r="AD27" s="698"/>
      <c r="AE27" s="698"/>
      <c r="AF27" s="698"/>
      <c r="AG27" s="216"/>
      <c r="AJ27" s="218"/>
      <c r="AK27" s="218"/>
      <c r="AL27" s="218"/>
      <c r="AM27" s="218"/>
      <c r="AN27" s="218"/>
      <c r="AO27" s="218"/>
      <c r="AP27" s="218"/>
      <c r="AQ27" s="218"/>
    </row>
    <row r="28" spans="2:43" ht="75" customHeight="1">
      <c r="B28" s="215"/>
      <c r="C28" s="219"/>
      <c r="D28" s="220"/>
      <c r="E28" s="220"/>
      <c r="F28" s="220"/>
      <c r="G28" s="220"/>
      <c r="H28" s="220"/>
      <c r="I28" s="220"/>
      <c r="J28" s="220"/>
      <c r="K28" s="220"/>
      <c r="L28" s="220"/>
      <c r="M28" s="220"/>
      <c r="N28" s="220"/>
      <c r="O28" s="220"/>
      <c r="P28" s="220"/>
      <c r="Q28" s="220"/>
      <c r="R28" s="698"/>
      <c r="S28" s="698"/>
      <c r="T28" s="698"/>
      <c r="U28" s="698"/>
      <c r="V28" s="698"/>
      <c r="W28" s="698"/>
      <c r="X28" s="698"/>
      <c r="Y28" s="698"/>
      <c r="Z28" s="698"/>
      <c r="AA28" s="698"/>
      <c r="AB28" s="698"/>
      <c r="AC28" s="698"/>
      <c r="AD28" s="698"/>
      <c r="AE28" s="698"/>
      <c r="AF28" s="698"/>
      <c r="AG28" s="216"/>
      <c r="AJ28" s="218"/>
      <c r="AK28" s="218"/>
      <c r="AL28" s="218"/>
      <c r="AM28" s="218"/>
      <c r="AN28" s="218"/>
      <c r="AO28" s="218"/>
      <c r="AP28" s="218"/>
      <c r="AQ28" s="218"/>
    </row>
    <row r="29" spans="2:43" ht="6.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c r="AD29" s="220"/>
      <c r="AE29" s="220"/>
      <c r="AF29" s="221"/>
      <c r="AG29" s="216"/>
      <c r="AJ29" s="218"/>
      <c r="AK29" s="218"/>
      <c r="AL29" s="218"/>
      <c r="AM29" s="218"/>
      <c r="AN29" s="218"/>
      <c r="AO29" s="218"/>
      <c r="AP29" s="218"/>
      <c r="AQ29" s="218"/>
    </row>
    <row r="30" spans="2:43" ht="18"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AF30" s="221"/>
      <c r="AG30" s="216"/>
      <c r="AJ30" s="218"/>
      <c r="AK30" s="218"/>
      <c r="AL30" s="218"/>
      <c r="AM30" s="218"/>
      <c r="AN30" s="218"/>
      <c r="AO30" s="218"/>
      <c r="AP30" s="218"/>
      <c r="AQ30" s="218"/>
    </row>
    <row r="31" spans="2:43" ht="18" customHeight="1">
      <c r="B31" s="215"/>
      <c r="C31" s="219"/>
      <c r="D31" s="227" t="s">
        <v>27</v>
      </c>
      <c r="E31" s="228"/>
      <c r="F31" s="256">
        <f>INDICADORES!H30</f>
        <v>4</v>
      </c>
      <c r="G31" s="256">
        <f>INDICADORES!K30</f>
        <v>5</v>
      </c>
      <c r="H31" s="256">
        <f>INDICADORES!N30</f>
        <v>5</v>
      </c>
      <c r="I31" s="256">
        <f>INDICADORES!T30</f>
        <v>4</v>
      </c>
      <c r="J31" s="256">
        <f>INDICADORES!W30</f>
        <v>4</v>
      </c>
      <c r="K31" s="256">
        <f>INDICADORES!Z30</f>
        <v>3</v>
      </c>
      <c r="L31" s="256">
        <f>INDICADORES!AF30</f>
        <v>5</v>
      </c>
      <c r="M31" s="256">
        <f>INDICADORES!AI30</f>
        <v>4</v>
      </c>
      <c r="N31" s="256">
        <f>INDICADORES!AL30</f>
        <v>5</v>
      </c>
      <c r="O31" s="256">
        <f>INDICADORES!AR30</f>
        <v>2</v>
      </c>
      <c r="P31" s="256">
        <f>INDICADORES!AU30</f>
        <v>2</v>
      </c>
      <c r="Q31" s="256">
        <f>INDICADORES!AX30</f>
        <v>3</v>
      </c>
      <c r="R31" s="257">
        <f>SUM(F31:Q31)</f>
        <v>46</v>
      </c>
      <c r="U31" s="220"/>
      <c r="V31" s="220"/>
      <c r="AF31" s="221"/>
      <c r="AG31" s="216"/>
      <c r="AJ31" s="218"/>
      <c r="AK31" s="218"/>
      <c r="AL31" s="218"/>
      <c r="AM31" s="218"/>
      <c r="AN31" s="218"/>
      <c r="AO31" s="218"/>
      <c r="AP31" s="218"/>
      <c r="AQ31" s="218"/>
    </row>
    <row r="32" spans="2:43" ht="18" customHeight="1">
      <c r="B32" s="215"/>
      <c r="C32" s="219"/>
      <c r="D32" s="227" t="s">
        <v>28</v>
      </c>
      <c r="E32" s="228"/>
      <c r="F32" s="256">
        <f>INDICADORES!I30</f>
        <v>968</v>
      </c>
      <c r="G32" s="256">
        <f>INDICADORES!L30</f>
        <v>934</v>
      </c>
      <c r="H32" s="256">
        <f>INDICADORES!O30</f>
        <v>856</v>
      </c>
      <c r="I32" s="256">
        <f>INDICADORES!U30</f>
        <v>1082</v>
      </c>
      <c r="J32" s="256">
        <f>INDICADORES!X30</f>
        <v>1118</v>
      </c>
      <c r="K32" s="256">
        <f>INDICADORES!AA30</f>
        <v>1066</v>
      </c>
      <c r="L32" s="256">
        <f>INDICADORES!AG30</f>
        <v>1193</v>
      </c>
      <c r="M32" s="256">
        <f>INDICADORES!AJ30</f>
        <v>1255</v>
      </c>
      <c r="N32" s="256">
        <f>INDICADORES!AM30</f>
        <v>1183</v>
      </c>
      <c r="O32" s="256">
        <f>INDICADORES!AS30</f>
        <v>1264</v>
      </c>
      <c r="P32" s="256">
        <f>INDICADORES!AV30</f>
        <v>1224</v>
      </c>
      <c r="Q32" s="256">
        <f>INDICADORES!AY30</f>
        <v>1173</v>
      </c>
      <c r="R32" s="257">
        <f>SUM(F32:Q32)</f>
        <v>13316</v>
      </c>
      <c r="U32" s="220"/>
      <c r="V32" s="220"/>
      <c r="AF32" s="221"/>
      <c r="AG32" s="216"/>
      <c r="AJ32" s="218"/>
      <c r="AK32" s="218"/>
      <c r="AL32" s="218"/>
      <c r="AM32" s="218"/>
      <c r="AN32" s="218"/>
      <c r="AO32" s="218"/>
      <c r="AP32" s="218"/>
      <c r="AQ32" s="218"/>
    </row>
    <row r="33" spans="2:43" ht="18" customHeight="1">
      <c r="B33" s="215"/>
      <c r="C33" s="219"/>
      <c r="D33" s="231" t="s">
        <v>515</v>
      </c>
      <c r="E33" s="232"/>
      <c r="F33" s="296">
        <f t="shared" ref="F33:R33" si="0">F31/F32*100</f>
        <v>0.41322314049586778</v>
      </c>
      <c r="G33" s="296">
        <f t="shared" si="0"/>
        <v>0.53533190578158452</v>
      </c>
      <c r="H33" s="296">
        <f t="shared" si="0"/>
        <v>0.58411214953271029</v>
      </c>
      <c r="I33" s="296">
        <f t="shared" si="0"/>
        <v>0.36968576709796674</v>
      </c>
      <c r="J33" s="296">
        <f t="shared" si="0"/>
        <v>0.35778175313059035</v>
      </c>
      <c r="K33" s="296">
        <f t="shared" si="0"/>
        <v>0.28142589118198874</v>
      </c>
      <c r="L33" s="296">
        <f t="shared" si="0"/>
        <v>0.41911148365465212</v>
      </c>
      <c r="M33" s="296">
        <f t="shared" si="0"/>
        <v>0.31872509960159362</v>
      </c>
      <c r="N33" s="296">
        <f t="shared" si="0"/>
        <v>0.42265426880811502</v>
      </c>
      <c r="O33" s="296">
        <f t="shared" si="0"/>
        <v>0.15822784810126583</v>
      </c>
      <c r="P33" s="296">
        <f t="shared" si="0"/>
        <v>0.16339869281045752</v>
      </c>
      <c r="Q33" s="296">
        <f t="shared" si="0"/>
        <v>0.25575447570332482</v>
      </c>
      <c r="R33" s="296">
        <f t="shared" si="0"/>
        <v>0.34544908380895162</v>
      </c>
      <c r="U33" s="220"/>
      <c r="V33" s="220"/>
      <c r="AF33" s="221"/>
      <c r="AG33" s="216"/>
      <c r="AJ33" s="218"/>
      <c r="AK33" s="218"/>
      <c r="AL33" s="218"/>
      <c r="AM33" s="218"/>
      <c r="AN33" s="218"/>
      <c r="AO33" s="218"/>
      <c r="AP33" s="218"/>
      <c r="AQ33" s="218"/>
    </row>
    <row r="34" spans="2:43" ht="18" customHeight="1">
      <c r="B34" s="215"/>
      <c r="C34" s="219"/>
      <c r="D34" s="231" t="s">
        <v>516</v>
      </c>
      <c r="E34" s="232"/>
      <c r="F34" s="312">
        <v>1.2678288431061799</v>
      </c>
      <c r="G34" s="312">
        <v>1.0989010989011001</v>
      </c>
      <c r="H34" s="312">
        <v>0.30211480362537801</v>
      </c>
      <c r="I34" s="312">
        <v>0.26385224274406299</v>
      </c>
      <c r="J34" s="312">
        <v>0.56577086280056599</v>
      </c>
      <c r="K34" s="312">
        <v>0.37878787878787901</v>
      </c>
      <c r="L34" s="312">
        <v>0.62656641604009999</v>
      </c>
      <c r="M34" s="312">
        <v>1.0796221322537101</v>
      </c>
      <c r="N34" s="312">
        <v>0.38560411311053999</v>
      </c>
      <c r="O34" s="312">
        <v>0.47789725209079997</v>
      </c>
      <c r="P34" s="312">
        <v>0.49200492004919999</v>
      </c>
      <c r="Q34" s="312">
        <v>0.95108695652173902</v>
      </c>
      <c r="R34" s="374">
        <v>0.63643595863166302</v>
      </c>
      <c r="U34" s="220"/>
      <c r="V34" s="220"/>
      <c r="AF34" s="221"/>
      <c r="AG34" s="216"/>
      <c r="AJ34" s="218"/>
      <c r="AK34" s="218"/>
      <c r="AL34" s="218"/>
      <c r="AM34" s="218"/>
      <c r="AN34" s="218"/>
      <c r="AO34" s="218"/>
      <c r="AP34" s="218"/>
      <c r="AQ34" s="218"/>
    </row>
    <row r="35" spans="2:43" ht="15.75" customHeight="1">
      <c r="B35" s="215"/>
      <c r="C35" s="219"/>
      <c r="D35" s="685" t="s">
        <v>26</v>
      </c>
      <c r="E35" s="685"/>
      <c r="F35" s="375">
        <v>5</v>
      </c>
      <c r="G35" s="375">
        <v>5</v>
      </c>
      <c r="H35" s="375">
        <v>5</v>
      </c>
      <c r="I35" s="375">
        <v>5</v>
      </c>
      <c r="J35" s="375">
        <v>5</v>
      </c>
      <c r="K35" s="375">
        <v>5</v>
      </c>
      <c r="L35" s="375">
        <v>5</v>
      </c>
      <c r="M35" s="375">
        <v>5</v>
      </c>
      <c r="N35" s="375">
        <v>5</v>
      </c>
      <c r="O35" s="375">
        <v>5</v>
      </c>
      <c r="P35" s="375">
        <v>5</v>
      </c>
      <c r="Q35" s="375">
        <v>5</v>
      </c>
      <c r="R35" s="375">
        <v>5</v>
      </c>
      <c r="U35" s="220"/>
      <c r="V35" s="220"/>
      <c r="AF35" s="221"/>
      <c r="AG35" s="216"/>
      <c r="AJ35" s="218"/>
      <c r="AK35" s="218"/>
      <c r="AL35" s="218"/>
      <c r="AM35" s="218"/>
      <c r="AN35" s="218"/>
      <c r="AO35" s="218"/>
      <c r="AP35" s="218"/>
      <c r="AQ35" s="218"/>
    </row>
    <row r="36" spans="2:43"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0"/>
      <c r="AD36" s="220"/>
      <c r="AE36" s="220"/>
      <c r="AF36" s="221"/>
      <c r="AG36" s="216"/>
      <c r="AJ36" s="218"/>
      <c r="AK36" s="218"/>
      <c r="AL36" s="218"/>
      <c r="AM36" s="218"/>
      <c r="AN36" s="218"/>
      <c r="AO36" s="218"/>
      <c r="AP36" s="218"/>
      <c r="AQ36" s="218"/>
    </row>
    <row r="37" spans="2:43" ht="12.75" customHeight="1">
      <c r="B37" s="215"/>
      <c r="C37" s="676" t="s">
        <v>466</v>
      </c>
      <c r="D37" s="676"/>
      <c r="E37" s="676"/>
      <c r="F37" s="676"/>
      <c r="G37" s="676"/>
      <c r="H37" s="676"/>
      <c r="I37" s="676"/>
      <c r="J37" s="676"/>
      <c r="K37" s="676"/>
      <c r="L37" s="676"/>
      <c r="M37" s="676"/>
      <c r="N37" s="676"/>
      <c r="O37" s="676" t="s">
        <v>467</v>
      </c>
      <c r="P37" s="676"/>
      <c r="Q37" s="676"/>
      <c r="R37" s="676"/>
      <c r="S37" s="676"/>
      <c r="T37" s="676"/>
      <c r="U37" s="676"/>
      <c r="V37" s="676"/>
      <c r="W37" s="676"/>
      <c r="X37" s="676"/>
      <c r="Y37" s="676"/>
      <c r="Z37" s="676"/>
      <c r="AA37" s="676"/>
      <c r="AB37" s="676"/>
      <c r="AC37" s="676"/>
      <c r="AD37" s="676"/>
      <c r="AE37" s="676"/>
      <c r="AF37" s="676"/>
      <c r="AG37" s="216"/>
      <c r="AI37" s="218"/>
      <c r="AJ37" s="218"/>
      <c r="AK37" s="218"/>
      <c r="AL37" s="218"/>
      <c r="AM37" s="218"/>
      <c r="AN37" s="218"/>
      <c r="AO37" s="218"/>
      <c r="AP37" s="218"/>
    </row>
    <row r="38" spans="2:43" ht="27.75" customHeight="1">
      <c r="B38" s="215"/>
      <c r="C38" s="690" t="s">
        <v>27</v>
      </c>
      <c r="D38" s="690"/>
      <c r="E38" s="690"/>
      <c r="F38" s="690"/>
      <c r="G38" s="694" t="s">
        <v>698</v>
      </c>
      <c r="H38" s="694"/>
      <c r="I38" s="694"/>
      <c r="J38" s="694"/>
      <c r="K38" s="694"/>
      <c r="L38" s="694"/>
      <c r="M38" s="694"/>
      <c r="N38" s="694"/>
      <c r="O38" s="690" t="s">
        <v>518</v>
      </c>
      <c r="P38" s="690"/>
      <c r="Q38" s="690"/>
      <c r="R38" s="690"/>
      <c r="S38" s="690"/>
      <c r="T38" s="742"/>
      <c r="U38" s="742"/>
      <c r="V38" s="742"/>
      <c r="W38" s="742"/>
      <c r="X38" s="742"/>
      <c r="Y38" s="742"/>
      <c r="Z38" s="742"/>
      <c r="AA38" s="742"/>
      <c r="AB38" s="742"/>
      <c r="AC38" s="742"/>
      <c r="AD38" s="742"/>
      <c r="AE38" s="742"/>
      <c r="AF38" s="742"/>
      <c r="AG38" s="301"/>
      <c r="AI38" s="261"/>
      <c r="AJ38" s="646"/>
      <c r="AK38" s="646"/>
      <c r="AL38" s="646"/>
      <c r="AM38" s="646"/>
      <c r="AN38" s="646"/>
      <c r="AO38" s="646"/>
      <c r="AP38" s="646"/>
    </row>
    <row r="39" spans="2:43" ht="30.75" customHeight="1">
      <c r="B39" s="215"/>
      <c r="C39" s="661" t="s">
        <v>28</v>
      </c>
      <c r="D39" s="661"/>
      <c r="E39" s="661"/>
      <c r="F39" s="661"/>
      <c r="G39" s="674" t="s">
        <v>699</v>
      </c>
      <c r="H39" s="674"/>
      <c r="I39" s="674"/>
      <c r="J39" s="674"/>
      <c r="K39" s="674"/>
      <c r="L39" s="674"/>
      <c r="M39" s="674"/>
      <c r="N39" s="674"/>
      <c r="O39" s="661" t="s">
        <v>519</v>
      </c>
      <c r="P39" s="661"/>
      <c r="Q39" s="661"/>
      <c r="R39" s="661"/>
      <c r="S39" s="661"/>
      <c r="T39" s="740"/>
      <c r="U39" s="740"/>
      <c r="V39" s="740"/>
      <c r="W39" s="740"/>
      <c r="X39" s="740"/>
      <c r="Y39" s="740"/>
      <c r="Z39" s="740"/>
      <c r="AA39" s="740"/>
      <c r="AB39" s="740"/>
      <c r="AC39" s="740"/>
      <c r="AD39" s="740"/>
      <c r="AE39" s="740"/>
      <c r="AF39" s="740"/>
      <c r="AG39" s="301"/>
      <c r="AI39" s="261"/>
      <c r="AJ39" s="646"/>
      <c r="AK39" s="646"/>
      <c r="AL39" s="646"/>
      <c r="AM39" s="646"/>
      <c r="AN39" s="646"/>
      <c r="AO39" s="646"/>
      <c r="AP39" s="646"/>
    </row>
    <row r="40" spans="2:43" ht="26.25" customHeight="1">
      <c r="B40" s="215"/>
      <c r="C40" s="661" t="s">
        <v>520</v>
      </c>
      <c r="D40" s="661"/>
      <c r="E40" s="661"/>
      <c r="F40" s="661"/>
      <c r="G40" s="674" t="s">
        <v>700</v>
      </c>
      <c r="H40" s="674"/>
      <c r="I40" s="674"/>
      <c r="J40" s="674"/>
      <c r="K40" s="674"/>
      <c r="L40" s="674"/>
      <c r="M40" s="674"/>
      <c r="N40" s="674"/>
      <c r="O40" s="648" t="s">
        <v>471</v>
      </c>
      <c r="P40" s="648"/>
      <c r="Q40" s="648"/>
      <c r="R40" s="648"/>
      <c r="S40" s="648"/>
      <c r="T40" s="740" t="s">
        <v>472</v>
      </c>
      <c r="U40" s="740"/>
      <c r="V40" s="740"/>
      <c r="W40" s="740"/>
      <c r="X40" s="740"/>
      <c r="Y40" s="740"/>
      <c r="Z40" s="740"/>
      <c r="AA40" s="740"/>
      <c r="AB40" s="740"/>
      <c r="AC40" s="740"/>
      <c r="AD40" s="740"/>
      <c r="AE40" s="740"/>
      <c r="AF40" s="740"/>
      <c r="AG40" s="301"/>
      <c r="AI40" s="261"/>
      <c r="AJ40" s="239"/>
      <c r="AK40" s="239"/>
      <c r="AL40" s="239"/>
      <c r="AM40" s="239"/>
      <c r="AN40" s="239"/>
      <c r="AO40" s="239"/>
      <c r="AP40" s="239"/>
    </row>
    <row r="41" spans="2:43" ht="19.5" customHeight="1">
      <c r="B41" s="215"/>
      <c r="C41" s="661" t="s">
        <v>468</v>
      </c>
      <c r="D41" s="661"/>
      <c r="E41" s="661"/>
      <c r="F41" s="661"/>
      <c r="G41" s="674" t="s">
        <v>692</v>
      </c>
      <c r="H41" s="674"/>
      <c r="I41" s="674"/>
      <c r="J41" s="674"/>
      <c r="K41" s="674"/>
      <c r="L41" s="674"/>
      <c r="M41" s="674"/>
      <c r="N41" s="674"/>
      <c r="O41" s="648" t="s">
        <v>473</v>
      </c>
      <c r="P41" s="648"/>
      <c r="Q41" s="648"/>
      <c r="R41" s="648"/>
      <c r="S41" s="648"/>
      <c r="T41" s="740" t="s">
        <v>474</v>
      </c>
      <c r="U41" s="740"/>
      <c r="V41" s="740"/>
      <c r="W41" s="740"/>
      <c r="X41" s="740"/>
      <c r="Y41" s="740"/>
      <c r="Z41" s="740"/>
      <c r="AA41" s="740"/>
      <c r="AB41" s="740"/>
      <c r="AC41" s="740"/>
      <c r="AD41" s="740"/>
      <c r="AE41" s="740"/>
      <c r="AF41" s="740"/>
      <c r="AG41" s="301"/>
      <c r="AI41" s="261"/>
      <c r="AJ41" s="647"/>
      <c r="AK41" s="647"/>
      <c r="AL41" s="647"/>
      <c r="AM41" s="647"/>
      <c r="AN41" s="647"/>
      <c r="AO41" s="647"/>
      <c r="AP41" s="647"/>
    </row>
    <row r="42" spans="2:43" ht="30" customHeight="1">
      <c r="B42" s="215"/>
      <c r="C42" s="668" t="s">
        <v>522</v>
      </c>
      <c r="D42" s="668"/>
      <c r="E42" s="668"/>
      <c r="F42" s="668"/>
      <c r="G42" s="669">
        <v>100</v>
      </c>
      <c r="H42" s="669"/>
      <c r="I42" s="669"/>
      <c r="J42" s="669"/>
      <c r="K42" s="669"/>
      <c r="L42" s="669"/>
      <c r="M42" s="669"/>
      <c r="N42" s="669"/>
      <c r="O42" s="661" t="s">
        <v>475</v>
      </c>
      <c r="P42" s="661"/>
      <c r="Q42" s="661"/>
      <c r="R42" s="661"/>
      <c r="S42" s="661"/>
      <c r="T42" s="740"/>
      <c r="U42" s="740"/>
      <c r="V42" s="740"/>
      <c r="W42" s="740"/>
      <c r="X42" s="740"/>
      <c r="Y42" s="740"/>
      <c r="Z42" s="740"/>
      <c r="AA42" s="740"/>
      <c r="AB42" s="740"/>
      <c r="AC42" s="740"/>
      <c r="AD42" s="740"/>
      <c r="AE42" s="740"/>
      <c r="AF42" s="740"/>
      <c r="AG42" s="301"/>
      <c r="AI42" s="261"/>
      <c r="AJ42" s="647"/>
      <c r="AK42" s="647"/>
      <c r="AL42" s="647"/>
      <c r="AM42" s="647"/>
      <c r="AN42" s="647"/>
      <c r="AO42" s="647"/>
      <c r="AP42" s="647"/>
    </row>
    <row r="43" spans="2:43" ht="29.25" customHeight="1">
      <c r="B43" s="215"/>
      <c r="C43" s="668"/>
      <c r="D43" s="668"/>
      <c r="E43" s="668"/>
      <c r="F43" s="668"/>
      <c r="G43" s="669"/>
      <c r="H43" s="669"/>
      <c r="I43" s="669"/>
      <c r="J43" s="669"/>
      <c r="K43" s="669"/>
      <c r="L43" s="669"/>
      <c r="M43" s="669"/>
      <c r="N43" s="669"/>
      <c r="O43" s="668" t="s">
        <v>476</v>
      </c>
      <c r="P43" s="668"/>
      <c r="Q43" s="668"/>
      <c r="R43" s="668"/>
      <c r="S43" s="668"/>
      <c r="T43" s="741" t="s">
        <v>477</v>
      </c>
      <c r="U43" s="741"/>
      <c r="V43" s="741"/>
      <c r="W43" s="741"/>
      <c r="X43" s="741"/>
      <c r="Y43" s="741"/>
      <c r="Z43" s="741"/>
      <c r="AA43" s="741"/>
      <c r="AB43" s="741"/>
      <c r="AC43" s="741"/>
      <c r="AD43" s="741"/>
      <c r="AE43" s="741"/>
      <c r="AF43" s="741"/>
      <c r="AG43" s="301"/>
      <c r="AI43" s="261"/>
      <c r="AJ43" s="238"/>
      <c r="AK43" s="238"/>
      <c r="AL43" s="238"/>
      <c r="AM43" s="238"/>
      <c r="AN43" s="238"/>
      <c r="AO43" s="238"/>
      <c r="AP43" s="238"/>
    </row>
    <row r="44" spans="2:43" ht="15" customHeight="1">
      <c r="B44" s="215"/>
      <c r="C44" s="676" t="s">
        <v>478</v>
      </c>
      <c r="D44" s="676"/>
      <c r="E44" s="676"/>
      <c r="F44" s="676"/>
      <c r="G44" s="676"/>
      <c r="H44" s="676"/>
      <c r="I44" s="676"/>
      <c r="J44" s="676"/>
      <c r="K44" s="676"/>
      <c r="L44" s="676"/>
      <c r="M44" s="676"/>
      <c r="N44" s="676"/>
      <c r="O44" s="676" t="s">
        <v>479</v>
      </c>
      <c r="P44" s="676"/>
      <c r="Q44" s="676"/>
      <c r="R44" s="676"/>
      <c r="S44" s="676"/>
      <c r="T44" s="676"/>
      <c r="U44" s="676"/>
      <c r="V44" s="676"/>
      <c r="W44" s="676"/>
      <c r="X44" s="676"/>
      <c r="Y44" s="676"/>
      <c r="Z44" s="676"/>
      <c r="AA44" s="676"/>
      <c r="AB44" s="676"/>
      <c r="AC44" s="676"/>
      <c r="AD44" s="676"/>
      <c r="AE44" s="676"/>
      <c r="AF44" s="676"/>
      <c r="AG44" s="301"/>
      <c r="AI44" s="261"/>
      <c r="AJ44" s="647"/>
      <c r="AK44" s="647"/>
      <c r="AL44" s="647"/>
      <c r="AM44" s="647"/>
      <c r="AN44" s="647"/>
      <c r="AO44" s="647"/>
      <c r="AP44" s="647"/>
    </row>
    <row r="45" spans="2:43" ht="27.75" customHeight="1">
      <c r="B45" s="215"/>
      <c r="C45" s="690" t="s">
        <v>480</v>
      </c>
      <c r="D45" s="690"/>
      <c r="E45" s="690"/>
      <c r="F45" s="690"/>
      <c r="G45" s="719" t="s">
        <v>481</v>
      </c>
      <c r="H45" s="719"/>
      <c r="I45" s="241"/>
      <c r="J45" s="241" t="s">
        <v>483</v>
      </c>
      <c r="K45" s="240" t="s">
        <v>482</v>
      </c>
      <c r="L45" s="241" t="s">
        <v>484</v>
      </c>
      <c r="M45" s="240" t="s">
        <v>482</v>
      </c>
      <c r="N45" s="243"/>
      <c r="O45" s="663" t="s">
        <v>485</v>
      </c>
      <c r="P45" s="663"/>
      <c r="Q45" s="663"/>
      <c r="R45" s="663"/>
      <c r="S45" s="664" t="s">
        <v>486</v>
      </c>
      <c r="T45" s="664"/>
      <c r="U45" s="664"/>
      <c r="V45" s="664"/>
      <c r="W45" s="664"/>
      <c r="X45" s="664"/>
      <c r="Y45" s="664"/>
      <c r="Z45" s="664"/>
      <c r="AA45" s="664"/>
      <c r="AB45" s="664"/>
      <c r="AC45" s="664"/>
      <c r="AD45" s="664"/>
      <c r="AE45" s="664"/>
      <c r="AF45" s="664"/>
      <c r="AG45" s="301"/>
      <c r="AI45" s="261"/>
      <c r="AJ45" s="238"/>
      <c r="AK45" s="238"/>
      <c r="AL45" s="238"/>
      <c r="AM45" s="238"/>
      <c r="AN45" s="238"/>
      <c r="AO45" s="238"/>
      <c r="AP45" s="238"/>
    </row>
    <row r="46" spans="2:43" ht="36" customHeight="1">
      <c r="B46" s="215"/>
      <c r="C46" s="690"/>
      <c r="D46" s="690"/>
      <c r="E46" s="690"/>
      <c r="F46" s="690"/>
      <c r="G46" s="665" t="s">
        <v>701</v>
      </c>
      <c r="H46" s="665"/>
      <c r="I46" s="665"/>
      <c r="J46" s="665"/>
      <c r="K46" s="665"/>
      <c r="L46" s="665"/>
      <c r="M46" s="665"/>
      <c r="N46" s="243" t="s">
        <v>482</v>
      </c>
      <c r="O46" s="650" t="s">
        <v>487</v>
      </c>
      <c r="P46" s="650"/>
      <c r="Q46" s="650"/>
      <c r="R46" s="650"/>
      <c r="S46" s="656" t="s">
        <v>488</v>
      </c>
      <c r="T46" s="656"/>
      <c r="U46" s="656"/>
      <c r="V46" s="245" t="s">
        <v>482</v>
      </c>
      <c r="W46" s="721" t="s">
        <v>489</v>
      </c>
      <c r="X46" s="721"/>
      <c r="Y46" s="721"/>
      <c r="Z46" s="667" t="s">
        <v>482</v>
      </c>
      <c r="AA46" s="667"/>
      <c r="AB46" s="667"/>
      <c r="AC46" s="667"/>
      <c r="AD46" s="667"/>
      <c r="AE46" s="667"/>
      <c r="AF46" s="667"/>
      <c r="AG46" s="301"/>
      <c r="AI46" s="261"/>
      <c r="AJ46" s="647"/>
      <c r="AK46" s="647"/>
      <c r="AL46" s="647"/>
      <c r="AM46" s="647"/>
      <c r="AN46" s="647"/>
      <c r="AO46" s="647"/>
      <c r="AP46" s="647"/>
    </row>
    <row r="47" spans="2:43" ht="39.75" customHeight="1">
      <c r="B47" s="215"/>
      <c r="C47" s="648" t="s">
        <v>490</v>
      </c>
      <c r="D47" s="648"/>
      <c r="E47" s="648"/>
      <c r="F47" s="648"/>
      <c r="G47" s="722"/>
      <c r="H47" s="722"/>
      <c r="I47" s="722"/>
      <c r="J47" s="722"/>
      <c r="K47" s="722"/>
      <c r="L47" s="722"/>
      <c r="M47" s="722"/>
      <c r="N47" s="722"/>
      <c r="O47" s="650"/>
      <c r="P47" s="650"/>
      <c r="Q47" s="650"/>
      <c r="R47" s="650"/>
      <c r="S47" s="721" t="s">
        <v>476</v>
      </c>
      <c r="T47" s="721"/>
      <c r="U47" s="721"/>
      <c r="V47" s="655" t="s">
        <v>482</v>
      </c>
      <c r="W47" s="721" t="s">
        <v>523</v>
      </c>
      <c r="X47" s="721"/>
      <c r="Y47" s="721"/>
      <c r="Z47" s="667"/>
      <c r="AA47" s="667"/>
      <c r="AB47" s="667"/>
      <c r="AC47" s="667"/>
      <c r="AD47" s="667"/>
      <c r="AE47" s="667"/>
      <c r="AF47" s="667"/>
      <c r="AG47" s="301"/>
      <c r="AI47" s="261"/>
      <c r="AJ47" s="647"/>
      <c r="AK47" s="647"/>
      <c r="AL47" s="647"/>
      <c r="AM47" s="647"/>
      <c r="AN47" s="647"/>
      <c r="AO47" s="647"/>
      <c r="AP47" s="647"/>
    </row>
    <row r="48" spans="2:43" ht="23.25" customHeight="1">
      <c r="B48" s="215"/>
      <c r="C48" s="648" t="s">
        <v>524</v>
      </c>
      <c r="D48" s="648"/>
      <c r="E48" s="648"/>
      <c r="F48" s="648"/>
      <c r="G48" s="713" t="s">
        <v>702</v>
      </c>
      <c r="H48" s="713"/>
      <c r="I48" s="713"/>
      <c r="J48" s="713"/>
      <c r="K48" s="713"/>
      <c r="L48" s="713"/>
      <c r="M48" s="713"/>
      <c r="N48" s="713"/>
      <c r="O48" s="650"/>
      <c r="P48" s="650"/>
      <c r="Q48" s="650"/>
      <c r="R48" s="650"/>
      <c r="S48" s="721"/>
      <c r="T48" s="721"/>
      <c r="U48" s="721"/>
      <c r="V48" s="655"/>
      <c r="W48" s="721"/>
      <c r="X48" s="721"/>
      <c r="Y48" s="721"/>
      <c r="Z48" s="667"/>
      <c r="AA48" s="667"/>
      <c r="AB48" s="667"/>
      <c r="AC48" s="667"/>
      <c r="AD48" s="667"/>
      <c r="AE48" s="667"/>
      <c r="AF48" s="667"/>
      <c r="AG48" s="301"/>
      <c r="AI48" s="261"/>
      <c r="AJ48" s="647"/>
      <c r="AK48" s="647"/>
      <c r="AL48" s="647"/>
      <c r="AM48" s="647"/>
      <c r="AN48" s="647"/>
      <c r="AO48" s="647"/>
      <c r="AP48" s="647"/>
    </row>
    <row r="49" spans="1:43" ht="18.75" customHeight="1">
      <c r="B49" s="215"/>
      <c r="C49" s="648" t="s">
        <v>526</v>
      </c>
      <c r="D49" s="648"/>
      <c r="E49" s="648"/>
      <c r="F49" s="648"/>
      <c r="G49" s="716" t="s">
        <v>114</v>
      </c>
      <c r="H49" s="716"/>
      <c r="I49" s="716"/>
      <c r="J49" s="716"/>
      <c r="K49" s="716"/>
      <c r="L49" s="716"/>
      <c r="M49" s="716"/>
      <c r="N49" s="716"/>
      <c r="O49" s="650"/>
      <c r="P49" s="650"/>
      <c r="Q49" s="650"/>
      <c r="R49" s="650"/>
      <c r="S49" s="715" t="s">
        <v>493</v>
      </c>
      <c r="T49" s="715"/>
      <c r="U49" s="715"/>
      <c r="V49" s="654" t="s">
        <v>482</v>
      </c>
      <c r="W49" s="607" t="s">
        <v>494</v>
      </c>
      <c r="X49" s="607"/>
      <c r="Y49" s="607"/>
      <c r="Z49" s="608" t="s">
        <v>482</v>
      </c>
      <c r="AA49" s="608"/>
      <c r="AB49" s="608"/>
      <c r="AC49" s="608"/>
      <c r="AD49" s="608"/>
      <c r="AE49" s="608"/>
      <c r="AF49" s="608"/>
      <c r="AG49" s="301"/>
      <c r="AI49" s="261"/>
      <c r="AJ49" s="647"/>
      <c r="AK49" s="647"/>
      <c r="AL49" s="647"/>
      <c r="AM49" s="647"/>
      <c r="AN49" s="647"/>
      <c r="AO49" s="647"/>
      <c r="AP49" s="647"/>
    </row>
    <row r="50" spans="1:43" ht="14.25" customHeight="1">
      <c r="B50" s="215"/>
      <c r="C50" s="648" t="s">
        <v>495</v>
      </c>
      <c r="D50" s="648"/>
      <c r="E50" s="648"/>
      <c r="F50" s="648"/>
      <c r="G50" s="716"/>
      <c r="H50" s="716"/>
      <c r="I50" s="716"/>
      <c r="J50" s="716"/>
      <c r="K50" s="716"/>
      <c r="L50" s="716"/>
      <c r="M50" s="716"/>
      <c r="N50" s="716"/>
      <c r="O50" s="650"/>
      <c r="P50" s="650"/>
      <c r="Q50" s="650"/>
      <c r="R50" s="650"/>
      <c r="S50" s="715"/>
      <c r="T50" s="715"/>
      <c r="U50" s="715"/>
      <c r="V50" s="654"/>
      <c r="W50" s="607"/>
      <c r="X50" s="607"/>
      <c r="Y50" s="607"/>
      <c r="Z50" s="608"/>
      <c r="AA50" s="608"/>
      <c r="AB50" s="608"/>
      <c r="AC50" s="608"/>
      <c r="AD50" s="608"/>
      <c r="AE50" s="608"/>
      <c r="AF50" s="608"/>
      <c r="AG50" s="301"/>
      <c r="AI50" s="261"/>
      <c r="AJ50" s="647"/>
      <c r="AK50" s="647"/>
      <c r="AL50" s="647"/>
      <c r="AM50" s="647"/>
      <c r="AN50" s="647"/>
      <c r="AO50" s="647"/>
      <c r="AP50" s="647"/>
    </row>
    <row r="51" spans="1:43" ht="15.7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608"/>
      <c r="AA51" s="608"/>
      <c r="AB51" s="608"/>
      <c r="AC51" s="608"/>
      <c r="AD51" s="608"/>
      <c r="AE51" s="608"/>
      <c r="AF51" s="608"/>
      <c r="AG51" s="301"/>
      <c r="AI51" s="261"/>
      <c r="AJ51" s="647"/>
      <c r="AK51" s="647"/>
      <c r="AL51" s="647"/>
      <c r="AM51" s="647"/>
      <c r="AN51" s="647"/>
      <c r="AO51" s="647"/>
      <c r="AP51" s="647"/>
    </row>
    <row r="52" spans="1:43"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251"/>
      <c r="AD52" s="251"/>
      <c r="AE52" s="251"/>
      <c r="AF52" s="304"/>
      <c r="AG52" s="305"/>
      <c r="AI52" s="261"/>
      <c r="AJ52" s="646"/>
      <c r="AK52" s="646"/>
      <c r="AL52" s="646"/>
      <c r="AM52" s="646"/>
      <c r="AN52" s="646"/>
      <c r="AO52" s="646"/>
      <c r="AP52" s="646"/>
    </row>
    <row r="53" spans="1:43" ht="22.5" customHeight="1">
      <c r="C53" s="253"/>
      <c r="D53" s="238"/>
      <c r="E53" s="238"/>
      <c r="F53" s="238"/>
      <c r="G53" s="238"/>
      <c r="H53" s="238"/>
      <c r="I53" s="238"/>
      <c r="J53" s="238"/>
      <c r="K53" s="238"/>
      <c r="L53" s="238"/>
      <c r="M53" s="238"/>
      <c r="N53" s="238"/>
      <c r="AF53" s="254"/>
      <c r="AH53" s="238"/>
      <c r="AJ53" s="261"/>
      <c r="AK53" s="646"/>
      <c r="AL53" s="646"/>
      <c r="AM53" s="646"/>
      <c r="AN53" s="646"/>
      <c r="AO53" s="646"/>
      <c r="AP53" s="646"/>
      <c r="AQ53" s="646"/>
    </row>
    <row r="54" spans="1:43" ht="22.5" customHeight="1">
      <c r="A54" s="220"/>
      <c r="C54" s="253"/>
      <c r="D54" s="238"/>
      <c r="E54" s="238"/>
      <c r="F54" s="238"/>
      <c r="G54" s="238"/>
      <c r="H54" s="238"/>
      <c r="I54" s="238"/>
      <c r="J54" s="238"/>
      <c r="K54" s="238"/>
      <c r="L54" s="238"/>
      <c r="M54" s="238"/>
      <c r="N54" s="238"/>
      <c r="AF54" s="254"/>
      <c r="AH54" s="238"/>
      <c r="AJ54" s="261"/>
      <c r="AK54" s="239"/>
      <c r="AL54" s="239"/>
      <c r="AM54" s="239"/>
      <c r="AN54" s="239"/>
      <c r="AO54" s="239"/>
      <c r="AP54" s="239"/>
      <c r="AQ54" s="239"/>
    </row>
    <row r="55" spans="1:43" ht="22.5" customHeight="1">
      <c r="C55" s="253"/>
      <c r="D55" s="238"/>
      <c r="E55" s="238"/>
      <c r="F55" s="238"/>
      <c r="G55" s="238"/>
      <c r="H55" s="238"/>
      <c r="I55" s="238"/>
      <c r="J55" s="238"/>
      <c r="K55" s="238"/>
      <c r="L55" s="238"/>
      <c r="M55" s="238"/>
      <c r="N55" s="238"/>
      <c r="AF55" s="254"/>
      <c r="AH55" s="238"/>
      <c r="AJ55" s="261"/>
      <c r="AK55" s="646"/>
      <c r="AL55" s="646"/>
      <c r="AM55" s="646"/>
      <c r="AN55" s="646"/>
      <c r="AO55" s="646"/>
      <c r="AP55" s="646"/>
      <c r="AQ55" s="646"/>
    </row>
    <row r="56" spans="1:43" ht="22.5" customHeight="1">
      <c r="C56" s="253"/>
      <c r="D56" s="238"/>
      <c r="E56" s="238"/>
      <c r="F56" s="238"/>
      <c r="G56" s="238"/>
      <c r="H56" s="238"/>
      <c r="I56" s="238"/>
      <c r="J56" s="238"/>
      <c r="K56" s="238"/>
      <c r="L56" s="238"/>
      <c r="M56" s="238"/>
      <c r="N56" s="238"/>
      <c r="AF56" s="254"/>
      <c r="AH56" s="238"/>
      <c r="AJ56" s="261"/>
      <c r="AK56" s="646"/>
      <c r="AL56" s="646"/>
      <c r="AM56" s="646"/>
      <c r="AN56" s="646"/>
      <c r="AO56" s="646"/>
      <c r="AP56" s="646"/>
      <c r="AQ56" s="646"/>
    </row>
    <row r="57" spans="1:43" ht="22.5" customHeight="1">
      <c r="C57" s="253"/>
      <c r="D57" s="238"/>
      <c r="E57" s="238"/>
      <c r="F57" s="238"/>
      <c r="G57" s="238"/>
      <c r="H57" s="238"/>
      <c r="I57" s="238"/>
      <c r="J57" s="238"/>
      <c r="K57" s="238"/>
      <c r="L57" s="238"/>
      <c r="M57" s="238"/>
      <c r="N57" s="238"/>
      <c r="AF57" s="254"/>
      <c r="AH57" s="238"/>
      <c r="AJ57" s="261"/>
      <c r="AK57" s="646"/>
      <c r="AL57" s="646"/>
      <c r="AM57" s="646"/>
      <c r="AN57" s="646"/>
      <c r="AO57" s="646"/>
      <c r="AP57" s="646"/>
      <c r="AQ57" s="646"/>
    </row>
    <row r="58" spans="1:43"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c r="AB58" s="254"/>
      <c r="AC58" s="254"/>
      <c r="AD58" s="254"/>
      <c r="AE58" s="254"/>
      <c r="AF58" s="254"/>
    </row>
    <row r="59" spans="1:43"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c r="AB59" s="254"/>
      <c r="AC59" s="254"/>
      <c r="AD59" s="254"/>
      <c r="AE59" s="254"/>
      <c r="AF59" s="254"/>
    </row>
    <row r="60" spans="1:43"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c r="AB60" s="254"/>
      <c r="AC60" s="254"/>
      <c r="AD60" s="254"/>
      <c r="AE60" s="254"/>
      <c r="AF60" s="254"/>
    </row>
    <row r="61" spans="1:43"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c r="AD61" s="254"/>
      <c r="AE61" s="254"/>
      <c r="AF61" s="254"/>
    </row>
    <row r="62" spans="1:43"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c r="AD62" s="254"/>
      <c r="AE62" s="254"/>
      <c r="AF62" s="254"/>
    </row>
    <row r="63" spans="1:43"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c r="AD63" s="254"/>
      <c r="AE63" s="254"/>
      <c r="AF63" s="254"/>
    </row>
    <row r="64" spans="1:43"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c r="AD64" s="254"/>
      <c r="AE64" s="254"/>
      <c r="AF64" s="254"/>
    </row>
    <row r="65" spans="3:32"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c r="AD65" s="254"/>
      <c r="AE65" s="254"/>
      <c r="AF65" s="254"/>
    </row>
    <row r="66" spans="3:32"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c r="AD66" s="254"/>
      <c r="AE66" s="254"/>
      <c r="AF66" s="254"/>
    </row>
    <row r="67" spans="3:32"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c r="AD67" s="254"/>
      <c r="AE67" s="254"/>
      <c r="AF67" s="254"/>
    </row>
    <row r="68" spans="3:32"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c r="AD68" s="254"/>
      <c r="AE68" s="254"/>
      <c r="AF68" s="254"/>
    </row>
    <row r="69" spans="3:32"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c r="AD69" s="254"/>
      <c r="AE69" s="254"/>
      <c r="AF69" s="254"/>
    </row>
    <row r="70" spans="3:32"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c r="AD70" s="254"/>
      <c r="AE70" s="254"/>
      <c r="AF70" s="254"/>
    </row>
    <row r="71" spans="3:32"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c r="AD71" s="254"/>
      <c r="AE71" s="254"/>
      <c r="AF71" s="254"/>
    </row>
    <row r="72" spans="3:32"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c r="AD72" s="254"/>
      <c r="AE72" s="254"/>
      <c r="AF72" s="254"/>
    </row>
    <row r="73" spans="3:32"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c r="AD73" s="254"/>
      <c r="AE73" s="254"/>
      <c r="AF73" s="254"/>
    </row>
    <row r="74" spans="3:32"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c r="AD74" s="254"/>
      <c r="AE74" s="254"/>
      <c r="AF74" s="254"/>
    </row>
    <row r="75" spans="3:32"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c r="AD75" s="254"/>
      <c r="AE75" s="254"/>
      <c r="AF75" s="254"/>
    </row>
    <row r="76" spans="3:32">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c r="AD76" s="254"/>
      <c r="AE76" s="254"/>
      <c r="AF76" s="254"/>
    </row>
    <row r="77" spans="3:32">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c r="AD77" s="254"/>
      <c r="AE77" s="254"/>
      <c r="AF77" s="254"/>
    </row>
    <row r="78" spans="3:32">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c r="AC78" s="254"/>
      <c r="AD78" s="254"/>
      <c r="AE78" s="254"/>
      <c r="AF78" s="254"/>
    </row>
    <row r="79" spans="3:32">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c r="AD79" s="254"/>
      <c r="AE79" s="254"/>
      <c r="AF79" s="254"/>
    </row>
    <row r="80" spans="3:32">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c r="AD80" s="254"/>
      <c r="AE80" s="254"/>
      <c r="AF80" s="254"/>
    </row>
    <row r="81" spans="3:32">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c r="AD81" s="254"/>
      <c r="AE81" s="254"/>
      <c r="AF81" s="254"/>
    </row>
    <row r="82" spans="3:32">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c r="AD82" s="254"/>
      <c r="AE82" s="254"/>
      <c r="AF82" s="254"/>
    </row>
    <row r="83" spans="3:32">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c r="AC83" s="254"/>
      <c r="AD83" s="254"/>
      <c r="AE83" s="254"/>
      <c r="AF83" s="254"/>
    </row>
    <row r="84" spans="3:32">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c r="AC84" s="254"/>
      <c r="AD84" s="254"/>
      <c r="AE84" s="254"/>
      <c r="AF84" s="254"/>
    </row>
  </sheetData>
  <sheetProtection algorithmName="SHA-512" hashValue="N9Y7uKL+cxlaHqyg94xuw1dgbnAs0kt3TKHpbLrj2TJnadXhyhrcI5mfeC+d6YnBWnNcGOr6M30+0aOKznamDg==" saltValue="LbgDuOCL3z0RGei6QD99hw==" spinCount="100000" sheet="1" objects="1" scenarios="1"/>
  <mergeCells count="88">
    <mergeCell ref="G3:P3"/>
    <mergeCell ref="G4:P4"/>
    <mergeCell ref="G5:P5"/>
    <mergeCell ref="C7:AF7"/>
    <mergeCell ref="C8:E8"/>
    <mergeCell ref="F8:P8"/>
    <mergeCell ref="Q8:R8"/>
    <mergeCell ref="S8:T8"/>
    <mergeCell ref="U8:V8"/>
    <mergeCell ref="W8:AF8"/>
    <mergeCell ref="AK8:AQ8"/>
    <mergeCell ref="C9:E10"/>
    <mergeCell ref="F9:AF10"/>
    <mergeCell ref="AK9:AQ9"/>
    <mergeCell ref="R12:AF12"/>
    <mergeCell ref="R13:AF21"/>
    <mergeCell ref="R22:AF22"/>
    <mergeCell ref="R23:AF28"/>
    <mergeCell ref="D35:E35"/>
    <mergeCell ref="C37:N37"/>
    <mergeCell ref="O37:AF37"/>
    <mergeCell ref="C38:F38"/>
    <mergeCell ref="G38:N38"/>
    <mergeCell ref="O38:S38"/>
    <mergeCell ref="T38:AF38"/>
    <mergeCell ref="AJ38:AP38"/>
    <mergeCell ref="C39:F39"/>
    <mergeCell ref="G39:N39"/>
    <mergeCell ref="O39:S39"/>
    <mergeCell ref="T39:AF39"/>
    <mergeCell ref="AJ39:AP39"/>
    <mergeCell ref="C40:F40"/>
    <mergeCell ref="G40:N40"/>
    <mergeCell ref="O40:S40"/>
    <mergeCell ref="T40:AF40"/>
    <mergeCell ref="C41:F41"/>
    <mergeCell ref="G41:N41"/>
    <mergeCell ref="O41:S41"/>
    <mergeCell ref="T41:AF41"/>
    <mergeCell ref="AJ41:AP41"/>
    <mergeCell ref="C42:F43"/>
    <mergeCell ref="G42:N43"/>
    <mergeCell ref="O42:S42"/>
    <mergeCell ref="T42:AF42"/>
    <mergeCell ref="AJ42:AP42"/>
    <mergeCell ref="O43:S43"/>
    <mergeCell ref="T43:AF43"/>
    <mergeCell ref="C44:N44"/>
    <mergeCell ref="O44:AF44"/>
    <mergeCell ref="AJ44:AP44"/>
    <mergeCell ref="C45:F46"/>
    <mergeCell ref="G45:H45"/>
    <mergeCell ref="O45:R45"/>
    <mergeCell ref="S45:AF45"/>
    <mergeCell ref="G46:M46"/>
    <mergeCell ref="O46:R51"/>
    <mergeCell ref="S46:U46"/>
    <mergeCell ref="W46:Y46"/>
    <mergeCell ref="Z46:AF46"/>
    <mergeCell ref="AJ46:AP46"/>
    <mergeCell ref="C47:F47"/>
    <mergeCell ref="G47:N47"/>
    <mergeCell ref="S47:U48"/>
    <mergeCell ref="V47:V48"/>
    <mergeCell ref="W47:Y48"/>
    <mergeCell ref="Z47:AF48"/>
    <mergeCell ref="AJ47:AP47"/>
    <mergeCell ref="C48:F48"/>
    <mergeCell ref="G48:N48"/>
    <mergeCell ref="AJ48:AP48"/>
    <mergeCell ref="Z49:AF51"/>
    <mergeCell ref="AJ49:AP49"/>
    <mergeCell ref="C50:F50"/>
    <mergeCell ref="G50:N50"/>
    <mergeCell ref="AJ50:AP50"/>
    <mergeCell ref="C51:F51"/>
    <mergeCell ref="G51:N51"/>
    <mergeCell ref="AJ51:AP51"/>
    <mergeCell ref="C49:F49"/>
    <mergeCell ref="G49:N49"/>
    <mergeCell ref="S49:U51"/>
    <mergeCell ref="V49:V51"/>
    <mergeCell ref="W49:Y51"/>
    <mergeCell ref="AJ52:AP52"/>
    <mergeCell ref="AK53:AQ53"/>
    <mergeCell ref="AK55:AQ55"/>
    <mergeCell ref="AK56:AQ56"/>
    <mergeCell ref="AK57:AQ57"/>
  </mergeCells>
  <pageMargins left="0.70833333333333304" right="0.66944444444444495" top="1.3131944444444399" bottom="0.74791666666666701" header="0.511811023622047" footer="0.511811023622047"/>
  <pageSetup paperSize="9" scale="8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AO82"/>
  <sheetViews>
    <sheetView showGridLines="0" topLeftCell="A21" zoomScale="85" zoomScaleNormal="85" workbookViewId="0">
      <selection activeCell="R21" sqref="R21:AD28"/>
    </sheetView>
  </sheetViews>
  <sheetFormatPr baseColWidth="10" defaultColWidth="11.42578125" defaultRowHeight="12.75"/>
  <cols>
    <col min="1" max="2" width="1.140625" customWidth="1"/>
    <col min="3" max="3" width="4.28515625" customWidth="1"/>
    <col min="4" max="4" width="6.140625" customWidth="1"/>
    <col min="5" max="5" width="6.42578125" customWidth="1"/>
    <col min="6" max="30" width="8.7109375" customWidth="1"/>
    <col min="31" max="32" width="1.140625" customWidth="1"/>
    <col min="35" max="35" width="62.85546875" customWidth="1"/>
  </cols>
  <sheetData>
    <row r="1" spans="2:41" ht="6" customHeight="1"/>
    <row r="2" spans="2:41"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4"/>
    </row>
    <row r="3" spans="2:41">
      <c r="B3" s="215"/>
      <c r="G3" s="688" t="str">
        <f>+'OP MEDICINA GRAL'!G3</f>
        <v>HOSPITAL REGIONAL DE MONIQUIRÁ E.S.E.</v>
      </c>
      <c r="H3" s="688"/>
      <c r="I3" s="688"/>
      <c r="J3" s="688"/>
      <c r="K3" s="688"/>
      <c r="L3" s="688"/>
      <c r="M3" s="688"/>
      <c r="N3" s="688"/>
      <c r="O3" s="688"/>
      <c r="P3" s="688"/>
      <c r="AE3" s="216"/>
    </row>
    <row r="4" spans="2:41">
      <c r="B4" s="215"/>
      <c r="G4" s="688" t="s">
        <v>430</v>
      </c>
      <c r="H4" s="688"/>
      <c r="I4" s="688"/>
      <c r="J4" s="688"/>
      <c r="K4" s="688"/>
      <c r="L4" s="688"/>
      <c r="M4" s="688"/>
      <c r="N4" s="688"/>
      <c r="O4" s="688"/>
      <c r="P4" s="688"/>
      <c r="AE4" s="216"/>
    </row>
    <row r="5" spans="2:41">
      <c r="B5" s="215"/>
      <c r="G5" s="688" t="s">
        <v>537</v>
      </c>
      <c r="H5" s="688"/>
      <c r="I5" s="688"/>
      <c r="J5" s="688"/>
      <c r="K5" s="688"/>
      <c r="L5" s="688"/>
      <c r="M5" s="688"/>
      <c r="N5" s="688"/>
      <c r="O5" s="688"/>
      <c r="P5" s="688"/>
      <c r="AE5" s="216"/>
    </row>
    <row r="6" spans="2:41" ht="4.5" customHeight="1">
      <c r="B6" s="215"/>
      <c r="AE6" s="216"/>
    </row>
    <row r="7" spans="2:41"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726"/>
      <c r="AE7" s="216"/>
    </row>
    <row r="8" spans="2:41" ht="15" customHeight="1">
      <c r="B8" s="215"/>
      <c r="C8" s="677" t="s">
        <v>433</v>
      </c>
      <c r="D8" s="677"/>
      <c r="E8" s="677"/>
      <c r="F8" s="755" t="s">
        <v>703</v>
      </c>
      <c r="G8" s="755"/>
      <c r="H8" s="755"/>
      <c r="I8" s="755"/>
      <c r="J8" s="755"/>
      <c r="K8" s="755"/>
      <c r="L8" s="755"/>
      <c r="M8" s="755"/>
      <c r="N8" s="755"/>
      <c r="O8" s="755"/>
      <c r="P8" s="755"/>
      <c r="Q8" s="756" t="s">
        <v>435</v>
      </c>
      <c r="R8" s="756"/>
      <c r="S8" s="757"/>
      <c r="T8" s="757"/>
      <c r="U8" s="756" t="s">
        <v>436</v>
      </c>
      <c r="V8" s="756"/>
      <c r="W8" s="756"/>
      <c r="X8" s="756"/>
      <c r="Y8" s="756"/>
      <c r="Z8" s="678" t="s">
        <v>694</v>
      </c>
      <c r="AA8" s="678"/>
      <c r="AB8" s="678"/>
      <c r="AC8" s="678"/>
      <c r="AD8" s="678"/>
      <c r="AE8" s="216"/>
      <c r="AH8" s="218"/>
      <c r="AI8" s="686"/>
      <c r="AJ8" s="686"/>
      <c r="AK8" s="686"/>
      <c r="AL8" s="686"/>
      <c r="AM8" s="686"/>
      <c r="AN8" s="686"/>
      <c r="AO8" s="686"/>
    </row>
    <row r="9" spans="2:41" ht="22.5" customHeight="1">
      <c r="B9" s="215"/>
      <c r="C9" s="661" t="s">
        <v>438</v>
      </c>
      <c r="D9" s="661"/>
      <c r="E9" s="661"/>
      <c r="F9" s="754" t="s">
        <v>704</v>
      </c>
      <c r="G9" s="754"/>
      <c r="H9" s="754"/>
      <c r="I9" s="754"/>
      <c r="J9" s="754"/>
      <c r="K9" s="754"/>
      <c r="L9" s="754"/>
      <c r="M9" s="754"/>
      <c r="N9" s="754"/>
      <c r="O9" s="754"/>
      <c r="P9" s="754"/>
      <c r="Q9" s="754"/>
      <c r="R9" s="754"/>
      <c r="S9" s="754"/>
      <c r="T9" s="754"/>
      <c r="U9" s="754"/>
      <c r="V9" s="754"/>
      <c r="W9" s="754"/>
      <c r="X9" s="754"/>
      <c r="Y9" s="754"/>
      <c r="Z9" s="754"/>
      <c r="AA9" s="754"/>
      <c r="AB9" s="754"/>
      <c r="AC9" s="754"/>
      <c r="AD9" s="754"/>
      <c r="AE9" s="216"/>
      <c r="AH9" s="346"/>
      <c r="AI9" s="686"/>
      <c r="AJ9" s="686"/>
      <c r="AK9" s="686"/>
      <c r="AL9" s="686"/>
      <c r="AM9" s="686"/>
      <c r="AN9" s="686"/>
      <c r="AO9" s="686"/>
    </row>
    <row r="10" spans="2:41" ht="29.25" customHeight="1">
      <c r="B10" s="215"/>
      <c r="C10" s="661"/>
      <c r="D10" s="661"/>
      <c r="E10" s="661"/>
      <c r="F10" s="754"/>
      <c r="G10" s="754"/>
      <c r="H10" s="754"/>
      <c r="I10" s="754"/>
      <c r="J10" s="754"/>
      <c r="K10" s="754"/>
      <c r="L10" s="754"/>
      <c r="M10" s="754"/>
      <c r="N10" s="754"/>
      <c r="O10" s="754"/>
      <c r="P10" s="754"/>
      <c r="Q10" s="754"/>
      <c r="R10" s="754"/>
      <c r="S10" s="754"/>
      <c r="T10" s="754"/>
      <c r="U10" s="754"/>
      <c r="V10" s="754"/>
      <c r="W10" s="754"/>
      <c r="X10" s="754"/>
      <c r="Y10" s="754"/>
      <c r="Z10" s="754"/>
      <c r="AA10" s="754"/>
      <c r="AB10" s="754"/>
      <c r="AC10" s="754"/>
      <c r="AD10" s="754"/>
      <c r="AE10" s="216"/>
      <c r="AH10" s="218"/>
      <c r="AI10" s="218"/>
      <c r="AJ10" s="218"/>
      <c r="AK10" s="218"/>
      <c r="AL10" s="218"/>
      <c r="AM10" s="218"/>
      <c r="AN10" s="218"/>
      <c r="AO10" s="218"/>
    </row>
    <row r="11" spans="2:41" ht="5.25"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1"/>
      <c r="AE11" s="216"/>
      <c r="AH11" s="218"/>
      <c r="AI11" s="218"/>
      <c r="AJ11" s="218"/>
      <c r="AK11" s="218"/>
      <c r="AL11" s="218"/>
      <c r="AM11" s="218"/>
      <c r="AN11" s="218"/>
      <c r="AO11" s="218"/>
    </row>
    <row r="12" spans="2:41"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682"/>
      <c r="AC12" s="682"/>
      <c r="AD12" s="682"/>
      <c r="AE12" s="216"/>
      <c r="AH12" s="218"/>
      <c r="AI12" s="218"/>
      <c r="AJ12" s="218"/>
      <c r="AK12" s="218"/>
      <c r="AL12" s="218"/>
      <c r="AM12" s="218"/>
      <c r="AN12" s="218"/>
      <c r="AO12" s="218"/>
    </row>
    <row r="13" spans="2:41" ht="20.25" customHeight="1">
      <c r="B13" s="215"/>
      <c r="C13" s="219"/>
      <c r="D13" s="220"/>
      <c r="E13" s="220"/>
      <c r="F13" s="220"/>
      <c r="G13" s="220"/>
      <c r="H13" s="220"/>
      <c r="I13" s="220"/>
      <c r="J13" s="220"/>
      <c r="K13" s="220"/>
      <c r="L13" s="220"/>
      <c r="M13" s="220"/>
      <c r="N13" s="220"/>
      <c r="O13" s="220"/>
      <c r="P13" s="220"/>
      <c r="Q13" s="220"/>
      <c r="R13" s="766" t="s">
        <v>705</v>
      </c>
      <c r="S13" s="766"/>
      <c r="T13" s="766"/>
      <c r="U13" s="766"/>
      <c r="V13" s="766"/>
      <c r="W13" s="766"/>
      <c r="X13" s="766"/>
      <c r="Y13" s="766"/>
      <c r="Z13" s="766"/>
      <c r="AA13" s="766"/>
      <c r="AB13" s="766"/>
      <c r="AC13" s="766"/>
      <c r="AD13" s="766"/>
      <c r="AE13" s="216"/>
      <c r="AH13" s="218"/>
      <c r="AI13" s="218"/>
      <c r="AJ13" s="218"/>
      <c r="AK13" s="218"/>
      <c r="AL13" s="218"/>
      <c r="AM13" s="218"/>
      <c r="AN13" s="218"/>
      <c r="AO13" s="218"/>
    </row>
    <row r="14" spans="2:41" ht="22.5" customHeight="1">
      <c r="B14" s="215"/>
      <c r="C14" s="219"/>
      <c r="D14" s="220"/>
      <c r="E14" s="220"/>
      <c r="F14" s="220"/>
      <c r="G14" s="220"/>
      <c r="H14" s="220"/>
      <c r="I14" s="220"/>
      <c r="J14" s="220"/>
      <c r="K14" s="220"/>
      <c r="L14" s="220"/>
      <c r="M14" s="220"/>
      <c r="N14" s="220"/>
      <c r="O14" s="220"/>
      <c r="P14" s="220"/>
      <c r="Q14" s="220"/>
      <c r="R14" s="766"/>
      <c r="S14" s="766"/>
      <c r="T14" s="766"/>
      <c r="U14" s="766"/>
      <c r="V14" s="766"/>
      <c r="W14" s="766"/>
      <c r="X14" s="766"/>
      <c r="Y14" s="766"/>
      <c r="Z14" s="766"/>
      <c r="AA14" s="766"/>
      <c r="AB14" s="766"/>
      <c r="AC14" s="766"/>
      <c r="AD14" s="766"/>
      <c r="AE14" s="216"/>
      <c r="AH14" s="218"/>
      <c r="AI14" s="218"/>
      <c r="AJ14" s="218"/>
      <c r="AK14" s="218"/>
      <c r="AL14" s="218"/>
      <c r="AM14" s="218"/>
      <c r="AN14" s="218"/>
      <c r="AO14" s="218"/>
    </row>
    <row r="15" spans="2:41" ht="17.25"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766"/>
      <c r="AC15" s="766"/>
      <c r="AD15" s="766"/>
      <c r="AE15" s="216"/>
      <c r="AH15" s="218"/>
      <c r="AI15" s="218"/>
      <c r="AJ15" s="218"/>
      <c r="AK15" s="218"/>
      <c r="AL15" s="218"/>
      <c r="AM15" s="218"/>
      <c r="AN15" s="218"/>
      <c r="AO15" s="218"/>
    </row>
    <row r="16" spans="2:41" ht="17.25"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766"/>
      <c r="AC16" s="766"/>
      <c r="AD16" s="766"/>
      <c r="AE16" s="216"/>
      <c r="AH16" s="218"/>
      <c r="AI16" s="218"/>
      <c r="AJ16" s="218"/>
      <c r="AK16" s="218"/>
      <c r="AL16" s="218"/>
      <c r="AM16" s="218"/>
      <c r="AN16" s="218"/>
      <c r="AO16" s="218"/>
    </row>
    <row r="17" spans="2:41" ht="21.75"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766"/>
      <c r="AC17" s="766"/>
      <c r="AD17" s="766"/>
      <c r="AE17" s="216"/>
      <c r="AH17" s="218"/>
      <c r="AI17" s="218"/>
      <c r="AJ17" s="218"/>
      <c r="AK17" s="218"/>
      <c r="AL17" s="218"/>
      <c r="AM17" s="218"/>
      <c r="AN17" s="218"/>
      <c r="AO17" s="218"/>
    </row>
    <row r="18" spans="2:41" ht="22.5"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766"/>
      <c r="AC18" s="766"/>
      <c r="AD18" s="766"/>
      <c r="AE18" s="216"/>
      <c r="AH18" s="218"/>
      <c r="AI18" s="218"/>
      <c r="AJ18" s="218"/>
      <c r="AK18" s="218"/>
      <c r="AL18" s="218"/>
      <c r="AM18" s="218"/>
      <c r="AN18" s="218"/>
      <c r="AO18" s="218"/>
    </row>
    <row r="19" spans="2:41" ht="17.25"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766"/>
      <c r="AC19" s="766"/>
      <c r="AD19" s="766"/>
      <c r="AE19" s="216"/>
      <c r="AH19" s="218"/>
      <c r="AI19" s="218"/>
      <c r="AJ19" s="218"/>
      <c r="AK19" s="218"/>
      <c r="AL19" s="218"/>
      <c r="AM19" s="218"/>
      <c r="AN19" s="218"/>
      <c r="AO19" s="218"/>
    </row>
    <row r="20" spans="2:41" ht="17.25" customHeight="1">
      <c r="B20" s="215"/>
      <c r="C20" s="219"/>
      <c r="D20" s="220"/>
      <c r="E20" s="220"/>
      <c r="F20" s="220"/>
      <c r="G20" s="220"/>
      <c r="H20" s="220"/>
      <c r="I20" s="220"/>
      <c r="J20" s="220"/>
      <c r="K20" s="220"/>
      <c r="L20" s="220"/>
      <c r="M20" s="220"/>
      <c r="N20" s="220"/>
      <c r="O20" s="220"/>
      <c r="P20" s="220"/>
      <c r="Q20" s="220"/>
      <c r="R20" s="682" t="s">
        <v>478</v>
      </c>
      <c r="S20" s="682"/>
      <c r="T20" s="682"/>
      <c r="U20" s="682"/>
      <c r="V20" s="682"/>
      <c r="W20" s="682"/>
      <c r="X20" s="682"/>
      <c r="Y20" s="682"/>
      <c r="Z20" s="682"/>
      <c r="AA20" s="682"/>
      <c r="AB20" s="682"/>
      <c r="AC20" s="682"/>
      <c r="AD20" s="682"/>
      <c r="AE20" s="216"/>
      <c r="AH20" s="218"/>
      <c r="AI20" s="218"/>
      <c r="AJ20" s="218"/>
      <c r="AK20" s="218"/>
      <c r="AL20" s="218"/>
      <c r="AM20" s="218"/>
      <c r="AN20" s="218"/>
      <c r="AO20" s="218"/>
    </row>
    <row r="21" spans="2:41" ht="17.25" customHeight="1">
      <c r="B21" s="215"/>
      <c r="C21" s="219"/>
      <c r="D21" s="220"/>
      <c r="E21" s="220"/>
      <c r="F21" s="220"/>
      <c r="G21" s="220"/>
      <c r="H21" s="220"/>
      <c r="I21" s="220"/>
      <c r="J21" s="220"/>
      <c r="K21" s="220"/>
      <c r="L21" s="220"/>
      <c r="M21" s="220"/>
      <c r="N21" s="220"/>
      <c r="O21" s="220"/>
      <c r="P21" s="220"/>
      <c r="Q21" s="220"/>
      <c r="R21" s="758" t="s">
        <v>706</v>
      </c>
      <c r="S21" s="758"/>
      <c r="T21" s="758"/>
      <c r="U21" s="758"/>
      <c r="V21" s="758"/>
      <c r="W21" s="758"/>
      <c r="X21" s="758"/>
      <c r="Y21" s="758"/>
      <c r="Z21" s="758"/>
      <c r="AA21" s="758"/>
      <c r="AB21" s="758"/>
      <c r="AC21" s="758"/>
      <c r="AD21" s="758"/>
      <c r="AE21" s="216"/>
      <c r="AH21" s="218"/>
      <c r="AI21" s="218"/>
      <c r="AJ21" s="218"/>
      <c r="AK21" s="218"/>
      <c r="AL21" s="218"/>
      <c r="AM21" s="218"/>
      <c r="AN21" s="218"/>
      <c r="AO21" s="218"/>
    </row>
    <row r="22" spans="2:41" ht="17.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758"/>
      <c r="AC22" s="758"/>
      <c r="AD22" s="758"/>
      <c r="AE22" s="216"/>
      <c r="AH22" s="218"/>
      <c r="AI22" s="218"/>
      <c r="AJ22" s="218"/>
      <c r="AK22" s="218"/>
      <c r="AL22" s="218"/>
      <c r="AM22" s="218"/>
      <c r="AN22" s="218"/>
      <c r="AO22" s="218"/>
    </row>
    <row r="23" spans="2:41" ht="17.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758"/>
      <c r="AC23" s="758"/>
      <c r="AD23" s="758"/>
      <c r="AE23" s="216"/>
      <c r="AH23" s="218"/>
      <c r="AI23" s="218"/>
      <c r="AJ23" s="218"/>
      <c r="AK23" s="218"/>
      <c r="AL23" s="218"/>
      <c r="AM23" s="218"/>
      <c r="AN23" s="218"/>
      <c r="AO23" s="218"/>
    </row>
    <row r="24" spans="2:41" ht="17.2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758"/>
      <c r="AC24" s="758"/>
      <c r="AD24" s="758"/>
      <c r="AE24" s="216"/>
      <c r="AH24" s="218"/>
      <c r="AI24" s="218"/>
      <c r="AJ24" s="218"/>
      <c r="AK24" s="218"/>
      <c r="AL24" s="218"/>
      <c r="AM24" s="218"/>
      <c r="AN24" s="218"/>
      <c r="AO24" s="218"/>
    </row>
    <row r="25" spans="2:41"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758"/>
      <c r="AC25" s="758"/>
      <c r="AD25" s="758"/>
      <c r="AE25" s="216"/>
      <c r="AH25" s="218"/>
      <c r="AI25" s="218"/>
      <c r="AJ25" s="218"/>
      <c r="AK25" s="218"/>
      <c r="AL25" s="218"/>
      <c r="AM25" s="218"/>
      <c r="AN25" s="218"/>
      <c r="AO25" s="218"/>
    </row>
    <row r="26" spans="2:41" ht="27.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758"/>
      <c r="AC26" s="758"/>
      <c r="AD26" s="758"/>
      <c r="AE26" s="216"/>
      <c r="AH26" s="218"/>
      <c r="AI26" s="218"/>
      <c r="AJ26" s="218"/>
      <c r="AK26" s="218"/>
      <c r="AL26" s="218"/>
      <c r="AM26" s="218"/>
      <c r="AN26" s="218"/>
      <c r="AO26" s="218"/>
    </row>
    <row r="27" spans="2:41" ht="52.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758"/>
      <c r="AC27" s="758"/>
      <c r="AD27" s="758"/>
      <c r="AE27" s="216"/>
      <c r="AH27" s="218"/>
      <c r="AI27" s="218"/>
      <c r="AJ27" s="218"/>
      <c r="AK27" s="218"/>
      <c r="AL27" s="218"/>
      <c r="AM27" s="218"/>
      <c r="AN27" s="218"/>
      <c r="AO27" s="218"/>
    </row>
    <row r="28" spans="2:41" ht="53.2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758"/>
      <c r="AC28" s="758"/>
      <c r="AD28" s="758"/>
      <c r="AE28" s="216"/>
      <c r="AH28" s="218"/>
      <c r="AI28" s="218"/>
      <c r="AJ28" s="218"/>
      <c r="AK28" s="218"/>
      <c r="AL28" s="218"/>
      <c r="AM28" s="218"/>
      <c r="AN28" s="218"/>
      <c r="AO28" s="218"/>
    </row>
    <row r="29" spans="2:41" ht="18.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c r="AD29" s="221"/>
      <c r="AE29" s="216"/>
      <c r="AH29" s="218"/>
      <c r="AI29" s="218"/>
      <c r="AJ29" s="218"/>
      <c r="AK29" s="218"/>
      <c r="AL29" s="218"/>
      <c r="AM29" s="218"/>
      <c r="AN29" s="218"/>
      <c r="AO29" s="218"/>
    </row>
    <row r="30" spans="2:41" ht="6" customHeight="1">
      <c r="B30" s="215"/>
      <c r="C30" s="219"/>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0"/>
      <c r="AB30" s="220"/>
      <c r="AC30" s="220"/>
      <c r="AD30" s="221"/>
      <c r="AE30" s="216"/>
      <c r="AH30" s="218"/>
      <c r="AI30" s="218"/>
      <c r="AJ30" s="218"/>
      <c r="AK30" s="218"/>
      <c r="AL30" s="218"/>
      <c r="AM30" s="218"/>
      <c r="AN30" s="218"/>
      <c r="AO30" s="218"/>
    </row>
    <row r="31" spans="2:41" ht="22.5" customHeight="1">
      <c r="B31" s="215"/>
      <c r="C31" s="219"/>
      <c r="D31" s="332" t="s">
        <v>501</v>
      </c>
      <c r="E31" s="376"/>
      <c r="F31" s="224" t="s">
        <v>502</v>
      </c>
      <c r="G31" s="224" t="s">
        <v>503</v>
      </c>
      <c r="H31" s="224" t="s">
        <v>504</v>
      </c>
      <c r="I31" s="224" t="s">
        <v>505</v>
      </c>
      <c r="J31" s="224" t="s">
        <v>506</v>
      </c>
      <c r="K31" s="224" t="s">
        <v>507</v>
      </c>
      <c r="L31" s="224" t="s">
        <v>508</v>
      </c>
      <c r="M31" s="224" t="s">
        <v>509</v>
      </c>
      <c r="N31" s="224" t="s">
        <v>510</v>
      </c>
      <c r="O31" s="224" t="s">
        <v>511</v>
      </c>
      <c r="P31" s="224" t="s">
        <v>512</v>
      </c>
      <c r="Q31" s="224" t="s">
        <v>513</v>
      </c>
      <c r="R31" s="225" t="s">
        <v>514</v>
      </c>
      <c r="U31" s="220"/>
      <c r="V31" s="220"/>
      <c r="W31" s="220"/>
      <c r="X31" s="220"/>
      <c r="Y31" s="220"/>
      <c r="Z31" s="220"/>
      <c r="AA31" s="220"/>
      <c r="AB31" s="220"/>
      <c r="AC31" s="220"/>
      <c r="AD31" s="221"/>
      <c r="AE31" s="216"/>
      <c r="AH31" s="218"/>
      <c r="AI31" s="218"/>
      <c r="AJ31" s="218"/>
      <c r="AK31" s="218"/>
      <c r="AL31" s="218"/>
      <c r="AM31" s="218"/>
      <c r="AN31" s="218"/>
      <c r="AO31" s="218"/>
    </row>
    <row r="32" spans="2:41" ht="22.5" customHeight="1">
      <c r="B32" s="215"/>
      <c r="C32" s="219"/>
      <c r="D32" s="767" t="s">
        <v>27</v>
      </c>
      <c r="E32" s="767"/>
      <c r="F32" s="256">
        <f>INDICADORES!H31</f>
        <v>9</v>
      </c>
      <c r="G32" s="256">
        <f>INDICADORES!K31</f>
        <v>9</v>
      </c>
      <c r="H32" s="256">
        <f>INDICADORES!N31</f>
        <v>18</v>
      </c>
      <c r="I32" s="256">
        <f>INDICADORES!T31</f>
        <v>8</v>
      </c>
      <c r="J32" s="256">
        <f>INDICADORES!W31</f>
        <v>18</v>
      </c>
      <c r="K32" s="256">
        <f>INDICADORES!Z31</f>
        <v>13</v>
      </c>
      <c r="L32" s="256">
        <f>INDICADORES!AF31</f>
        <v>13</v>
      </c>
      <c r="M32" s="256">
        <f>INDICADORES!AI31</f>
        <v>9</v>
      </c>
      <c r="N32" s="256">
        <f>INDICADORES!AL31</f>
        <v>12</v>
      </c>
      <c r="O32" s="256">
        <f>INDICADORES!AR31</f>
        <v>10</v>
      </c>
      <c r="P32" s="256">
        <f>INDICADORES!AU31</f>
        <v>8</v>
      </c>
      <c r="Q32" s="256">
        <f>INDICADORES!AX31</f>
        <v>10</v>
      </c>
      <c r="R32" s="257">
        <f>SUM(F32:Q32)</f>
        <v>137</v>
      </c>
      <c r="U32" s="220"/>
      <c r="V32" s="220"/>
      <c r="W32" s="220"/>
      <c r="X32" s="220"/>
      <c r="Y32" s="220"/>
      <c r="Z32" s="220"/>
      <c r="AA32" s="220"/>
      <c r="AB32" s="220"/>
      <c r="AC32" s="220"/>
      <c r="AD32" s="221"/>
      <c r="AE32" s="216"/>
      <c r="AH32" s="218"/>
      <c r="AI32" s="218"/>
      <c r="AJ32" s="218"/>
      <c r="AK32" s="218"/>
      <c r="AL32" s="218"/>
      <c r="AM32" s="218"/>
      <c r="AN32" s="218"/>
      <c r="AO32" s="218"/>
    </row>
    <row r="33" spans="2:41" ht="22.5" customHeight="1">
      <c r="B33" s="215"/>
      <c r="C33" s="219"/>
      <c r="D33" s="767" t="s">
        <v>28</v>
      </c>
      <c r="E33" s="767"/>
      <c r="F33" s="256">
        <f>INDICADORES!I31</f>
        <v>9</v>
      </c>
      <c r="G33" s="256">
        <f>INDICADORES!L31</f>
        <v>9</v>
      </c>
      <c r="H33" s="256">
        <f>INDICADORES!O31</f>
        <v>18</v>
      </c>
      <c r="I33" s="256">
        <f>INDICADORES!U31</f>
        <v>8</v>
      </c>
      <c r="J33" s="256">
        <f>INDICADORES!X31</f>
        <v>18</v>
      </c>
      <c r="K33" s="256">
        <f>INDICADORES!AA31</f>
        <v>13</v>
      </c>
      <c r="L33" s="256">
        <f>INDICADORES!AG31</f>
        <v>13</v>
      </c>
      <c r="M33" s="256">
        <f>INDICADORES!AJ31</f>
        <v>9</v>
      </c>
      <c r="N33" s="256">
        <f>INDICADORES!AM31</f>
        <v>12</v>
      </c>
      <c r="O33" s="256">
        <f>INDICADORES!AS31</f>
        <v>10</v>
      </c>
      <c r="P33" s="256">
        <f>INDICADORES!AV31</f>
        <v>8</v>
      </c>
      <c r="Q33" s="256">
        <f>INDICADORES!AY31</f>
        <v>10</v>
      </c>
      <c r="R33" s="257">
        <f>SUM(F33:Q33)</f>
        <v>137</v>
      </c>
      <c r="U33" s="220"/>
      <c r="V33" s="220"/>
      <c r="W33" s="220"/>
      <c r="X33" s="220"/>
      <c r="Y33" s="220"/>
      <c r="Z33" s="220"/>
      <c r="AA33" s="220"/>
      <c r="AB33" s="220"/>
      <c r="AC33" s="220"/>
      <c r="AD33" s="221"/>
      <c r="AE33" s="216"/>
      <c r="AH33" s="218"/>
      <c r="AI33" s="218"/>
      <c r="AJ33" s="218"/>
      <c r="AK33" s="218"/>
      <c r="AL33" s="218"/>
      <c r="AM33" s="218"/>
      <c r="AN33" s="218"/>
      <c r="AO33" s="218"/>
    </row>
    <row r="34" spans="2:41" ht="22.5" customHeight="1">
      <c r="B34" s="215"/>
      <c r="C34" s="219"/>
      <c r="D34" s="231" t="s">
        <v>515</v>
      </c>
      <c r="E34" s="377"/>
      <c r="F34" s="378">
        <f t="shared" ref="F34:R34" si="0">F32/F33*100</f>
        <v>100</v>
      </c>
      <c r="G34" s="378">
        <f t="shared" si="0"/>
        <v>100</v>
      </c>
      <c r="H34" s="378">
        <f t="shared" si="0"/>
        <v>100</v>
      </c>
      <c r="I34" s="378">
        <f t="shared" si="0"/>
        <v>100</v>
      </c>
      <c r="J34" s="378">
        <f t="shared" si="0"/>
        <v>100</v>
      </c>
      <c r="K34" s="378">
        <f t="shared" si="0"/>
        <v>100</v>
      </c>
      <c r="L34" s="378">
        <f t="shared" si="0"/>
        <v>100</v>
      </c>
      <c r="M34" s="378">
        <f t="shared" si="0"/>
        <v>100</v>
      </c>
      <c r="N34" s="378">
        <f t="shared" si="0"/>
        <v>100</v>
      </c>
      <c r="O34" s="378">
        <f t="shared" si="0"/>
        <v>100</v>
      </c>
      <c r="P34" s="378">
        <f t="shared" si="0"/>
        <v>100</v>
      </c>
      <c r="Q34" s="378">
        <f t="shared" si="0"/>
        <v>100</v>
      </c>
      <c r="R34" s="378">
        <f t="shared" si="0"/>
        <v>100</v>
      </c>
      <c r="U34" s="220"/>
      <c r="V34" s="220"/>
      <c r="W34" s="220"/>
      <c r="X34" s="220"/>
      <c r="Y34" s="220"/>
      <c r="Z34" s="220"/>
      <c r="AA34" s="220"/>
      <c r="AB34" s="220"/>
      <c r="AC34" s="220"/>
      <c r="AD34" s="221"/>
      <c r="AE34" s="216"/>
      <c r="AH34" s="218"/>
      <c r="AI34" s="218"/>
      <c r="AJ34" s="218"/>
      <c r="AK34" s="218"/>
      <c r="AL34" s="218"/>
      <c r="AM34" s="218"/>
      <c r="AN34" s="218"/>
      <c r="AO34" s="218"/>
    </row>
    <row r="35" spans="2:41" ht="22.5" customHeight="1">
      <c r="B35" s="215"/>
      <c r="C35" s="219"/>
      <c r="D35" s="231" t="s">
        <v>516</v>
      </c>
      <c r="E35" s="275"/>
      <c r="F35" s="379">
        <v>100</v>
      </c>
      <c r="G35" s="379">
        <v>100</v>
      </c>
      <c r="H35" s="379">
        <v>100</v>
      </c>
      <c r="I35" s="379">
        <v>100</v>
      </c>
      <c r="J35" s="379">
        <v>100</v>
      </c>
      <c r="K35" s="379">
        <v>100</v>
      </c>
      <c r="L35" s="379">
        <v>100</v>
      </c>
      <c r="M35" s="379">
        <v>100</v>
      </c>
      <c r="N35" s="379">
        <v>100</v>
      </c>
      <c r="O35" s="379">
        <v>100</v>
      </c>
      <c r="P35" s="379">
        <v>100</v>
      </c>
      <c r="Q35" s="379">
        <v>100</v>
      </c>
      <c r="R35" s="380">
        <v>100</v>
      </c>
      <c r="U35" s="220"/>
      <c r="V35" s="220"/>
      <c r="W35" s="220"/>
      <c r="X35" s="220"/>
      <c r="Y35" s="220"/>
      <c r="Z35" s="220"/>
      <c r="AA35" s="220"/>
      <c r="AB35" s="220"/>
      <c r="AC35" s="220"/>
      <c r="AD35" s="221"/>
      <c r="AE35" s="216"/>
      <c r="AH35" s="218"/>
      <c r="AI35" s="218"/>
      <c r="AJ35" s="218"/>
      <c r="AK35" s="218"/>
      <c r="AL35" s="218"/>
      <c r="AM35" s="218"/>
      <c r="AN35" s="218"/>
      <c r="AO35" s="218"/>
    </row>
    <row r="36" spans="2:41" ht="17.25" customHeight="1">
      <c r="B36" s="215"/>
      <c r="C36" s="219"/>
      <c r="D36" s="685" t="s">
        <v>26</v>
      </c>
      <c r="E36" s="685"/>
      <c r="F36" s="330">
        <v>100</v>
      </c>
      <c r="G36" s="330">
        <v>100</v>
      </c>
      <c r="H36" s="330">
        <v>100</v>
      </c>
      <c r="I36" s="330">
        <v>100</v>
      </c>
      <c r="J36" s="330">
        <v>100</v>
      </c>
      <c r="K36" s="330">
        <v>100</v>
      </c>
      <c r="L36" s="330">
        <v>100</v>
      </c>
      <c r="M36" s="330">
        <v>100</v>
      </c>
      <c r="N36" s="330">
        <v>100</v>
      </c>
      <c r="O36" s="330">
        <v>100</v>
      </c>
      <c r="P36" s="330">
        <v>100</v>
      </c>
      <c r="Q36" s="330">
        <v>100</v>
      </c>
      <c r="R36" s="330">
        <v>100</v>
      </c>
      <c r="U36" s="220"/>
      <c r="V36" s="220"/>
      <c r="W36" s="220"/>
      <c r="X36" s="220"/>
      <c r="Y36" s="220"/>
      <c r="Z36" s="220"/>
      <c r="AA36" s="220"/>
      <c r="AB36" s="220"/>
      <c r="AC36" s="220"/>
      <c r="AD36" s="221"/>
      <c r="AE36" s="216"/>
      <c r="AH36" s="218"/>
      <c r="AI36" s="218"/>
      <c r="AJ36" s="218"/>
      <c r="AK36" s="218"/>
      <c r="AL36" s="218"/>
      <c r="AM36" s="218"/>
      <c r="AN36" s="218"/>
      <c r="AO36" s="218"/>
    </row>
    <row r="37" spans="2:41" ht="3.75" customHeight="1">
      <c r="B37" s="215"/>
      <c r="C37" s="219"/>
      <c r="D37" s="220"/>
      <c r="S37" s="220"/>
      <c r="T37" s="220"/>
      <c r="Z37" s="220"/>
      <c r="AA37" s="220"/>
      <c r="AB37" s="220"/>
      <c r="AC37" s="220"/>
      <c r="AD37" s="221"/>
      <c r="AE37" s="216"/>
      <c r="AH37" s="218"/>
      <c r="AI37" s="218"/>
      <c r="AJ37" s="218"/>
      <c r="AK37" s="218"/>
      <c r="AL37" s="218"/>
      <c r="AM37" s="218"/>
      <c r="AN37" s="218"/>
      <c r="AO37" s="218"/>
    </row>
    <row r="38" spans="2:41" ht="12.75" customHeight="1">
      <c r="B38" s="215"/>
      <c r="C38" s="765" t="s">
        <v>466</v>
      </c>
      <c r="D38" s="765"/>
      <c r="E38" s="765"/>
      <c r="F38" s="765"/>
      <c r="G38" s="765"/>
      <c r="H38" s="765"/>
      <c r="I38" s="765"/>
      <c r="J38" s="765"/>
      <c r="K38" s="765"/>
      <c r="L38" s="765"/>
      <c r="M38" s="765"/>
      <c r="N38" s="765"/>
      <c r="O38" s="659" t="s">
        <v>467</v>
      </c>
      <c r="P38" s="659"/>
      <c r="Q38" s="659"/>
      <c r="R38" s="659"/>
      <c r="S38" s="659"/>
      <c r="T38" s="659"/>
      <c r="U38" s="659"/>
      <c r="V38" s="659"/>
      <c r="W38" s="659"/>
      <c r="X38" s="659"/>
      <c r="Y38" s="659"/>
      <c r="Z38" s="659"/>
      <c r="AA38" s="659"/>
      <c r="AB38" s="659"/>
      <c r="AC38" s="659"/>
      <c r="AD38" s="659"/>
      <c r="AE38" s="216"/>
      <c r="AG38" s="218"/>
      <c r="AH38" s="218"/>
      <c r="AI38" s="218"/>
      <c r="AJ38" s="218"/>
      <c r="AK38" s="218"/>
      <c r="AL38" s="218"/>
      <c r="AM38" s="218"/>
      <c r="AN38" s="218"/>
    </row>
    <row r="39" spans="2:41" ht="21" customHeight="1">
      <c r="B39" s="215"/>
      <c r="C39" s="677" t="s">
        <v>27</v>
      </c>
      <c r="D39" s="677"/>
      <c r="E39" s="677"/>
      <c r="F39" s="677"/>
      <c r="G39" s="763" t="s">
        <v>707</v>
      </c>
      <c r="H39" s="763"/>
      <c r="I39" s="763"/>
      <c r="J39" s="763"/>
      <c r="K39" s="763"/>
      <c r="L39" s="763"/>
      <c r="M39" s="763"/>
      <c r="N39" s="763"/>
      <c r="O39" s="690" t="s">
        <v>518</v>
      </c>
      <c r="P39" s="690"/>
      <c r="Q39" s="690"/>
      <c r="R39" s="690"/>
      <c r="S39" s="690"/>
      <c r="T39" s="742"/>
      <c r="U39" s="742"/>
      <c r="V39" s="742"/>
      <c r="W39" s="742"/>
      <c r="X39" s="742"/>
      <c r="Y39" s="742"/>
      <c r="Z39" s="742"/>
      <c r="AA39" s="742"/>
      <c r="AB39" s="742"/>
      <c r="AC39" s="742"/>
      <c r="AD39" s="742"/>
      <c r="AE39" s="301"/>
      <c r="AG39" s="261"/>
      <c r="AH39" s="646"/>
      <c r="AI39" s="646"/>
      <c r="AJ39" s="646"/>
      <c r="AK39" s="646"/>
      <c r="AL39" s="646"/>
      <c r="AM39" s="646"/>
      <c r="AN39" s="646"/>
    </row>
    <row r="40" spans="2:41" ht="18" customHeight="1">
      <c r="B40" s="215"/>
      <c r="C40" s="661" t="s">
        <v>28</v>
      </c>
      <c r="D40" s="661"/>
      <c r="E40" s="661"/>
      <c r="F40" s="661"/>
      <c r="G40" s="763" t="s">
        <v>708</v>
      </c>
      <c r="H40" s="763"/>
      <c r="I40" s="763"/>
      <c r="J40" s="763"/>
      <c r="K40" s="763"/>
      <c r="L40" s="763"/>
      <c r="M40" s="763"/>
      <c r="N40" s="763"/>
      <c r="O40" s="661" t="s">
        <v>519</v>
      </c>
      <c r="P40" s="661"/>
      <c r="Q40" s="661"/>
      <c r="R40" s="661"/>
      <c r="S40" s="661"/>
      <c r="T40" s="742"/>
      <c r="U40" s="742"/>
      <c r="V40" s="742"/>
      <c r="W40" s="742"/>
      <c r="X40" s="742"/>
      <c r="Y40" s="742"/>
      <c r="Z40" s="742"/>
      <c r="AA40" s="742"/>
      <c r="AB40" s="742"/>
      <c r="AC40" s="742"/>
      <c r="AD40" s="742"/>
      <c r="AE40" s="301"/>
      <c r="AG40" s="261"/>
      <c r="AH40" s="646"/>
      <c r="AI40" s="646"/>
      <c r="AJ40" s="646"/>
      <c r="AK40" s="646"/>
      <c r="AL40" s="646"/>
      <c r="AM40" s="646"/>
      <c r="AN40" s="646"/>
    </row>
    <row r="41" spans="2:41" ht="24" customHeight="1">
      <c r="B41" s="215"/>
      <c r="C41" s="661" t="s">
        <v>520</v>
      </c>
      <c r="D41" s="661"/>
      <c r="E41" s="661"/>
      <c r="F41" s="661"/>
      <c r="G41" s="763" t="s">
        <v>700</v>
      </c>
      <c r="H41" s="763"/>
      <c r="I41" s="763"/>
      <c r="J41" s="763"/>
      <c r="K41" s="763"/>
      <c r="L41" s="763"/>
      <c r="M41" s="763"/>
      <c r="N41" s="763"/>
      <c r="O41" s="648" t="s">
        <v>471</v>
      </c>
      <c r="P41" s="648"/>
      <c r="Q41" s="648"/>
      <c r="R41" s="648"/>
      <c r="S41" s="648"/>
      <c r="T41" s="740" t="s">
        <v>472</v>
      </c>
      <c r="U41" s="740"/>
      <c r="V41" s="740"/>
      <c r="W41" s="740"/>
      <c r="X41" s="740"/>
      <c r="Y41" s="740"/>
      <c r="Z41" s="740"/>
      <c r="AA41" s="740"/>
      <c r="AB41" s="740"/>
      <c r="AC41" s="740"/>
      <c r="AD41" s="740"/>
      <c r="AE41" s="301"/>
      <c r="AG41" s="261"/>
      <c r="AH41" s="239"/>
      <c r="AI41" s="239"/>
      <c r="AJ41" s="239"/>
      <c r="AK41" s="239"/>
      <c r="AL41" s="239"/>
      <c r="AM41" s="239"/>
      <c r="AN41" s="239"/>
    </row>
    <row r="42" spans="2:41" ht="18.75" customHeight="1">
      <c r="B42" s="215"/>
      <c r="C42" s="661" t="s">
        <v>468</v>
      </c>
      <c r="D42" s="661"/>
      <c r="E42" s="661"/>
      <c r="F42" s="661"/>
      <c r="G42" s="763" t="s">
        <v>709</v>
      </c>
      <c r="H42" s="763"/>
      <c r="I42" s="763"/>
      <c r="J42" s="763"/>
      <c r="K42" s="763"/>
      <c r="L42" s="763"/>
      <c r="M42" s="763"/>
      <c r="N42" s="763"/>
      <c r="O42" s="648" t="s">
        <v>473</v>
      </c>
      <c r="P42" s="648"/>
      <c r="Q42" s="648"/>
      <c r="R42" s="648"/>
      <c r="S42" s="648"/>
      <c r="T42" s="740" t="s">
        <v>474</v>
      </c>
      <c r="U42" s="740"/>
      <c r="V42" s="740"/>
      <c r="W42" s="740"/>
      <c r="X42" s="740"/>
      <c r="Y42" s="740"/>
      <c r="Z42" s="740"/>
      <c r="AA42" s="740"/>
      <c r="AB42" s="740"/>
      <c r="AC42" s="740"/>
      <c r="AD42" s="740"/>
      <c r="AE42" s="301"/>
      <c r="AG42" s="261"/>
      <c r="AH42" s="647"/>
      <c r="AI42" s="647"/>
      <c r="AJ42" s="647"/>
      <c r="AK42" s="647"/>
      <c r="AL42" s="647"/>
      <c r="AM42" s="647"/>
      <c r="AN42" s="647"/>
    </row>
    <row r="43" spans="2:41" ht="15.75" customHeight="1">
      <c r="B43" s="215"/>
      <c r="C43" s="668" t="s">
        <v>522</v>
      </c>
      <c r="D43" s="668"/>
      <c r="E43" s="668"/>
      <c r="F43" s="668"/>
      <c r="G43" s="737">
        <v>100</v>
      </c>
      <c r="H43" s="737"/>
      <c r="I43" s="737"/>
      <c r="J43" s="737"/>
      <c r="K43" s="737"/>
      <c r="L43" s="737"/>
      <c r="M43" s="737"/>
      <c r="N43" s="737"/>
      <c r="O43" s="661" t="s">
        <v>475</v>
      </c>
      <c r="P43" s="661"/>
      <c r="Q43" s="661"/>
      <c r="R43" s="661"/>
      <c r="S43" s="661"/>
      <c r="T43" s="740"/>
      <c r="U43" s="740"/>
      <c r="V43" s="740"/>
      <c r="W43" s="740"/>
      <c r="X43" s="740"/>
      <c r="Y43" s="740"/>
      <c r="Z43" s="740"/>
      <c r="AA43" s="740"/>
      <c r="AB43" s="740"/>
      <c r="AC43" s="740"/>
      <c r="AD43" s="740"/>
      <c r="AE43" s="301"/>
      <c r="AG43" s="261"/>
      <c r="AH43" s="647"/>
      <c r="AI43" s="647"/>
      <c r="AJ43" s="647"/>
      <c r="AK43" s="647"/>
      <c r="AL43" s="647"/>
      <c r="AM43" s="647"/>
      <c r="AN43" s="647"/>
    </row>
    <row r="44" spans="2:41" ht="29.25" customHeight="1">
      <c r="B44" s="215"/>
      <c r="C44" s="668"/>
      <c r="D44" s="668"/>
      <c r="E44" s="668"/>
      <c r="F44" s="668"/>
      <c r="G44" s="737"/>
      <c r="H44" s="737"/>
      <c r="I44" s="737"/>
      <c r="J44" s="737"/>
      <c r="K44" s="737"/>
      <c r="L44" s="737"/>
      <c r="M44" s="737"/>
      <c r="N44" s="737"/>
      <c r="O44" s="668" t="s">
        <v>476</v>
      </c>
      <c r="P44" s="668"/>
      <c r="Q44" s="668"/>
      <c r="R44" s="668"/>
      <c r="S44" s="668"/>
      <c r="T44" s="741" t="s">
        <v>477</v>
      </c>
      <c r="U44" s="741"/>
      <c r="V44" s="741"/>
      <c r="W44" s="741"/>
      <c r="X44" s="741"/>
      <c r="Y44" s="741"/>
      <c r="Z44" s="741"/>
      <c r="AA44" s="741"/>
      <c r="AB44" s="741"/>
      <c r="AC44" s="741"/>
      <c r="AD44" s="741"/>
      <c r="AE44" s="301"/>
      <c r="AG44" s="261"/>
      <c r="AH44" s="238"/>
      <c r="AI44" s="238"/>
      <c r="AJ44" s="238"/>
      <c r="AK44" s="238"/>
      <c r="AL44" s="238"/>
      <c r="AM44" s="238"/>
      <c r="AN44" s="238"/>
    </row>
    <row r="45" spans="2:41" ht="15" customHeight="1">
      <c r="B45" s="215"/>
      <c r="C45" s="676" t="s">
        <v>478</v>
      </c>
      <c r="D45" s="676"/>
      <c r="E45" s="676"/>
      <c r="F45" s="676"/>
      <c r="G45" s="676"/>
      <c r="H45" s="676"/>
      <c r="I45" s="676"/>
      <c r="J45" s="676"/>
      <c r="K45" s="676"/>
      <c r="L45" s="676"/>
      <c r="M45" s="676"/>
      <c r="N45" s="676"/>
      <c r="O45" s="660" t="s">
        <v>479</v>
      </c>
      <c r="P45" s="660"/>
      <c r="Q45" s="660"/>
      <c r="R45" s="660"/>
      <c r="S45" s="660"/>
      <c r="T45" s="660"/>
      <c r="U45" s="660"/>
      <c r="V45" s="660"/>
      <c r="W45" s="660"/>
      <c r="X45" s="660"/>
      <c r="Y45" s="660"/>
      <c r="Z45" s="660"/>
      <c r="AA45" s="660"/>
      <c r="AB45" s="660"/>
      <c r="AC45" s="660"/>
      <c r="AD45" s="660"/>
      <c r="AE45" s="301"/>
      <c r="AG45" s="261"/>
      <c r="AH45" s="647"/>
      <c r="AI45" s="647"/>
      <c r="AJ45" s="647"/>
      <c r="AK45" s="647"/>
      <c r="AL45" s="647"/>
      <c r="AM45" s="647"/>
      <c r="AN45" s="647"/>
    </row>
    <row r="46" spans="2:41" ht="27.75" customHeight="1">
      <c r="B46" s="215"/>
      <c r="C46" s="677" t="s">
        <v>480</v>
      </c>
      <c r="D46" s="677"/>
      <c r="E46" s="677"/>
      <c r="F46" s="677"/>
      <c r="G46" s="662" t="s">
        <v>481</v>
      </c>
      <c r="H46" s="662"/>
      <c r="I46" s="241"/>
      <c r="J46" s="241" t="s">
        <v>483</v>
      </c>
      <c r="K46" s="240" t="s">
        <v>482</v>
      </c>
      <c r="L46" s="241" t="s">
        <v>484</v>
      </c>
      <c r="M46" s="242"/>
      <c r="N46" s="242"/>
      <c r="O46" s="663" t="s">
        <v>485</v>
      </c>
      <c r="P46" s="663"/>
      <c r="Q46" s="663"/>
      <c r="R46" s="663"/>
      <c r="S46" s="720" t="s">
        <v>486</v>
      </c>
      <c r="T46" s="720"/>
      <c r="U46" s="720"/>
      <c r="V46" s="720"/>
      <c r="W46" s="720"/>
      <c r="X46" s="720"/>
      <c r="Y46" s="720"/>
      <c r="Z46" s="720"/>
      <c r="AA46" s="720"/>
      <c r="AB46" s="720"/>
      <c r="AC46" s="720"/>
      <c r="AD46" s="720"/>
      <c r="AE46" s="301"/>
      <c r="AG46" s="261"/>
      <c r="AH46" s="238"/>
      <c r="AI46" s="238"/>
      <c r="AJ46" s="238"/>
      <c r="AK46" s="238"/>
      <c r="AL46" s="238"/>
      <c r="AM46" s="238"/>
      <c r="AN46" s="238"/>
    </row>
    <row r="47" spans="2:41" ht="36" customHeight="1">
      <c r="B47" s="215"/>
      <c r="C47" s="677"/>
      <c r="D47" s="677"/>
      <c r="E47" s="677"/>
      <c r="F47" s="677"/>
      <c r="G47" s="665" t="s">
        <v>710</v>
      </c>
      <c r="H47" s="665"/>
      <c r="I47" s="665"/>
      <c r="J47" s="665"/>
      <c r="K47" s="665"/>
      <c r="L47" s="665"/>
      <c r="M47" s="665"/>
      <c r="N47" s="243" t="s">
        <v>482</v>
      </c>
      <c r="O47" s="650" t="s">
        <v>487</v>
      </c>
      <c r="P47" s="650"/>
      <c r="Q47" s="650"/>
      <c r="R47" s="650"/>
      <c r="S47" s="656" t="s">
        <v>488</v>
      </c>
      <c r="T47" s="656"/>
      <c r="U47" s="656"/>
      <c r="V47" s="244"/>
      <c r="W47" s="244"/>
      <c r="X47" s="244"/>
      <c r="Y47" s="245" t="s">
        <v>482</v>
      </c>
      <c r="Z47" s="721" t="s">
        <v>489</v>
      </c>
      <c r="AA47" s="721"/>
      <c r="AB47" s="721"/>
      <c r="AC47" s="667" t="s">
        <v>482</v>
      </c>
      <c r="AD47" s="667"/>
      <c r="AE47" s="301"/>
      <c r="AG47" s="261"/>
      <c r="AH47" s="647"/>
      <c r="AI47" s="647"/>
      <c r="AJ47" s="647"/>
      <c r="AK47" s="647"/>
      <c r="AL47" s="647"/>
      <c r="AM47" s="647"/>
      <c r="AN47" s="647"/>
    </row>
    <row r="48" spans="2:41" ht="29.25" customHeight="1">
      <c r="B48" s="215"/>
      <c r="C48" s="648" t="s">
        <v>490</v>
      </c>
      <c r="D48" s="648"/>
      <c r="E48" s="648"/>
      <c r="F48" s="648"/>
      <c r="G48" s="652"/>
      <c r="H48" s="652"/>
      <c r="I48" s="652"/>
      <c r="J48" s="652"/>
      <c r="K48" s="652"/>
      <c r="L48" s="652"/>
      <c r="M48" s="652"/>
      <c r="N48" s="652"/>
      <c r="O48" s="650"/>
      <c r="P48" s="650"/>
      <c r="Q48" s="650"/>
      <c r="R48" s="650"/>
      <c r="S48" s="721" t="s">
        <v>476</v>
      </c>
      <c r="T48" s="721"/>
      <c r="U48" s="721"/>
      <c r="V48" s="302"/>
      <c r="W48" s="302"/>
      <c r="X48" s="302"/>
      <c r="Y48" s="655" t="s">
        <v>482</v>
      </c>
      <c r="Z48" s="721" t="s">
        <v>523</v>
      </c>
      <c r="AA48" s="721"/>
      <c r="AB48" s="721"/>
      <c r="AC48" s="712"/>
      <c r="AD48" s="712"/>
      <c r="AE48" s="301"/>
      <c r="AG48" s="261"/>
      <c r="AH48" s="647"/>
      <c r="AI48" s="647"/>
      <c r="AJ48" s="647"/>
      <c r="AK48" s="647"/>
      <c r="AL48" s="647"/>
      <c r="AM48" s="647"/>
      <c r="AN48" s="647"/>
    </row>
    <row r="49" spans="1:41" ht="23.25" customHeight="1">
      <c r="B49" s="215"/>
      <c r="C49" s="648" t="s">
        <v>524</v>
      </c>
      <c r="D49" s="648"/>
      <c r="E49" s="648"/>
      <c r="F49" s="648"/>
      <c r="G49" s="736" t="s">
        <v>711</v>
      </c>
      <c r="H49" s="736"/>
      <c r="I49" s="736"/>
      <c r="J49" s="736"/>
      <c r="K49" s="736"/>
      <c r="L49" s="736"/>
      <c r="M49" s="736"/>
      <c r="N49" s="736"/>
      <c r="O49" s="650"/>
      <c r="P49" s="650"/>
      <c r="Q49" s="650"/>
      <c r="R49" s="650"/>
      <c r="S49" s="721"/>
      <c r="T49" s="721"/>
      <c r="U49" s="721"/>
      <c r="V49" s="302"/>
      <c r="W49" s="302"/>
      <c r="X49" s="302"/>
      <c r="Y49" s="655"/>
      <c r="Z49" s="721"/>
      <c r="AA49" s="721"/>
      <c r="AB49" s="721"/>
      <c r="AC49" s="712"/>
      <c r="AD49" s="712"/>
      <c r="AE49" s="301"/>
      <c r="AG49" s="261"/>
      <c r="AH49" s="647"/>
      <c r="AI49" s="647"/>
      <c r="AJ49" s="647"/>
      <c r="AK49" s="647"/>
      <c r="AL49" s="647"/>
      <c r="AM49" s="647"/>
      <c r="AN49" s="647"/>
    </row>
    <row r="50" spans="1:41" ht="14.25" customHeight="1">
      <c r="B50" s="215"/>
      <c r="C50" s="648" t="s">
        <v>526</v>
      </c>
      <c r="D50" s="648"/>
      <c r="E50" s="648"/>
      <c r="F50" s="648"/>
      <c r="G50" s="649">
        <v>1</v>
      </c>
      <c r="H50" s="649"/>
      <c r="I50" s="649"/>
      <c r="J50" s="649"/>
      <c r="K50" s="649"/>
      <c r="L50" s="649"/>
      <c r="M50" s="649"/>
      <c r="N50" s="649"/>
      <c r="O50" s="650"/>
      <c r="P50" s="650"/>
      <c r="Q50" s="650"/>
      <c r="R50" s="650"/>
      <c r="S50" s="715" t="s">
        <v>493</v>
      </c>
      <c r="T50" s="715"/>
      <c r="U50" s="715"/>
      <c r="V50" s="302"/>
      <c r="W50" s="302"/>
      <c r="X50" s="302"/>
      <c r="Y50" s="654" t="s">
        <v>482</v>
      </c>
      <c r="Z50" s="607" t="s">
        <v>494</v>
      </c>
      <c r="AA50" s="607"/>
      <c r="AB50" s="607"/>
      <c r="AC50" s="608" t="s">
        <v>482</v>
      </c>
      <c r="AD50" s="608"/>
      <c r="AE50" s="301"/>
      <c r="AG50" s="261"/>
      <c r="AH50" s="647"/>
      <c r="AI50" s="647"/>
      <c r="AJ50" s="647"/>
      <c r="AK50" s="647"/>
      <c r="AL50" s="647"/>
      <c r="AM50" s="647"/>
      <c r="AN50" s="647"/>
    </row>
    <row r="51" spans="1:41" ht="14.25" customHeight="1">
      <c r="B51" s="215"/>
      <c r="C51" s="648" t="s">
        <v>495</v>
      </c>
      <c r="D51" s="648"/>
      <c r="E51" s="648"/>
      <c r="F51" s="648"/>
      <c r="G51" s="649"/>
      <c r="H51" s="649"/>
      <c r="I51" s="649"/>
      <c r="J51" s="649"/>
      <c r="K51" s="649"/>
      <c r="L51" s="649"/>
      <c r="M51" s="649"/>
      <c r="N51" s="649"/>
      <c r="O51" s="650"/>
      <c r="P51" s="650"/>
      <c r="Q51" s="650"/>
      <c r="R51" s="650"/>
      <c r="S51" s="715"/>
      <c r="T51" s="715"/>
      <c r="U51" s="715"/>
      <c r="V51" s="302"/>
      <c r="W51" s="302"/>
      <c r="X51" s="302"/>
      <c r="Y51" s="654"/>
      <c r="Z51" s="607"/>
      <c r="AA51" s="607"/>
      <c r="AB51" s="607"/>
      <c r="AC51" s="608"/>
      <c r="AD51" s="608"/>
      <c r="AE51" s="301"/>
      <c r="AG51" s="261"/>
      <c r="AH51" s="647"/>
      <c r="AI51" s="647"/>
      <c r="AJ51" s="647"/>
      <c r="AK51" s="647"/>
      <c r="AL51" s="647"/>
      <c r="AM51" s="647"/>
      <c r="AN51" s="647"/>
    </row>
    <row r="52" spans="1:41" ht="21.75" customHeight="1">
      <c r="B52" s="215"/>
      <c r="C52" s="650" t="s">
        <v>496</v>
      </c>
      <c r="D52" s="650"/>
      <c r="E52" s="650"/>
      <c r="F52" s="650"/>
      <c r="G52" s="610" t="s">
        <v>547</v>
      </c>
      <c r="H52" s="610"/>
      <c r="I52" s="610"/>
      <c r="J52" s="610"/>
      <c r="K52" s="610"/>
      <c r="L52" s="610"/>
      <c r="M52" s="610"/>
      <c r="N52" s="610"/>
      <c r="O52" s="650"/>
      <c r="P52" s="650"/>
      <c r="Q52" s="650"/>
      <c r="R52" s="650"/>
      <c r="S52" s="715"/>
      <c r="T52" s="715"/>
      <c r="U52" s="715"/>
      <c r="V52" s="303"/>
      <c r="W52" s="303"/>
      <c r="X52" s="303"/>
      <c r="Y52" s="654"/>
      <c r="Z52" s="607"/>
      <c r="AA52" s="607"/>
      <c r="AB52" s="607"/>
      <c r="AC52" s="608"/>
      <c r="AD52" s="608"/>
      <c r="AE52" s="301"/>
      <c r="AG52" s="261"/>
      <c r="AH52" s="647"/>
      <c r="AI52" s="647"/>
      <c r="AJ52" s="647"/>
      <c r="AK52" s="647"/>
      <c r="AL52" s="647"/>
      <c r="AM52" s="647"/>
      <c r="AN52" s="647"/>
    </row>
    <row r="53" spans="1:41" ht="4.5" customHeight="1">
      <c r="B53" s="247"/>
      <c r="C53" s="248"/>
      <c r="D53" s="249"/>
      <c r="E53" s="249"/>
      <c r="F53" s="249"/>
      <c r="G53" s="249"/>
      <c r="H53" s="249"/>
      <c r="I53" s="249"/>
      <c r="J53" s="249"/>
      <c r="K53" s="249"/>
      <c r="L53" s="249"/>
      <c r="M53" s="249"/>
      <c r="N53" s="249"/>
      <c r="O53" s="250"/>
      <c r="P53" s="248"/>
      <c r="Q53" s="251"/>
      <c r="R53" s="251"/>
      <c r="S53" s="251"/>
      <c r="T53" s="251"/>
      <c r="U53" s="251"/>
      <c r="V53" s="251"/>
      <c r="W53" s="251"/>
      <c r="X53" s="251"/>
      <c r="Y53" s="251"/>
      <c r="Z53" s="251"/>
      <c r="AA53" s="251"/>
      <c r="AB53" s="251"/>
      <c r="AC53" s="251"/>
      <c r="AD53" s="304"/>
      <c r="AE53" s="305"/>
      <c r="AG53" s="261"/>
      <c r="AH53" s="646"/>
      <c r="AI53" s="646"/>
      <c r="AJ53" s="646"/>
      <c r="AK53" s="646"/>
      <c r="AL53" s="646"/>
      <c r="AM53" s="646"/>
      <c r="AN53" s="646"/>
    </row>
    <row r="54" spans="1:41" ht="22.5" customHeight="1">
      <c r="C54" s="253"/>
      <c r="D54" s="238"/>
      <c r="E54" s="238"/>
      <c r="F54" s="238"/>
      <c r="G54" s="238"/>
      <c r="H54" s="238"/>
      <c r="I54" s="238"/>
      <c r="J54" s="238"/>
      <c r="K54" s="238"/>
      <c r="L54" s="238"/>
      <c r="M54" s="238"/>
      <c r="N54" s="238"/>
      <c r="AD54" s="254"/>
      <c r="AF54" s="238"/>
      <c r="AH54" s="261"/>
      <c r="AI54" s="646"/>
      <c r="AJ54" s="646"/>
      <c r="AK54" s="646"/>
      <c r="AL54" s="646"/>
      <c r="AM54" s="646"/>
      <c r="AN54" s="646"/>
      <c r="AO54" s="646"/>
    </row>
    <row r="55" spans="1:41" ht="22.5" customHeight="1">
      <c r="A55" s="220"/>
      <c r="C55" s="253"/>
      <c r="D55" s="238"/>
      <c r="E55" s="238"/>
      <c r="F55" s="238"/>
      <c r="G55" s="238"/>
      <c r="H55" s="238"/>
      <c r="I55" s="238"/>
      <c r="J55" s="238"/>
      <c r="K55" s="238"/>
      <c r="L55" s="238"/>
      <c r="M55" s="238"/>
      <c r="N55" s="238"/>
      <c r="AD55" s="254"/>
      <c r="AF55" s="238"/>
      <c r="AH55" s="261"/>
      <c r="AI55" s="239"/>
      <c r="AJ55" s="239"/>
      <c r="AK55" s="239"/>
      <c r="AL55" s="239"/>
      <c r="AM55" s="239"/>
      <c r="AN55" s="239"/>
      <c r="AO55" s="239"/>
    </row>
    <row r="56" spans="1:41" ht="22.5" customHeight="1">
      <c r="C56" s="253"/>
      <c r="D56" s="238"/>
      <c r="E56" s="238"/>
      <c r="F56" s="238"/>
      <c r="G56" s="238"/>
      <c r="H56" s="238"/>
      <c r="I56" s="238"/>
      <c r="J56" s="238"/>
      <c r="K56" s="238"/>
      <c r="L56" s="238"/>
      <c r="M56" s="238"/>
      <c r="N56" s="238"/>
      <c r="P56" s="253"/>
      <c r="Q56" s="254"/>
      <c r="R56" s="254"/>
      <c r="S56" s="254"/>
      <c r="T56" s="254"/>
      <c r="U56" s="254"/>
      <c r="V56" s="254"/>
      <c r="W56" s="254"/>
      <c r="X56" s="254"/>
      <c r="Y56" s="254"/>
      <c r="Z56" s="254"/>
      <c r="AA56" s="254"/>
      <c r="AB56" s="254"/>
      <c r="AC56" s="254"/>
      <c r="AD56" s="254"/>
    </row>
    <row r="57" spans="1:41"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c r="AB57" s="254"/>
      <c r="AC57" s="254"/>
      <c r="AD57" s="254"/>
    </row>
    <row r="58" spans="1:41"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c r="AB58" s="254"/>
      <c r="AC58" s="254"/>
      <c r="AD58" s="254"/>
    </row>
    <row r="59" spans="1:41"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c r="AB59" s="254"/>
      <c r="AC59" s="254"/>
      <c r="AD59" s="254"/>
    </row>
    <row r="60" spans="1:41"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c r="AB60" s="254"/>
      <c r="AC60" s="254"/>
      <c r="AD60" s="254"/>
    </row>
    <row r="61" spans="1:41"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c r="AD61" s="254"/>
    </row>
    <row r="62" spans="1:41"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c r="AD62" s="254"/>
    </row>
    <row r="63" spans="1:41"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c r="AD63" s="254"/>
    </row>
    <row r="64" spans="1:41"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c r="AD64" s="254"/>
    </row>
    <row r="65" spans="3:30"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c r="AD65" s="254"/>
    </row>
    <row r="66" spans="3:30"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c r="AD66" s="254"/>
    </row>
    <row r="67" spans="3:30"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c r="AD67" s="254"/>
    </row>
    <row r="68" spans="3:30"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c r="AD68" s="254"/>
    </row>
    <row r="69" spans="3:30"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c r="AD69" s="254"/>
    </row>
    <row r="70" spans="3:30"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c r="AD70" s="254"/>
    </row>
    <row r="71" spans="3:30"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c r="AD71" s="254"/>
    </row>
    <row r="72" spans="3:30"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c r="AD72" s="254"/>
    </row>
    <row r="73" spans="3:30"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c r="AD73" s="254"/>
    </row>
    <row r="74" spans="3:30"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c r="AD74" s="254"/>
    </row>
    <row r="75" spans="3:30"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c r="AD75" s="254"/>
    </row>
    <row r="76" spans="3:30" ht="22.5" customHeight="1">
      <c r="C76" s="253"/>
      <c r="D76" s="238"/>
      <c r="E76" s="238"/>
      <c r="F76" s="238"/>
      <c r="G76" s="238"/>
      <c r="H76" s="238"/>
      <c r="I76" s="238"/>
      <c r="J76" s="238"/>
      <c r="K76" s="238"/>
      <c r="L76" s="238"/>
      <c r="M76" s="238"/>
      <c r="N76" s="238"/>
      <c r="O76" s="255"/>
      <c r="P76" s="253"/>
      <c r="Q76" s="254"/>
      <c r="R76" s="254"/>
      <c r="S76" s="254"/>
      <c r="T76" s="254"/>
      <c r="U76" s="254"/>
      <c r="V76" s="254"/>
      <c r="W76" s="254"/>
      <c r="X76" s="254"/>
      <c r="Y76" s="254"/>
      <c r="Z76" s="254"/>
      <c r="AA76" s="254"/>
      <c r="AB76" s="254"/>
      <c r="AC76" s="254"/>
      <c r="AD76" s="254"/>
    </row>
    <row r="77" spans="3:30">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c r="AD77" s="254"/>
    </row>
    <row r="78" spans="3:30">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c r="AB78" s="254"/>
      <c r="AC78" s="254"/>
      <c r="AD78" s="254"/>
    </row>
    <row r="79" spans="3:30">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c r="AD79" s="254"/>
    </row>
    <row r="80" spans="3:30">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c r="AD80" s="254"/>
    </row>
    <row r="81" spans="3:30">
      <c r="C81" s="253"/>
      <c r="D81" s="238"/>
      <c r="E81" s="238"/>
      <c r="F81" s="238"/>
      <c r="G81" s="238"/>
      <c r="H81" s="238"/>
      <c r="I81" s="238"/>
      <c r="J81" s="238"/>
      <c r="K81" s="238"/>
      <c r="L81" s="238"/>
      <c r="M81" s="238"/>
      <c r="N81" s="238"/>
      <c r="O81" s="255"/>
      <c r="P81" s="253"/>
      <c r="Q81" s="254"/>
      <c r="R81" s="254"/>
      <c r="S81" s="254"/>
      <c r="T81" s="254"/>
      <c r="U81" s="254"/>
      <c r="V81" s="254"/>
      <c r="W81" s="254"/>
      <c r="X81" s="254"/>
      <c r="Y81" s="254"/>
      <c r="Z81" s="254"/>
      <c r="AA81" s="254"/>
      <c r="AB81" s="254"/>
      <c r="AC81" s="254"/>
      <c r="AD81" s="254"/>
    </row>
    <row r="82" spans="3:30">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c r="AD82" s="254"/>
    </row>
  </sheetData>
  <sheetProtection algorithmName="SHA-512" hashValue="UtUxxrW/znOT2sY/X7AUG412f4NeSEP6raR4N2CyBxWS4I6ExVP17jRWduSsC+sSEsq/pjarvIns/8qni8UK1A==" saltValue="qrrkEj2w8zxocx6hpp602A==" spinCount="100000" sheet="1" objects="1" scenarios="1"/>
  <mergeCells count="87">
    <mergeCell ref="G3:P3"/>
    <mergeCell ref="G4:P4"/>
    <mergeCell ref="G5:P5"/>
    <mergeCell ref="C7:AD7"/>
    <mergeCell ref="C8:E8"/>
    <mergeCell ref="F8:P8"/>
    <mergeCell ref="Q8:R8"/>
    <mergeCell ref="S8:T8"/>
    <mergeCell ref="U8:Y8"/>
    <mergeCell ref="Z8:AD8"/>
    <mergeCell ref="AI8:AO8"/>
    <mergeCell ref="C9:E10"/>
    <mergeCell ref="F9:AD10"/>
    <mergeCell ref="AI9:AO9"/>
    <mergeCell ref="R12:AD12"/>
    <mergeCell ref="R13:AD19"/>
    <mergeCell ref="R20:AD20"/>
    <mergeCell ref="R21:AD28"/>
    <mergeCell ref="D32:E32"/>
    <mergeCell ref="D33:E33"/>
    <mergeCell ref="D36:E36"/>
    <mergeCell ref="C38:N38"/>
    <mergeCell ref="O38:AD38"/>
    <mergeCell ref="C39:F39"/>
    <mergeCell ref="G39:N39"/>
    <mergeCell ref="O39:S39"/>
    <mergeCell ref="T39:AD39"/>
    <mergeCell ref="AH39:AN39"/>
    <mergeCell ref="C40:F40"/>
    <mergeCell ref="G40:N40"/>
    <mergeCell ref="O40:S40"/>
    <mergeCell ref="T40:AD40"/>
    <mergeCell ref="AH40:AN40"/>
    <mergeCell ref="C41:F41"/>
    <mergeCell ref="G41:N41"/>
    <mergeCell ref="O41:S41"/>
    <mergeCell ref="T41:AD41"/>
    <mergeCell ref="C42:F42"/>
    <mergeCell ref="G42:N42"/>
    <mergeCell ref="O42:S42"/>
    <mergeCell ref="T42:AD42"/>
    <mergeCell ref="AH42:AN42"/>
    <mergeCell ref="C43:F44"/>
    <mergeCell ref="G43:N44"/>
    <mergeCell ref="O43:S43"/>
    <mergeCell ref="T43:AD43"/>
    <mergeCell ref="AH43:AN43"/>
    <mergeCell ref="O44:S44"/>
    <mergeCell ref="T44:AD44"/>
    <mergeCell ref="C45:N45"/>
    <mergeCell ref="O45:AD45"/>
    <mergeCell ref="AH45:AN45"/>
    <mergeCell ref="C46:F47"/>
    <mergeCell ref="G46:H46"/>
    <mergeCell ref="O46:R46"/>
    <mergeCell ref="S46:AD46"/>
    <mergeCell ref="G47:M47"/>
    <mergeCell ref="O47:R52"/>
    <mergeCell ref="S47:U47"/>
    <mergeCell ref="Z47:AB47"/>
    <mergeCell ref="AC47:AD47"/>
    <mergeCell ref="AH47:AN47"/>
    <mergeCell ref="C48:F48"/>
    <mergeCell ref="G48:N48"/>
    <mergeCell ref="S48:U49"/>
    <mergeCell ref="Y48:Y49"/>
    <mergeCell ref="Z48:AB49"/>
    <mergeCell ref="AC48:AD49"/>
    <mergeCell ref="AH48:AN48"/>
    <mergeCell ref="C49:F49"/>
    <mergeCell ref="G49:N49"/>
    <mergeCell ref="AH49:AN49"/>
    <mergeCell ref="AH53:AN53"/>
    <mergeCell ref="AI54:AO54"/>
    <mergeCell ref="AC50:AD52"/>
    <mergeCell ref="AH50:AN50"/>
    <mergeCell ref="C51:F51"/>
    <mergeCell ref="G51:N51"/>
    <mergeCell ref="AH51:AN51"/>
    <mergeCell ref="C52:F52"/>
    <mergeCell ref="G52:N52"/>
    <mergeCell ref="AH52:AN52"/>
    <mergeCell ref="C50:F50"/>
    <mergeCell ref="G50:N50"/>
    <mergeCell ref="S50:U52"/>
    <mergeCell ref="Y50:Y52"/>
    <mergeCell ref="Z50:AB52"/>
  </mergeCells>
  <pageMargins left="0.45972222222222198" right="0.42986111111111103" top="1.0798611111111101" bottom="0.35" header="0.511811023622047" footer="0.511811023622047"/>
  <pageSetup paperSize="9" scale="8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1:AL82"/>
  <sheetViews>
    <sheetView showGridLines="0" topLeftCell="A27" zoomScaleNormal="100" workbookViewId="0">
      <selection activeCell="G50" sqref="G50:N50"/>
    </sheetView>
  </sheetViews>
  <sheetFormatPr baseColWidth="10" defaultColWidth="11.42578125" defaultRowHeight="12.75"/>
  <cols>
    <col min="1" max="2" width="1.140625" customWidth="1"/>
    <col min="3" max="3" width="4.28515625" customWidth="1"/>
    <col min="4" max="4" width="5.7109375" customWidth="1"/>
    <col min="5" max="5" width="7.71093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15" customHeight="1">
      <c r="B8" s="215"/>
      <c r="C8" s="677" t="s">
        <v>433</v>
      </c>
      <c r="D8" s="677"/>
      <c r="E8" s="677"/>
      <c r="F8" s="755" t="s">
        <v>712</v>
      </c>
      <c r="G8" s="755"/>
      <c r="H8" s="755"/>
      <c r="I8" s="755"/>
      <c r="J8" s="755"/>
      <c r="K8" s="755"/>
      <c r="L8" s="755"/>
      <c r="M8" s="755"/>
      <c r="N8" s="755"/>
      <c r="O8" s="755"/>
      <c r="P8" s="755"/>
      <c r="Q8" s="756" t="s">
        <v>435</v>
      </c>
      <c r="R8" s="756"/>
      <c r="S8" s="757"/>
      <c r="T8" s="757"/>
      <c r="U8" s="756" t="s">
        <v>436</v>
      </c>
      <c r="V8" s="756"/>
      <c r="W8" s="678" t="s">
        <v>694</v>
      </c>
      <c r="X8" s="678"/>
      <c r="Y8" s="678"/>
      <c r="Z8" s="678"/>
      <c r="AA8" s="678"/>
      <c r="AB8" s="216"/>
      <c r="AE8" s="218"/>
      <c r="AF8" s="686"/>
      <c r="AG8" s="686"/>
      <c r="AH8" s="686"/>
      <c r="AI8" s="686"/>
      <c r="AJ8" s="686"/>
      <c r="AK8" s="686"/>
      <c r="AL8" s="686"/>
    </row>
    <row r="9" spans="2:38" ht="22.5" customHeight="1">
      <c r="B9" s="215"/>
      <c r="C9" s="661" t="s">
        <v>438</v>
      </c>
      <c r="D9" s="661"/>
      <c r="E9" s="661"/>
      <c r="F9" s="754" t="s">
        <v>713</v>
      </c>
      <c r="G9" s="754"/>
      <c r="H9" s="754"/>
      <c r="I9" s="754"/>
      <c r="J9" s="754"/>
      <c r="K9" s="754"/>
      <c r="L9" s="754"/>
      <c r="M9" s="754"/>
      <c r="N9" s="754"/>
      <c r="O9" s="754"/>
      <c r="P9" s="754"/>
      <c r="Q9" s="754"/>
      <c r="R9" s="754"/>
      <c r="S9" s="754"/>
      <c r="T9" s="754"/>
      <c r="U9" s="754"/>
      <c r="V9" s="754"/>
      <c r="W9" s="754"/>
      <c r="X9" s="754"/>
      <c r="Y9" s="754"/>
      <c r="Z9" s="754"/>
      <c r="AA9" s="754"/>
      <c r="AB9" s="216"/>
      <c r="AE9" s="346"/>
      <c r="AF9" s="686"/>
      <c r="AG9" s="686"/>
      <c r="AH9" s="686"/>
      <c r="AI9" s="686"/>
      <c r="AJ9" s="686"/>
      <c r="AK9" s="686"/>
      <c r="AL9" s="686"/>
    </row>
    <row r="10" spans="2:38" ht="29.25" customHeight="1">
      <c r="B10" s="215"/>
      <c r="C10" s="661"/>
      <c r="D10" s="661"/>
      <c r="E10" s="661"/>
      <c r="F10" s="754"/>
      <c r="G10" s="754"/>
      <c r="H10" s="754"/>
      <c r="I10" s="754"/>
      <c r="J10" s="754"/>
      <c r="K10" s="754"/>
      <c r="L10" s="754"/>
      <c r="M10" s="754"/>
      <c r="N10" s="754"/>
      <c r="O10" s="754"/>
      <c r="P10" s="754"/>
      <c r="Q10" s="754"/>
      <c r="R10" s="754"/>
      <c r="S10" s="754"/>
      <c r="T10" s="754"/>
      <c r="U10" s="754"/>
      <c r="V10" s="754"/>
      <c r="W10" s="754"/>
      <c r="X10" s="754"/>
      <c r="Y10" s="754"/>
      <c r="Z10" s="754"/>
      <c r="AA10" s="754"/>
      <c r="AB10" s="216"/>
      <c r="AE10" s="218"/>
      <c r="AF10" s="218"/>
      <c r="AG10" s="218"/>
      <c r="AH10" s="218"/>
      <c r="AI10" s="218"/>
      <c r="AJ10" s="218"/>
      <c r="AK10" s="218"/>
      <c r="AL10" s="218"/>
    </row>
    <row r="11" spans="2:38" ht="5.25"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0.25" customHeight="1">
      <c r="B13" s="215"/>
      <c r="C13" s="219"/>
      <c r="D13" s="220"/>
      <c r="E13" s="220"/>
      <c r="F13" s="220"/>
      <c r="G13" s="220"/>
      <c r="H13" s="220"/>
      <c r="I13" s="220"/>
      <c r="J13" s="220"/>
      <c r="K13" s="220"/>
      <c r="L13" s="220"/>
      <c r="M13" s="220"/>
      <c r="N13" s="220"/>
      <c r="O13" s="220"/>
      <c r="P13" s="220"/>
      <c r="Q13" s="220"/>
      <c r="R13" s="766"/>
      <c r="S13" s="766"/>
      <c r="T13" s="766"/>
      <c r="U13" s="766"/>
      <c r="V13" s="766"/>
      <c r="W13" s="766"/>
      <c r="X13" s="766"/>
      <c r="Y13" s="766"/>
      <c r="Z13" s="766"/>
      <c r="AA13" s="766"/>
      <c r="AB13" s="216"/>
      <c r="AE13" s="218"/>
      <c r="AF13" s="218"/>
      <c r="AG13" s="218"/>
      <c r="AH13" s="218"/>
      <c r="AI13" s="218"/>
      <c r="AJ13" s="218"/>
      <c r="AK13" s="218"/>
      <c r="AL13" s="218"/>
    </row>
    <row r="14" spans="2:38" ht="22.5" customHeight="1">
      <c r="B14" s="215"/>
      <c r="C14" s="219"/>
      <c r="D14" s="220"/>
      <c r="E14" s="220"/>
      <c r="F14" s="220"/>
      <c r="G14" s="220"/>
      <c r="H14" s="220"/>
      <c r="I14" s="220"/>
      <c r="J14" s="220"/>
      <c r="K14" s="220"/>
      <c r="L14" s="220"/>
      <c r="M14" s="220"/>
      <c r="N14" s="220"/>
      <c r="O14" s="220"/>
      <c r="P14" s="220"/>
      <c r="Q14" s="220"/>
      <c r="R14" s="766"/>
      <c r="S14" s="766"/>
      <c r="T14" s="766"/>
      <c r="U14" s="766"/>
      <c r="V14" s="766"/>
      <c r="W14" s="766"/>
      <c r="X14" s="766"/>
      <c r="Y14" s="766"/>
      <c r="Z14" s="766"/>
      <c r="AA14" s="766"/>
      <c r="AB14" s="216"/>
      <c r="AE14" s="218"/>
      <c r="AF14" s="218"/>
      <c r="AG14" s="218"/>
      <c r="AH14" s="218"/>
      <c r="AI14" s="218"/>
      <c r="AJ14" s="218"/>
      <c r="AK14" s="218"/>
      <c r="AL14" s="218"/>
    </row>
    <row r="15" spans="2:38" ht="17.25"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216"/>
      <c r="AE15" s="218"/>
      <c r="AF15" s="218"/>
      <c r="AG15" s="218"/>
      <c r="AH15" s="218"/>
      <c r="AI15" s="218"/>
      <c r="AJ15" s="218"/>
      <c r="AK15" s="218"/>
      <c r="AL15" s="218"/>
    </row>
    <row r="16" spans="2:38" ht="17.25"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216"/>
      <c r="AE16" s="218"/>
      <c r="AF16" s="218"/>
      <c r="AG16" s="218"/>
      <c r="AH16" s="218"/>
      <c r="AI16" s="218"/>
      <c r="AJ16" s="218"/>
      <c r="AK16" s="218"/>
      <c r="AL16" s="218"/>
    </row>
    <row r="17" spans="2:38" ht="21.75"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216"/>
      <c r="AE17" s="218"/>
      <c r="AF17" s="218"/>
      <c r="AG17" s="218"/>
      <c r="AH17" s="218"/>
      <c r="AI17" s="218"/>
      <c r="AJ17" s="218"/>
      <c r="AK17" s="218"/>
      <c r="AL17" s="218"/>
    </row>
    <row r="18" spans="2:38" ht="22.5"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216"/>
      <c r="AE18" s="218"/>
      <c r="AF18" s="218"/>
      <c r="AG18" s="218"/>
      <c r="AH18" s="218"/>
      <c r="AI18" s="218"/>
      <c r="AJ18" s="218"/>
      <c r="AK18" s="218"/>
      <c r="AL18" s="218"/>
    </row>
    <row r="19" spans="2:38" ht="17.25"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216"/>
      <c r="AE19" s="218"/>
      <c r="AF19" s="218"/>
      <c r="AG19" s="218"/>
      <c r="AH19" s="218"/>
      <c r="AI19" s="218"/>
      <c r="AJ19" s="218"/>
      <c r="AK19" s="218"/>
      <c r="AL19" s="218"/>
    </row>
    <row r="20" spans="2:38" ht="17.25" customHeight="1">
      <c r="B20" s="215"/>
      <c r="C20" s="219"/>
      <c r="D20" s="220"/>
      <c r="E20" s="220"/>
      <c r="F20" s="220"/>
      <c r="G20" s="220"/>
      <c r="H20" s="220"/>
      <c r="I20" s="220"/>
      <c r="J20" s="220"/>
      <c r="K20" s="220"/>
      <c r="L20" s="220"/>
      <c r="M20" s="220"/>
      <c r="N20" s="220"/>
      <c r="O20" s="220"/>
      <c r="P20" s="220"/>
      <c r="Q20" s="220"/>
      <c r="R20" s="682" t="s">
        <v>478</v>
      </c>
      <c r="S20" s="682"/>
      <c r="T20" s="682"/>
      <c r="U20" s="682"/>
      <c r="V20" s="682"/>
      <c r="W20" s="682"/>
      <c r="X20" s="682"/>
      <c r="Y20" s="682"/>
      <c r="Z20" s="682"/>
      <c r="AA20" s="682"/>
      <c r="AB20" s="216"/>
      <c r="AE20" s="218"/>
      <c r="AF20" s="218"/>
      <c r="AG20" s="218"/>
      <c r="AH20" s="218"/>
      <c r="AI20" s="218"/>
      <c r="AJ20" s="218"/>
      <c r="AK20" s="218"/>
      <c r="AL20" s="218"/>
    </row>
    <row r="21" spans="2:38" ht="17.25" customHeight="1">
      <c r="B21" s="215"/>
      <c r="C21" s="219"/>
      <c r="D21" s="220"/>
      <c r="E21" s="220"/>
      <c r="F21" s="220"/>
      <c r="G21" s="220"/>
      <c r="H21" s="220"/>
      <c r="I21" s="220"/>
      <c r="J21" s="220"/>
      <c r="K21" s="220"/>
      <c r="L21" s="220"/>
      <c r="M21" s="220"/>
      <c r="N21" s="220"/>
      <c r="O21" s="220"/>
      <c r="P21" s="220"/>
      <c r="Q21" s="220"/>
      <c r="R21" s="758"/>
      <c r="S21" s="758"/>
      <c r="T21" s="758"/>
      <c r="U21" s="758"/>
      <c r="V21" s="758"/>
      <c r="W21" s="758"/>
      <c r="X21" s="758"/>
      <c r="Y21" s="758"/>
      <c r="Z21" s="758"/>
      <c r="AA21" s="758"/>
      <c r="AB21" s="216"/>
      <c r="AE21" s="218"/>
      <c r="AF21" s="218"/>
      <c r="AG21" s="218"/>
      <c r="AH21" s="218"/>
      <c r="AI21" s="218"/>
      <c r="AJ21" s="218"/>
      <c r="AK21" s="218"/>
      <c r="AL21" s="218"/>
    </row>
    <row r="22" spans="2:38" ht="17.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7.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7.2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27.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30.7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4.2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18.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6" customHeight="1">
      <c r="B30" s="215"/>
      <c r="C30" s="219"/>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1"/>
      <c r="AB30" s="216"/>
      <c r="AE30" s="218"/>
      <c r="AF30" s="218"/>
      <c r="AG30" s="218"/>
      <c r="AH30" s="218"/>
      <c r="AI30" s="218"/>
      <c r="AJ30" s="218"/>
      <c r="AK30" s="218"/>
      <c r="AL30" s="218"/>
    </row>
    <row r="31" spans="2:38" ht="22.5" customHeight="1">
      <c r="B31" s="215"/>
      <c r="C31" s="219"/>
      <c r="D31" s="332" t="s">
        <v>501</v>
      </c>
      <c r="E31" s="376"/>
      <c r="F31" s="224" t="s">
        <v>502</v>
      </c>
      <c r="G31" s="224" t="s">
        <v>503</v>
      </c>
      <c r="H31" s="224" t="s">
        <v>504</v>
      </c>
      <c r="I31" s="224" t="s">
        <v>505</v>
      </c>
      <c r="J31" s="224" t="s">
        <v>506</v>
      </c>
      <c r="K31" s="224" t="s">
        <v>507</v>
      </c>
      <c r="L31" s="224" t="s">
        <v>508</v>
      </c>
      <c r="M31" s="224" t="s">
        <v>509</v>
      </c>
      <c r="N31" s="224" t="s">
        <v>510</v>
      </c>
      <c r="O31" s="224" t="s">
        <v>511</v>
      </c>
      <c r="P31" s="224" t="s">
        <v>512</v>
      </c>
      <c r="Q31" s="224" t="s">
        <v>513</v>
      </c>
      <c r="R31" s="225" t="s">
        <v>514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767" t="s">
        <v>27</v>
      </c>
      <c r="E32" s="767"/>
      <c r="F32" s="256">
        <f>INDICADORES!H32</f>
        <v>1</v>
      </c>
      <c r="G32" s="256">
        <f>INDICADORES!K32</f>
        <v>2</v>
      </c>
      <c r="H32" s="256">
        <f>INDICADORES!N32</f>
        <v>3</v>
      </c>
      <c r="I32" s="256">
        <f>INDICADORES!T32</f>
        <v>1</v>
      </c>
      <c r="J32" s="256">
        <f>INDICADORES!W32</f>
        <v>3</v>
      </c>
      <c r="K32" s="256">
        <f>INDICADORES!Z32</f>
        <v>0</v>
      </c>
      <c r="L32" s="256">
        <f>INDICADORES!AF32</f>
        <v>1</v>
      </c>
      <c r="M32" s="256">
        <f>INDICADORES!AI32</f>
        <v>0</v>
      </c>
      <c r="N32" s="256">
        <f>INDICADORES!AL32</f>
        <v>2</v>
      </c>
      <c r="O32" s="256">
        <f>INDICADORES!AR32</f>
        <v>2</v>
      </c>
      <c r="P32" s="256">
        <f>INDICADORES!AU32</f>
        <v>2</v>
      </c>
      <c r="Q32" s="256">
        <f>INDICADORES!AX32</f>
        <v>2</v>
      </c>
      <c r="R32" s="257">
        <f>SUM(F32:Q32)</f>
        <v>19</v>
      </c>
      <c r="U32" s="220"/>
      <c r="V32" s="220"/>
      <c r="W32" s="220"/>
      <c r="X32" s="220"/>
      <c r="Y32" s="220"/>
      <c r="Z32" s="220"/>
      <c r="AA32" s="221"/>
      <c r="AB32" s="216"/>
      <c r="AE32" s="218"/>
      <c r="AF32" s="218"/>
      <c r="AG32" s="218"/>
      <c r="AH32" s="218"/>
      <c r="AI32" s="218"/>
      <c r="AJ32" s="218"/>
      <c r="AK32" s="218"/>
      <c r="AL32" s="218"/>
    </row>
    <row r="33" spans="2:38" ht="22.5" customHeight="1">
      <c r="B33" s="215"/>
      <c r="C33" s="219"/>
      <c r="D33" s="767" t="s">
        <v>28</v>
      </c>
      <c r="E33" s="767"/>
      <c r="F33" s="256">
        <f>INDICADORES!I32</f>
        <v>2133</v>
      </c>
      <c r="G33" s="256">
        <f>INDICADORES!L32</f>
        <v>1848</v>
      </c>
      <c r="H33" s="256">
        <f>INDICADORES!O32</f>
        <v>2256</v>
      </c>
      <c r="I33" s="256">
        <f>INDICADORES!U32</f>
        <v>2508</v>
      </c>
      <c r="J33" s="256">
        <f>INDICADORES!X32</f>
        <v>2573</v>
      </c>
      <c r="K33" s="256">
        <f>INDICADORES!AA32</f>
        <v>2562</v>
      </c>
      <c r="L33" s="256">
        <f>INDICADORES!AG32</f>
        <v>2472</v>
      </c>
      <c r="M33" s="256">
        <f>INDICADORES!AJ32</f>
        <v>2736</v>
      </c>
      <c r="N33" s="256">
        <f>INDICADORES!AM32</f>
        <v>2740</v>
      </c>
      <c r="O33" s="256">
        <f>INDICADORES!AS32</f>
        <v>2574</v>
      </c>
      <c r="P33" s="256">
        <f>INDICADORES!AV32</f>
        <v>2880</v>
      </c>
      <c r="Q33" s="256">
        <f>INDICADORES!AY32</f>
        <v>2713</v>
      </c>
      <c r="R33" s="257">
        <f>SUM(F33:Q33)</f>
        <v>29995</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515</v>
      </c>
      <c r="E34" s="377"/>
      <c r="F34" s="381">
        <f t="shared" ref="F34:R34" si="0">F32/F33*1000</f>
        <v>0.46882325363338023</v>
      </c>
      <c r="G34" s="381">
        <f t="shared" si="0"/>
        <v>1.0822510822510822</v>
      </c>
      <c r="H34" s="381">
        <f t="shared" si="0"/>
        <v>1.3297872340425532</v>
      </c>
      <c r="I34" s="381">
        <f t="shared" si="0"/>
        <v>0.39872408293460926</v>
      </c>
      <c r="J34" s="381">
        <f t="shared" si="0"/>
        <v>1.1659541391371939</v>
      </c>
      <c r="K34" s="381">
        <f t="shared" si="0"/>
        <v>0</v>
      </c>
      <c r="L34" s="381">
        <f t="shared" si="0"/>
        <v>0.4045307443365696</v>
      </c>
      <c r="M34" s="381">
        <f t="shared" si="0"/>
        <v>0</v>
      </c>
      <c r="N34" s="381">
        <f t="shared" si="0"/>
        <v>0.72992700729927007</v>
      </c>
      <c r="O34" s="381">
        <f t="shared" si="0"/>
        <v>0.77700077700077697</v>
      </c>
      <c r="P34" s="381">
        <f t="shared" si="0"/>
        <v>0.69444444444444442</v>
      </c>
      <c r="Q34" s="381">
        <f t="shared" si="0"/>
        <v>0.73719130114264653</v>
      </c>
      <c r="R34" s="381">
        <f t="shared" si="0"/>
        <v>0.63343890648441403</v>
      </c>
      <c r="U34" s="220"/>
      <c r="V34" s="220"/>
      <c r="W34" s="220"/>
      <c r="X34" s="220"/>
      <c r="Y34" s="220"/>
      <c r="Z34" s="220"/>
      <c r="AA34" s="221"/>
      <c r="AB34" s="216"/>
      <c r="AE34" s="218"/>
      <c r="AF34" s="218"/>
      <c r="AG34" s="218"/>
      <c r="AH34" s="218"/>
      <c r="AI34" s="218"/>
      <c r="AJ34" s="218"/>
      <c r="AK34" s="218"/>
      <c r="AL34" s="218"/>
    </row>
    <row r="35" spans="2:38" ht="22.5" customHeight="1">
      <c r="B35" s="215"/>
      <c r="C35" s="219"/>
      <c r="D35" s="231" t="s">
        <v>516</v>
      </c>
      <c r="E35" s="275"/>
      <c r="F35" s="382">
        <v>0</v>
      </c>
      <c r="G35" s="382">
        <v>2.66489007328448</v>
      </c>
      <c r="H35" s="382">
        <v>0.60569351907934599</v>
      </c>
      <c r="I35" s="382">
        <v>1.06269925611052</v>
      </c>
      <c r="J35" s="382">
        <v>0.62421972534332104</v>
      </c>
      <c r="K35" s="382">
        <v>0</v>
      </c>
      <c r="L35" s="382">
        <v>0.99453008453505698</v>
      </c>
      <c r="M35" s="382">
        <v>0</v>
      </c>
      <c r="N35" s="382">
        <v>0</v>
      </c>
      <c r="O35" s="382">
        <v>0</v>
      </c>
      <c r="P35" s="382">
        <v>0.56148231330713105</v>
      </c>
      <c r="Q35" s="382">
        <v>1.2300123001229999</v>
      </c>
      <c r="R35" s="383">
        <v>0.60938452163315104</v>
      </c>
      <c r="U35" s="220"/>
      <c r="V35" s="220"/>
      <c r="W35" s="220"/>
      <c r="X35" s="220"/>
      <c r="Y35" s="220"/>
      <c r="Z35" s="220"/>
      <c r="AA35" s="221"/>
      <c r="AB35" s="216"/>
      <c r="AE35" s="218"/>
      <c r="AF35" s="218"/>
      <c r="AG35" s="218"/>
      <c r="AH35" s="218"/>
      <c r="AI35" s="218"/>
      <c r="AJ35" s="218"/>
      <c r="AK35" s="218"/>
      <c r="AL35" s="218"/>
    </row>
    <row r="36" spans="2:38" ht="17.25" customHeight="1">
      <c r="B36" s="215"/>
      <c r="C36" s="219"/>
      <c r="D36" s="685" t="s">
        <v>26</v>
      </c>
      <c r="E36" s="685"/>
      <c r="F36" s="384">
        <v>3</v>
      </c>
      <c r="G36" s="384">
        <v>3</v>
      </c>
      <c r="H36" s="384">
        <v>3</v>
      </c>
      <c r="I36" s="384">
        <v>3</v>
      </c>
      <c r="J36" s="384">
        <v>3</v>
      </c>
      <c r="K36" s="384">
        <v>3</v>
      </c>
      <c r="L36" s="384">
        <v>3</v>
      </c>
      <c r="M36" s="384">
        <v>3</v>
      </c>
      <c r="N36" s="384">
        <v>3</v>
      </c>
      <c r="O36" s="384">
        <v>3</v>
      </c>
      <c r="P36" s="384">
        <v>3</v>
      </c>
      <c r="Q36" s="384">
        <v>3</v>
      </c>
      <c r="R36" s="385"/>
      <c r="U36" s="220"/>
      <c r="V36" s="220"/>
      <c r="W36" s="220"/>
      <c r="X36" s="220"/>
      <c r="Y36" s="220"/>
      <c r="Z36" s="220"/>
      <c r="AA36" s="221"/>
      <c r="AB36" s="216"/>
      <c r="AE36" s="218"/>
      <c r="AF36" s="218"/>
      <c r="AG36" s="218"/>
      <c r="AH36" s="218"/>
      <c r="AI36" s="218"/>
      <c r="AJ36" s="218"/>
      <c r="AK36" s="218"/>
      <c r="AL36" s="218"/>
    </row>
    <row r="37" spans="2:38" ht="3.75" customHeight="1">
      <c r="B37" s="215"/>
      <c r="C37" s="219"/>
      <c r="D37" s="220"/>
      <c r="S37" s="220"/>
      <c r="T37" s="220"/>
      <c r="W37" s="220"/>
      <c r="X37" s="220"/>
      <c r="Y37" s="220"/>
      <c r="Z37" s="220"/>
      <c r="AA37" s="221"/>
      <c r="AB37" s="216"/>
      <c r="AE37" s="218"/>
      <c r="AF37" s="218"/>
      <c r="AG37" s="218"/>
      <c r="AH37" s="218"/>
      <c r="AI37" s="218"/>
      <c r="AJ37" s="218"/>
      <c r="AK37" s="218"/>
      <c r="AL37" s="218"/>
    </row>
    <row r="38" spans="2:38" ht="12.75" customHeight="1">
      <c r="B38" s="215"/>
      <c r="C38" s="765" t="s">
        <v>466</v>
      </c>
      <c r="D38" s="765"/>
      <c r="E38" s="765"/>
      <c r="F38" s="765"/>
      <c r="G38" s="765"/>
      <c r="H38" s="765"/>
      <c r="I38" s="765"/>
      <c r="J38" s="765"/>
      <c r="K38" s="765"/>
      <c r="L38" s="765"/>
      <c r="M38" s="765"/>
      <c r="N38" s="765"/>
      <c r="O38" s="659" t="s">
        <v>467</v>
      </c>
      <c r="P38" s="659"/>
      <c r="Q38" s="659"/>
      <c r="R38" s="659"/>
      <c r="S38" s="659"/>
      <c r="T38" s="659"/>
      <c r="U38" s="659"/>
      <c r="V38" s="659"/>
      <c r="W38" s="659"/>
      <c r="X38" s="659"/>
      <c r="Y38" s="659"/>
      <c r="Z38" s="659"/>
      <c r="AA38" s="659"/>
      <c r="AB38" s="216"/>
      <c r="AD38" s="218"/>
      <c r="AE38" s="218"/>
      <c r="AF38" s="218"/>
      <c r="AG38" s="218"/>
      <c r="AH38" s="218"/>
      <c r="AI38" s="218"/>
      <c r="AJ38" s="218"/>
      <c r="AK38" s="218"/>
    </row>
    <row r="39" spans="2:38" ht="21" customHeight="1">
      <c r="B39" s="215"/>
      <c r="C39" s="677" t="s">
        <v>27</v>
      </c>
      <c r="D39" s="677"/>
      <c r="E39" s="677"/>
      <c r="F39" s="677"/>
      <c r="G39" s="763" t="s">
        <v>119</v>
      </c>
      <c r="H39" s="763"/>
      <c r="I39" s="763"/>
      <c r="J39" s="763"/>
      <c r="K39" s="763"/>
      <c r="L39" s="763"/>
      <c r="M39" s="763"/>
      <c r="N39" s="763"/>
      <c r="O39" s="690" t="s">
        <v>518</v>
      </c>
      <c r="P39" s="690"/>
      <c r="Q39" s="690"/>
      <c r="R39" s="690"/>
      <c r="S39" s="690"/>
      <c r="T39" s="742"/>
      <c r="U39" s="742"/>
      <c r="V39" s="742"/>
      <c r="W39" s="742"/>
      <c r="X39" s="742"/>
      <c r="Y39" s="742"/>
      <c r="Z39" s="742"/>
      <c r="AA39" s="742"/>
      <c r="AB39" s="301"/>
      <c r="AD39" s="261"/>
      <c r="AE39" s="646"/>
      <c r="AF39" s="646"/>
      <c r="AG39" s="646"/>
      <c r="AH39" s="646"/>
      <c r="AI39" s="646"/>
      <c r="AJ39" s="646"/>
      <c r="AK39" s="646"/>
    </row>
    <row r="40" spans="2:38" ht="18" customHeight="1">
      <c r="B40" s="215"/>
      <c r="C40" s="661" t="s">
        <v>28</v>
      </c>
      <c r="D40" s="661"/>
      <c r="E40" s="661"/>
      <c r="F40" s="661"/>
      <c r="G40" s="763" t="s">
        <v>120</v>
      </c>
      <c r="H40" s="763"/>
      <c r="I40" s="763"/>
      <c r="J40" s="763"/>
      <c r="K40" s="763"/>
      <c r="L40" s="763"/>
      <c r="M40" s="763"/>
      <c r="N40" s="763"/>
      <c r="O40" s="661" t="s">
        <v>519</v>
      </c>
      <c r="P40" s="661"/>
      <c r="Q40" s="661"/>
      <c r="R40" s="661"/>
      <c r="S40" s="661"/>
      <c r="T40" s="740"/>
      <c r="U40" s="740"/>
      <c r="V40" s="740"/>
      <c r="W40" s="740"/>
      <c r="X40" s="740"/>
      <c r="Y40" s="740"/>
      <c r="Z40" s="740"/>
      <c r="AA40" s="740"/>
      <c r="AB40" s="301"/>
      <c r="AD40" s="261"/>
      <c r="AE40" s="646"/>
      <c r="AF40" s="646"/>
      <c r="AG40" s="646"/>
      <c r="AH40" s="646"/>
      <c r="AI40" s="646"/>
      <c r="AJ40" s="646"/>
      <c r="AK40" s="646"/>
    </row>
    <row r="41" spans="2:38" ht="24" customHeight="1">
      <c r="B41" s="215"/>
      <c r="C41" s="661" t="s">
        <v>520</v>
      </c>
      <c r="D41" s="661"/>
      <c r="E41" s="661"/>
      <c r="F41" s="661"/>
      <c r="G41" s="763" t="s">
        <v>714</v>
      </c>
      <c r="H41" s="763"/>
      <c r="I41" s="763"/>
      <c r="J41" s="763"/>
      <c r="K41" s="763"/>
      <c r="L41" s="763"/>
      <c r="M41" s="763"/>
      <c r="N41" s="763"/>
      <c r="O41" s="648" t="s">
        <v>471</v>
      </c>
      <c r="P41" s="648"/>
      <c r="Q41" s="648"/>
      <c r="R41" s="648"/>
      <c r="S41" s="648"/>
      <c r="T41" s="740" t="s">
        <v>472</v>
      </c>
      <c r="U41" s="740"/>
      <c r="V41" s="740"/>
      <c r="W41" s="740"/>
      <c r="X41" s="740"/>
      <c r="Y41" s="740"/>
      <c r="Z41" s="740"/>
      <c r="AA41" s="740"/>
      <c r="AB41" s="301"/>
      <c r="AD41" s="261"/>
      <c r="AE41" s="239"/>
      <c r="AF41" s="239"/>
      <c r="AG41" s="239"/>
      <c r="AH41" s="239"/>
      <c r="AI41" s="239"/>
      <c r="AJ41" s="239"/>
      <c r="AK41" s="239"/>
    </row>
    <row r="42" spans="2:38" ht="18.75" customHeight="1">
      <c r="B42" s="215"/>
      <c r="C42" s="661" t="s">
        <v>468</v>
      </c>
      <c r="D42" s="661"/>
      <c r="E42" s="661"/>
      <c r="F42" s="661"/>
      <c r="G42" s="763" t="s">
        <v>715</v>
      </c>
      <c r="H42" s="763"/>
      <c r="I42" s="763"/>
      <c r="J42" s="763"/>
      <c r="K42" s="763"/>
      <c r="L42" s="763"/>
      <c r="M42" s="763"/>
      <c r="N42" s="763"/>
      <c r="O42" s="648" t="s">
        <v>473</v>
      </c>
      <c r="P42" s="648"/>
      <c r="Q42" s="648"/>
      <c r="R42" s="648"/>
      <c r="S42" s="648"/>
      <c r="T42" s="740" t="s">
        <v>474</v>
      </c>
      <c r="U42" s="740"/>
      <c r="V42" s="740"/>
      <c r="W42" s="740"/>
      <c r="X42" s="740"/>
      <c r="Y42" s="740"/>
      <c r="Z42" s="740"/>
      <c r="AA42" s="740"/>
      <c r="AB42" s="301"/>
      <c r="AD42" s="261"/>
      <c r="AE42" s="647"/>
      <c r="AF42" s="647"/>
      <c r="AG42" s="647"/>
      <c r="AH42" s="647"/>
      <c r="AI42" s="647"/>
      <c r="AJ42" s="647"/>
      <c r="AK42" s="647"/>
    </row>
    <row r="43" spans="2:38" ht="15.75" customHeight="1">
      <c r="B43" s="215"/>
      <c r="C43" s="668" t="s">
        <v>522</v>
      </c>
      <c r="D43" s="668"/>
      <c r="E43" s="668"/>
      <c r="F43" s="668"/>
      <c r="G43" s="737" t="s">
        <v>716</v>
      </c>
      <c r="H43" s="737"/>
      <c r="I43" s="737"/>
      <c r="J43" s="737"/>
      <c r="K43" s="737"/>
      <c r="L43" s="737"/>
      <c r="M43" s="737"/>
      <c r="N43" s="737"/>
      <c r="O43" s="661" t="s">
        <v>475</v>
      </c>
      <c r="P43" s="661"/>
      <c r="Q43" s="661"/>
      <c r="R43" s="661"/>
      <c r="S43" s="661"/>
      <c r="T43" s="740"/>
      <c r="U43" s="740"/>
      <c r="V43" s="740"/>
      <c r="W43" s="740"/>
      <c r="X43" s="740"/>
      <c r="Y43" s="740"/>
      <c r="Z43" s="740"/>
      <c r="AA43" s="740"/>
      <c r="AB43" s="301"/>
      <c r="AD43" s="261"/>
      <c r="AE43" s="647"/>
      <c r="AF43" s="647"/>
      <c r="AG43" s="647"/>
      <c r="AH43" s="647"/>
      <c r="AI43" s="647"/>
      <c r="AJ43" s="647"/>
      <c r="AK43" s="647"/>
    </row>
    <row r="44" spans="2:38" ht="29.25" customHeight="1">
      <c r="B44" s="215"/>
      <c r="C44" s="668"/>
      <c r="D44" s="668"/>
      <c r="E44" s="668"/>
      <c r="F44" s="668"/>
      <c r="G44" s="737"/>
      <c r="H44" s="737"/>
      <c r="I44" s="737"/>
      <c r="J44" s="737"/>
      <c r="K44" s="737"/>
      <c r="L44" s="737"/>
      <c r="M44" s="737"/>
      <c r="N44" s="737"/>
      <c r="O44" s="668" t="s">
        <v>476</v>
      </c>
      <c r="P44" s="668"/>
      <c r="Q44" s="668"/>
      <c r="R44" s="668"/>
      <c r="S44" s="668"/>
      <c r="T44" s="741" t="s">
        <v>477</v>
      </c>
      <c r="U44" s="741"/>
      <c r="V44" s="741"/>
      <c r="W44" s="741"/>
      <c r="X44" s="741"/>
      <c r="Y44" s="741"/>
      <c r="Z44" s="741"/>
      <c r="AA44" s="741"/>
      <c r="AB44" s="301"/>
      <c r="AD44" s="261"/>
      <c r="AE44" s="238"/>
      <c r="AF44" s="238"/>
      <c r="AG44" s="238"/>
      <c r="AH44" s="238"/>
      <c r="AI44" s="238"/>
      <c r="AJ44" s="238"/>
      <c r="AK44" s="238"/>
    </row>
    <row r="45" spans="2:38" ht="15" customHeight="1">
      <c r="B45" s="215"/>
      <c r="C45" s="676" t="s">
        <v>478</v>
      </c>
      <c r="D45" s="676"/>
      <c r="E45" s="676"/>
      <c r="F45" s="676"/>
      <c r="G45" s="676"/>
      <c r="H45" s="676"/>
      <c r="I45" s="676"/>
      <c r="J45" s="676"/>
      <c r="K45" s="676"/>
      <c r="L45" s="676"/>
      <c r="M45" s="676"/>
      <c r="N45" s="676"/>
      <c r="O45" s="660" t="s">
        <v>479</v>
      </c>
      <c r="P45" s="660"/>
      <c r="Q45" s="660"/>
      <c r="R45" s="660"/>
      <c r="S45" s="660"/>
      <c r="T45" s="660"/>
      <c r="U45" s="660"/>
      <c r="V45" s="660"/>
      <c r="W45" s="660"/>
      <c r="X45" s="660"/>
      <c r="Y45" s="660"/>
      <c r="Z45" s="660"/>
      <c r="AA45" s="660"/>
      <c r="AB45" s="301"/>
      <c r="AD45" s="261"/>
      <c r="AE45" s="647"/>
      <c r="AF45" s="647"/>
      <c r="AG45" s="647"/>
      <c r="AH45" s="647"/>
      <c r="AI45" s="647"/>
      <c r="AJ45" s="647"/>
      <c r="AK45" s="647"/>
    </row>
    <row r="46" spans="2:38" ht="27.75" customHeight="1">
      <c r="B46" s="215"/>
      <c r="C46" s="677" t="s">
        <v>480</v>
      </c>
      <c r="D46" s="677"/>
      <c r="E46" s="677"/>
      <c r="F46" s="677"/>
      <c r="G46" s="662" t="s">
        <v>481</v>
      </c>
      <c r="H46" s="662"/>
      <c r="I46" s="241"/>
      <c r="J46" s="241" t="s">
        <v>483</v>
      </c>
      <c r="K46" s="240" t="s">
        <v>482</v>
      </c>
      <c r="L46" s="241" t="s">
        <v>484</v>
      </c>
      <c r="M46" s="242"/>
      <c r="N46" s="242"/>
      <c r="O46" s="663" t="s">
        <v>485</v>
      </c>
      <c r="P46" s="663"/>
      <c r="Q46" s="663"/>
      <c r="R46" s="663"/>
      <c r="S46" s="720" t="s">
        <v>486</v>
      </c>
      <c r="T46" s="720"/>
      <c r="U46" s="720"/>
      <c r="V46" s="720"/>
      <c r="W46" s="720"/>
      <c r="X46" s="720"/>
      <c r="Y46" s="720"/>
      <c r="Z46" s="720"/>
      <c r="AA46" s="720"/>
      <c r="AB46" s="301"/>
      <c r="AD46" s="261"/>
      <c r="AE46" s="238"/>
      <c r="AF46" s="238"/>
      <c r="AG46" s="238"/>
      <c r="AH46" s="238"/>
      <c r="AI46" s="238"/>
      <c r="AJ46" s="238"/>
      <c r="AK46" s="238"/>
    </row>
    <row r="47" spans="2:38" ht="36" customHeight="1">
      <c r="B47" s="215"/>
      <c r="C47" s="677"/>
      <c r="D47" s="677"/>
      <c r="E47" s="677"/>
      <c r="F47" s="677"/>
      <c r="G47" s="665" t="s">
        <v>710</v>
      </c>
      <c r="H47" s="665"/>
      <c r="I47" s="665"/>
      <c r="J47" s="665"/>
      <c r="K47" s="665"/>
      <c r="L47" s="665"/>
      <c r="M47" s="665"/>
      <c r="N47" s="243" t="s">
        <v>482</v>
      </c>
      <c r="O47" s="650" t="s">
        <v>487</v>
      </c>
      <c r="P47" s="650"/>
      <c r="Q47" s="650"/>
      <c r="R47" s="650"/>
      <c r="S47" s="656" t="s">
        <v>488</v>
      </c>
      <c r="T47" s="656"/>
      <c r="U47" s="656"/>
      <c r="V47" s="245" t="s">
        <v>482</v>
      </c>
      <c r="W47" s="721" t="s">
        <v>489</v>
      </c>
      <c r="X47" s="721"/>
      <c r="Y47" s="721"/>
      <c r="Z47" s="667" t="s">
        <v>482</v>
      </c>
      <c r="AA47" s="667"/>
      <c r="AB47" s="301"/>
      <c r="AD47" s="261"/>
      <c r="AE47" s="647"/>
      <c r="AF47" s="647"/>
      <c r="AG47" s="647"/>
      <c r="AH47" s="647"/>
      <c r="AI47" s="647"/>
      <c r="AJ47" s="647"/>
      <c r="AK47" s="647"/>
    </row>
    <row r="48" spans="2:38" ht="29.25" customHeight="1">
      <c r="B48" s="215"/>
      <c r="C48" s="648" t="s">
        <v>490</v>
      </c>
      <c r="D48" s="648"/>
      <c r="E48" s="648"/>
      <c r="F48" s="648"/>
      <c r="G48" s="652"/>
      <c r="H48" s="652"/>
      <c r="I48" s="652"/>
      <c r="J48" s="652"/>
      <c r="K48" s="652"/>
      <c r="L48" s="652"/>
      <c r="M48" s="652"/>
      <c r="N48" s="652"/>
      <c r="O48" s="650"/>
      <c r="P48" s="650"/>
      <c r="Q48" s="650"/>
      <c r="R48" s="650"/>
      <c r="S48" s="721" t="s">
        <v>476</v>
      </c>
      <c r="T48" s="721"/>
      <c r="U48" s="721"/>
      <c r="V48" s="655" t="s">
        <v>482</v>
      </c>
      <c r="W48" s="721" t="s">
        <v>523</v>
      </c>
      <c r="X48" s="721"/>
      <c r="Y48" s="721"/>
      <c r="Z48" s="712"/>
      <c r="AA48" s="712"/>
      <c r="AB48" s="301"/>
      <c r="AD48" s="261"/>
      <c r="AE48" s="647"/>
      <c r="AF48" s="647"/>
      <c r="AG48" s="647"/>
      <c r="AH48" s="647"/>
      <c r="AI48" s="647"/>
      <c r="AJ48" s="647"/>
      <c r="AK48" s="647"/>
    </row>
    <row r="49" spans="1:38" ht="23.25" customHeight="1">
      <c r="B49" s="215"/>
      <c r="C49" s="648" t="s">
        <v>524</v>
      </c>
      <c r="D49" s="648"/>
      <c r="E49" s="648"/>
      <c r="F49" s="648"/>
      <c r="G49" s="736" t="s">
        <v>622</v>
      </c>
      <c r="H49" s="736"/>
      <c r="I49" s="736"/>
      <c r="J49" s="736"/>
      <c r="K49" s="736"/>
      <c r="L49" s="736"/>
      <c r="M49" s="736"/>
      <c r="N49" s="736"/>
      <c r="O49" s="650"/>
      <c r="P49" s="650"/>
      <c r="Q49" s="650"/>
      <c r="R49" s="650"/>
      <c r="S49" s="721"/>
      <c r="T49" s="721"/>
      <c r="U49" s="721"/>
      <c r="V49" s="655"/>
      <c r="W49" s="721"/>
      <c r="X49" s="721"/>
      <c r="Y49" s="721"/>
      <c r="Z49" s="712"/>
      <c r="AA49" s="712"/>
      <c r="AB49" s="301"/>
      <c r="AD49" s="261"/>
      <c r="AE49" s="647"/>
      <c r="AF49" s="647"/>
      <c r="AG49" s="647"/>
      <c r="AH49" s="647"/>
      <c r="AI49" s="647"/>
      <c r="AJ49" s="647"/>
      <c r="AK49" s="647"/>
    </row>
    <row r="50" spans="1:38" ht="14.25" customHeight="1">
      <c r="B50" s="215"/>
      <c r="C50" s="648" t="s">
        <v>526</v>
      </c>
      <c r="D50" s="648"/>
      <c r="E50" s="648"/>
      <c r="F50" s="648"/>
      <c r="G50" s="649" t="s">
        <v>122</v>
      </c>
      <c r="H50" s="649"/>
      <c r="I50" s="649"/>
      <c r="J50" s="649"/>
      <c r="K50" s="649"/>
      <c r="L50" s="649"/>
      <c r="M50" s="649"/>
      <c r="N50" s="649"/>
      <c r="O50" s="650"/>
      <c r="P50" s="650"/>
      <c r="Q50" s="650"/>
      <c r="R50" s="650"/>
      <c r="S50" s="715" t="s">
        <v>493</v>
      </c>
      <c r="T50" s="715"/>
      <c r="U50" s="715"/>
      <c r="V50" s="654" t="s">
        <v>482</v>
      </c>
      <c r="W50" s="607" t="s">
        <v>494</v>
      </c>
      <c r="X50" s="607"/>
      <c r="Y50" s="607"/>
      <c r="Z50" s="608" t="s">
        <v>482</v>
      </c>
      <c r="AA50" s="608"/>
      <c r="AB50" s="301"/>
      <c r="AD50" s="261"/>
      <c r="AE50" s="647"/>
      <c r="AF50" s="647"/>
      <c r="AG50" s="647"/>
      <c r="AH50" s="647"/>
      <c r="AI50" s="647"/>
      <c r="AJ50" s="647"/>
      <c r="AK50" s="647"/>
    </row>
    <row r="51" spans="1:38" ht="14.25" customHeight="1">
      <c r="B51" s="215"/>
      <c r="C51" s="648" t="s">
        <v>495</v>
      </c>
      <c r="D51" s="648"/>
      <c r="E51" s="648"/>
      <c r="F51" s="648"/>
      <c r="G51" s="649"/>
      <c r="H51" s="649"/>
      <c r="I51" s="649"/>
      <c r="J51" s="649"/>
      <c r="K51" s="649"/>
      <c r="L51" s="649"/>
      <c r="M51" s="649"/>
      <c r="N51" s="649"/>
      <c r="O51" s="650"/>
      <c r="P51" s="650"/>
      <c r="Q51" s="650"/>
      <c r="R51" s="650"/>
      <c r="S51" s="715"/>
      <c r="T51" s="715"/>
      <c r="U51" s="715"/>
      <c r="V51" s="654"/>
      <c r="W51" s="607"/>
      <c r="X51" s="607"/>
      <c r="Y51" s="607"/>
      <c r="Z51" s="608"/>
      <c r="AA51" s="608"/>
      <c r="AB51" s="301"/>
      <c r="AD51" s="261"/>
      <c r="AE51" s="647"/>
      <c r="AF51" s="647"/>
      <c r="AG51" s="647"/>
      <c r="AH51" s="647"/>
      <c r="AI51" s="647"/>
      <c r="AJ51" s="647"/>
      <c r="AK51" s="647"/>
    </row>
    <row r="52" spans="1:38" ht="21.75" customHeight="1">
      <c r="B52" s="215"/>
      <c r="C52" s="650" t="s">
        <v>496</v>
      </c>
      <c r="D52" s="650"/>
      <c r="E52" s="650"/>
      <c r="F52" s="650"/>
      <c r="G52" s="610" t="s">
        <v>547</v>
      </c>
      <c r="H52" s="610"/>
      <c r="I52" s="610"/>
      <c r="J52" s="610"/>
      <c r="K52" s="610"/>
      <c r="L52" s="610"/>
      <c r="M52" s="610"/>
      <c r="N52" s="610"/>
      <c r="O52" s="650"/>
      <c r="P52" s="650"/>
      <c r="Q52" s="650"/>
      <c r="R52" s="650"/>
      <c r="S52" s="715"/>
      <c r="T52" s="715"/>
      <c r="U52" s="715"/>
      <c r="V52" s="654"/>
      <c r="W52" s="607"/>
      <c r="X52" s="607"/>
      <c r="Y52" s="607"/>
      <c r="Z52" s="608"/>
      <c r="AA52" s="608"/>
      <c r="AB52" s="301"/>
      <c r="AD52" s="261"/>
      <c r="AE52" s="647"/>
      <c r="AF52" s="647"/>
      <c r="AG52" s="647"/>
      <c r="AH52" s="647"/>
      <c r="AI52" s="647"/>
      <c r="AJ52" s="647"/>
      <c r="AK52" s="647"/>
    </row>
    <row r="53" spans="1:38" ht="4.5" customHeight="1">
      <c r="B53" s="247"/>
      <c r="C53" s="248"/>
      <c r="D53" s="249"/>
      <c r="E53" s="249"/>
      <c r="F53" s="249"/>
      <c r="G53" s="249"/>
      <c r="H53" s="249"/>
      <c r="I53" s="249"/>
      <c r="J53" s="249"/>
      <c r="K53" s="249"/>
      <c r="L53" s="249"/>
      <c r="M53" s="249"/>
      <c r="N53" s="249"/>
      <c r="O53" s="250"/>
      <c r="P53" s="248"/>
      <c r="Q53" s="251"/>
      <c r="R53" s="251"/>
      <c r="S53" s="251"/>
      <c r="T53" s="251"/>
      <c r="U53" s="251"/>
      <c r="V53" s="251"/>
      <c r="W53" s="251"/>
      <c r="X53" s="251"/>
      <c r="Y53" s="251"/>
      <c r="Z53" s="251"/>
      <c r="AA53" s="304"/>
      <c r="AB53" s="305"/>
      <c r="AD53" s="261"/>
      <c r="AE53" s="646"/>
      <c r="AF53" s="646"/>
      <c r="AG53" s="646"/>
      <c r="AH53" s="646"/>
      <c r="AI53" s="646"/>
      <c r="AJ53" s="646"/>
      <c r="AK53" s="646"/>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A55" s="220"/>
      <c r="C55" s="253"/>
      <c r="D55" s="238"/>
      <c r="E55" s="238"/>
      <c r="F55" s="238"/>
      <c r="G55" s="238"/>
      <c r="H55" s="238"/>
      <c r="I55" s="238"/>
      <c r="J55" s="238"/>
      <c r="K55" s="238"/>
      <c r="L55" s="238"/>
      <c r="M55" s="238"/>
      <c r="N55" s="238"/>
      <c r="AA55" s="254"/>
      <c r="AC55" s="238"/>
      <c r="AE55" s="261"/>
      <c r="AF55" s="239"/>
      <c r="AG55" s="239"/>
      <c r="AH55" s="239"/>
      <c r="AI55" s="239"/>
      <c r="AJ55" s="239"/>
      <c r="AK55" s="239"/>
      <c r="AL55" s="239"/>
    </row>
    <row r="56" spans="1:38" ht="22.5" customHeight="1">
      <c r="C56" s="253"/>
      <c r="D56" s="238"/>
      <c r="E56" s="238"/>
      <c r="F56" s="238"/>
      <c r="G56" s="238"/>
      <c r="H56" s="238"/>
      <c r="I56" s="238"/>
      <c r="J56" s="238"/>
      <c r="K56" s="238"/>
      <c r="L56" s="238"/>
      <c r="M56" s="238"/>
      <c r="N56" s="238"/>
      <c r="P56" s="253"/>
      <c r="Q56" s="254"/>
      <c r="R56" s="254"/>
      <c r="S56" s="254"/>
      <c r="T56" s="254"/>
      <c r="U56" s="254"/>
      <c r="V56" s="254"/>
      <c r="W56" s="254"/>
      <c r="X56" s="254"/>
      <c r="Y56" s="254"/>
      <c r="Z56" s="254"/>
      <c r="AA56" s="254"/>
    </row>
    <row r="57" spans="1:38"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t="22.5" customHeight="1">
      <c r="C76" s="253"/>
      <c r="D76" s="238"/>
      <c r="E76" s="238"/>
      <c r="F76" s="238"/>
      <c r="G76" s="238"/>
      <c r="H76" s="238"/>
      <c r="I76" s="238"/>
      <c r="J76" s="238"/>
      <c r="K76" s="238"/>
      <c r="L76" s="238"/>
      <c r="M76" s="238"/>
      <c r="N76" s="238"/>
      <c r="O76" s="255"/>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O81" s="255"/>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sheetData>
  <sheetProtection algorithmName="SHA-512" hashValue="664uVJwDWR/BN/YtDQE1DHTqM66zG1l9pBz8VefQavwCrxtCc8vLRG9lOplEd6cy8+kUebecKwsAjazUsmZiZQ==" saltValue="tD93PTlvxvPscM6fGdXUZQ==" spinCount="100000" sheet="1" objects="1" scenarios="1"/>
  <mergeCells count="87">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9"/>
    <mergeCell ref="R20:AA20"/>
    <mergeCell ref="R21:AA28"/>
    <mergeCell ref="D32:E32"/>
    <mergeCell ref="D33:E33"/>
    <mergeCell ref="D36:E36"/>
    <mergeCell ref="C38:N38"/>
    <mergeCell ref="O38:AA38"/>
    <mergeCell ref="C39:F39"/>
    <mergeCell ref="G39:N39"/>
    <mergeCell ref="O39:S39"/>
    <mergeCell ref="T39:AA39"/>
    <mergeCell ref="AE39:AK39"/>
    <mergeCell ref="C40:F40"/>
    <mergeCell ref="G40:N40"/>
    <mergeCell ref="O40:S40"/>
    <mergeCell ref="T40:AA40"/>
    <mergeCell ref="AE40:AK40"/>
    <mergeCell ref="C41:F41"/>
    <mergeCell ref="G41:N41"/>
    <mergeCell ref="O41:S41"/>
    <mergeCell ref="T41:AA41"/>
    <mergeCell ref="C42:F42"/>
    <mergeCell ref="G42:N42"/>
    <mergeCell ref="O42:S42"/>
    <mergeCell ref="T42:AA42"/>
    <mergeCell ref="AE42:AK42"/>
    <mergeCell ref="C43:F44"/>
    <mergeCell ref="G43:N44"/>
    <mergeCell ref="O43:S43"/>
    <mergeCell ref="T43:AA43"/>
    <mergeCell ref="AE43:AK43"/>
    <mergeCell ref="O44:S44"/>
    <mergeCell ref="T44:AA44"/>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V48:V49"/>
    <mergeCell ref="W48:Y49"/>
    <mergeCell ref="Z48:AA49"/>
    <mergeCell ref="AE48:AK48"/>
    <mergeCell ref="C49:F49"/>
    <mergeCell ref="G49:N49"/>
    <mergeCell ref="AE49:AK49"/>
    <mergeCell ref="AE53:AK53"/>
    <mergeCell ref="AF54:AL54"/>
    <mergeCell ref="Z50:AA52"/>
    <mergeCell ref="AE50:AK50"/>
    <mergeCell ref="C51:F51"/>
    <mergeCell ref="G51:N51"/>
    <mergeCell ref="AE51:AK51"/>
    <mergeCell ref="C52:F52"/>
    <mergeCell ref="G52:N52"/>
    <mergeCell ref="AE52:AK52"/>
    <mergeCell ref="C50:F50"/>
    <mergeCell ref="G50:N50"/>
    <mergeCell ref="S50:U52"/>
    <mergeCell ref="V50:V52"/>
    <mergeCell ref="W50:Y52"/>
  </mergeCells>
  <pageMargins left="0.45972222222222198" right="0.42986111111111103" top="1.0798611111111101" bottom="0.35" header="0.511811023622047" footer="0.511811023622047"/>
  <pageSetup paperSize="9" scale="8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L82"/>
  <sheetViews>
    <sheetView showGridLines="0" topLeftCell="A26" zoomScaleNormal="100" workbookViewId="0">
      <selection activeCell="A26" sqref="A26"/>
    </sheetView>
  </sheetViews>
  <sheetFormatPr baseColWidth="10" defaultColWidth="11.42578125" defaultRowHeight="12.75"/>
  <cols>
    <col min="1" max="2" width="1.140625" customWidth="1"/>
    <col min="3" max="3" width="4.28515625" customWidth="1"/>
    <col min="4" max="4" width="5.7109375" customWidth="1"/>
    <col min="5" max="5" width="7"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15" customHeight="1">
      <c r="B8" s="215"/>
      <c r="C8" s="677" t="s">
        <v>433</v>
      </c>
      <c r="D8" s="677"/>
      <c r="E8" s="677"/>
      <c r="F8" s="755" t="s">
        <v>717</v>
      </c>
      <c r="G8" s="755"/>
      <c r="H8" s="755"/>
      <c r="I8" s="755"/>
      <c r="J8" s="755"/>
      <c r="K8" s="755"/>
      <c r="L8" s="755"/>
      <c r="M8" s="755"/>
      <c r="N8" s="755"/>
      <c r="O8" s="755"/>
      <c r="P8" s="755"/>
      <c r="Q8" s="756" t="s">
        <v>435</v>
      </c>
      <c r="R8" s="756"/>
      <c r="S8" s="757"/>
      <c r="T8" s="757"/>
      <c r="U8" s="756" t="s">
        <v>436</v>
      </c>
      <c r="V8" s="756"/>
      <c r="W8" s="678" t="s">
        <v>694</v>
      </c>
      <c r="X8" s="678"/>
      <c r="Y8" s="678"/>
      <c r="Z8" s="678"/>
      <c r="AA8" s="678"/>
      <c r="AB8" s="216"/>
      <c r="AE8" s="218"/>
      <c r="AF8" s="686"/>
      <c r="AG8" s="686"/>
      <c r="AH8" s="686"/>
      <c r="AI8" s="686"/>
      <c r="AJ8" s="686"/>
      <c r="AK8" s="686"/>
      <c r="AL8" s="686"/>
    </row>
    <row r="9" spans="2:38" ht="22.5" customHeight="1">
      <c r="B9" s="215"/>
      <c r="C9" s="661" t="s">
        <v>438</v>
      </c>
      <c r="D9" s="661"/>
      <c r="E9" s="661"/>
      <c r="F9" s="754" t="s">
        <v>713</v>
      </c>
      <c r="G9" s="754"/>
      <c r="H9" s="754"/>
      <c r="I9" s="754"/>
      <c r="J9" s="754"/>
      <c r="K9" s="754"/>
      <c r="L9" s="754"/>
      <c r="M9" s="754"/>
      <c r="N9" s="754"/>
      <c r="O9" s="754"/>
      <c r="P9" s="754"/>
      <c r="Q9" s="754"/>
      <c r="R9" s="754"/>
      <c r="S9" s="754"/>
      <c r="T9" s="754"/>
      <c r="U9" s="754"/>
      <c r="V9" s="754"/>
      <c r="W9" s="754"/>
      <c r="X9" s="754"/>
      <c r="Y9" s="754"/>
      <c r="Z9" s="754"/>
      <c r="AA9" s="754"/>
      <c r="AB9" s="216"/>
      <c r="AE9" s="346"/>
      <c r="AF9" s="686"/>
      <c r="AG9" s="686"/>
      <c r="AH9" s="686"/>
      <c r="AI9" s="686"/>
      <c r="AJ9" s="686"/>
      <c r="AK9" s="686"/>
      <c r="AL9" s="686"/>
    </row>
    <row r="10" spans="2:38">
      <c r="B10" s="215"/>
      <c r="C10" s="661"/>
      <c r="D10" s="661"/>
      <c r="E10" s="661"/>
      <c r="F10" s="754"/>
      <c r="G10" s="754"/>
      <c r="H10" s="754"/>
      <c r="I10" s="754"/>
      <c r="J10" s="754"/>
      <c r="K10" s="754"/>
      <c r="L10" s="754"/>
      <c r="M10" s="754"/>
      <c r="N10" s="754"/>
      <c r="O10" s="754"/>
      <c r="P10" s="754"/>
      <c r="Q10" s="754"/>
      <c r="R10" s="754"/>
      <c r="S10" s="754"/>
      <c r="T10" s="754"/>
      <c r="U10" s="754"/>
      <c r="V10" s="754"/>
      <c r="W10" s="754"/>
      <c r="X10" s="754"/>
      <c r="Y10" s="754"/>
      <c r="Z10" s="754"/>
      <c r="AA10" s="754"/>
      <c r="AB10" s="216"/>
      <c r="AE10" s="218"/>
      <c r="AF10" s="218"/>
      <c r="AG10" s="218"/>
      <c r="AH10" s="218"/>
      <c r="AI10" s="218"/>
      <c r="AJ10" s="218"/>
      <c r="AK10" s="218"/>
      <c r="AL10" s="218"/>
    </row>
    <row r="11" spans="2:38" ht="5.25"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0.25" customHeight="1">
      <c r="B13" s="215"/>
      <c r="C13" s="219"/>
      <c r="D13" s="220"/>
      <c r="E13" s="220"/>
      <c r="F13" s="220"/>
      <c r="G13" s="220"/>
      <c r="H13" s="220"/>
      <c r="I13" s="220"/>
      <c r="J13" s="220"/>
      <c r="K13" s="220"/>
      <c r="L13" s="220"/>
      <c r="M13" s="220"/>
      <c r="N13" s="220"/>
      <c r="O13" s="220"/>
      <c r="P13" s="220"/>
      <c r="Q13" s="220"/>
      <c r="R13" s="766"/>
      <c r="S13" s="766"/>
      <c r="T13" s="766"/>
      <c r="U13" s="766"/>
      <c r="V13" s="766"/>
      <c r="W13" s="766"/>
      <c r="X13" s="766"/>
      <c r="Y13" s="766"/>
      <c r="Z13" s="766"/>
      <c r="AA13" s="766"/>
      <c r="AB13" s="216"/>
      <c r="AE13" s="218"/>
      <c r="AF13" s="218"/>
      <c r="AG13" s="218"/>
      <c r="AH13" s="218"/>
      <c r="AI13" s="218"/>
      <c r="AJ13" s="218"/>
      <c r="AK13" s="218"/>
      <c r="AL13" s="218"/>
    </row>
    <row r="14" spans="2:38" ht="22.5" customHeight="1">
      <c r="B14" s="215"/>
      <c r="C14" s="219"/>
      <c r="D14" s="220"/>
      <c r="E14" s="220"/>
      <c r="F14" s="220"/>
      <c r="G14" s="220"/>
      <c r="H14" s="220"/>
      <c r="I14" s="220"/>
      <c r="J14" s="220"/>
      <c r="K14" s="220"/>
      <c r="L14" s="220"/>
      <c r="M14" s="220"/>
      <c r="N14" s="220"/>
      <c r="O14" s="220"/>
      <c r="P14" s="220"/>
      <c r="Q14" s="220"/>
      <c r="R14" s="766"/>
      <c r="S14" s="766"/>
      <c r="T14" s="766"/>
      <c r="U14" s="766"/>
      <c r="V14" s="766"/>
      <c r="W14" s="766"/>
      <c r="X14" s="766"/>
      <c r="Y14" s="766"/>
      <c r="Z14" s="766"/>
      <c r="AA14" s="766"/>
      <c r="AB14" s="216"/>
      <c r="AE14" s="218"/>
      <c r="AF14" s="218"/>
      <c r="AG14" s="218"/>
      <c r="AH14" s="218"/>
      <c r="AI14" s="218"/>
      <c r="AJ14" s="218"/>
      <c r="AK14" s="218"/>
      <c r="AL14" s="218"/>
    </row>
    <row r="15" spans="2:38" ht="17.25"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216"/>
      <c r="AE15" s="218"/>
      <c r="AF15" s="218"/>
      <c r="AG15" s="218"/>
      <c r="AH15" s="218"/>
      <c r="AI15" s="218"/>
      <c r="AJ15" s="218"/>
      <c r="AK15" s="218"/>
      <c r="AL15" s="218"/>
    </row>
    <row r="16" spans="2:38" ht="17.25"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216"/>
      <c r="AE16" s="218"/>
      <c r="AF16" s="218"/>
      <c r="AG16" s="218"/>
      <c r="AH16" s="218"/>
      <c r="AI16" s="218"/>
      <c r="AJ16" s="218"/>
      <c r="AK16" s="218"/>
      <c r="AL16" s="218"/>
    </row>
    <row r="17" spans="2:38" ht="21.75"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216"/>
      <c r="AE17" s="218"/>
      <c r="AF17" s="218"/>
      <c r="AG17" s="218"/>
      <c r="AH17" s="218"/>
      <c r="AI17" s="218"/>
      <c r="AJ17" s="218"/>
      <c r="AK17" s="218"/>
      <c r="AL17" s="218"/>
    </row>
    <row r="18" spans="2:38" ht="22.5"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216"/>
      <c r="AE18" s="218"/>
      <c r="AF18" s="218"/>
      <c r="AG18" s="218"/>
      <c r="AH18" s="218"/>
      <c r="AI18" s="218"/>
      <c r="AJ18" s="218"/>
      <c r="AK18" s="218"/>
      <c r="AL18" s="218"/>
    </row>
    <row r="19" spans="2:38" ht="17.25"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216"/>
      <c r="AE19" s="218"/>
      <c r="AF19" s="218"/>
      <c r="AG19" s="218"/>
      <c r="AH19" s="218"/>
      <c r="AI19" s="218"/>
      <c r="AJ19" s="218"/>
      <c r="AK19" s="218"/>
      <c r="AL19" s="218"/>
    </row>
    <row r="20" spans="2:38" ht="17.25" customHeight="1">
      <c r="B20" s="215"/>
      <c r="C20" s="219"/>
      <c r="D20" s="220"/>
      <c r="E20" s="220"/>
      <c r="F20" s="220"/>
      <c r="G20" s="220"/>
      <c r="H20" s="220"/>
      <c r="I20" s="220"/>
      <c r="J20" s="220"/>
      <c r="K20" s="220"/>
      <c r="L20" s="220"/>
      <c r="M20" s="220"/>
      <c r="N20" s="220"/>
      <c r="O20" s="220"/>
      <c r="P20" s="220"/>
      <c r="Q20" s="220"/>
      <c r="R20" s="682" t="s">
        <v>478</v>
      </c>
      <c r="S20" s="682"/>
      <c r="T20" s="682"/>
      <c r="U20" s="682"/>
      <c r="V20" s="682"/>
      <c r="W20" s="682"/>
      <c r="X20" s="682"/>
      <c r="Y20" s="682"/>
      <c r="Z20" s="682"/>
      <c r="AA20" s="682"/>
      <c r="AB20" s="216"/>
      <c r="AE20" s="218"/>
      <c r="AF20" s="218"/>
      <c r="AG20" s="218"/>
      <c r="AH20" s="218"/>
      <c r="AI20" s="218"/>
      <c r="AJ20" s="218"/>
      <c r="AK20" s="218"/>
      <c r="AL20" s="218"/>
    </row>
    <row r="21" spans="2:38" ht="17.25" customHeight="1">
      <c r="B21" s="215"/>
      <c r="C21" s="219"/>
      <c r="D21" s="220"/>
      <c r="E21" s="220"/>
      <c r="F21" s="220"/>
      <c r="G21" s="220"/>
      <c r="H21" s="220"/>
      <c r="I21" s="220"/>
      <c r="J21" s="220"/>
      <c r="K21" s="220"/>
      <c r="L21" s="220"/>
      <c r="M21" s="220"/>
      <c r="N21" s="220"/>
      <c r="O21" s="220"/>
      <c r="P21" s="220"/>
      <c r="Q21" s="220"/>
      <c r="R21" s="758"/>
      <c r="S21" s="758"/>
      <c r="T21" s="758"/>
      <c r="U21" s="758"/>
      <c r="V21" s="758"/>
      <c r="W21" s="758"/>
      <c r="X21" s="758"/>
      <c r="Y21" s="758"/>
      <c r="Z21" s="758"/>
      <c r="AA21" s="758"/>
      <c r="AB21" s="216"/>
      <c r="AE21" s="218"/>
      <c r="AF21" s="218"/>
      <c r="AG21" s="218"/>
      <c r="AH21" s="218"/>
      <c r="AI21" s="218"/>
      <c r="AJ21" s="218"/>
      <c r="AK21" s="218"/>
      <c r="AL21" s="218"/>
    </row>
    <row r="22" spans="2:38" ht="17.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7.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7.2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27.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30.7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4.2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18.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6" customHeight="1">
      <c r="B30" s="215"/>
      <c r="C30" s="219"/>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1"/>
      <c r="AB30" s="216"/>
      <c r="AE30" s="218"/>
      <c r="AF30" s="218"/>
      <c r="AG30" s="218"/>
      <c r="AH30" s="218"/>
      <c r="AI30" s="218"/>
      <c r="AJ30" s="218"/>
      <c r="AK30" s="218"/>
      <c r="AL30" s="218"/>
    </row>
    <row r="31" spans="2:38" ht="22.5" customHeight="1">
      <c r="B31" s="215"/>
      <c r="C31" s="219"/>
      <c r="D31" s="332" t="s">
        <v>501</v>
      </c>
      <c r="E31" s="376"/>
      <c r="F31" s="224" t="s">
        <v>502</v>
      </c>
      <c r="G31" s="224" t="s">
        <v>503</v>
      </c>
      <c r="H31" s="224" t="s">
        <v>504</v>
      </c>
      <c r="I31" s="224" t="s">
        <v>505</v>
      </c>
      <c r="J31" s="224" t="s">
        <v>506</v>
      </c>
      <c r="K31" s="224" t="s">
        <v>507</v>
      </c>
      <c r="L31" s="224" t="s">
        <v>508</v>
      </c>
      <c r="M31" s="224" t="s">
        <v>509</v>
      </c>
      <c r="N31" s="224" t="s">
        <v>510</v>
      </c>
      <c r="O31" s="224" t="s">
        <v>511</v>
      </c>
      <c r="P31" s="224" t="s">
        <v>512</v>
      </c>
      <c r="Q31" s="224" t="s">
        <v>513</v>
      </c>
      <c r="R31" s="225" t="s">
        <v>514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767" t="s">
        <v>27</v>
      </c>
      <c r="E32" s="767"/>
      <c r="F32" s="256">
        <f>INDICADORES!H33</f>
        <v>0</v>
      </c>
      <c r="G32" s="256">
        <f>INDICADORES!K33</f>
        <v>0</v>
      </c>
      <c r="H32" s="256">
        <f>INDICADORES!N33</f>
        <v>0</v>
      </c>
      <c r="I32" s="256">
        <f>INDICADORES!T33</f>
        <v>0</v>
      </c>
      <c r="J32" s="256">
        <f>INDICADORES!W33</f>
        <v>0</v>
      </c>
      <c r="K32" s="256">
        <f>INDICADORES!Z33</f>
        <v>0</v>
      </c>
      <c r="L32" s="256">
        <f>INDICADORES!AF33</f>
        <v>0</v>
      </c>
      <c r="M32" s="256">
        <f>INDICADORES!AI33</f>
        <v>0</v>
      </c>
      <c r="N32" s="256">
        <f>INDICADORES!AL33</f>
        <v>0</v>
      </c>
      <c r="O32" s="256">
        <f>INDICADORES!AR33</f>
        <v>0</v>
      </c>
      <c r="P32" s="256">
        <f>INDICADORES!AU33</f>
        <v>1</v>
      </c>
      <c r="Q32" s="256">
        <f>INDICADORES!AX33</f>
        <v>1</v>
      </c>
      <c r="R32" s="257">
        <f>SUM(F32:Q32)</f>
        <v>2</v>
      </c>
      <c r="U32" s="220"/>
      <c r="V32" s="220"/>
      <c r="W32" s="220"/>
      <c r="X32" s="220"/>
      <c r="Y32" s="220"/>
      <c r="Z32" s="220"/>
      <c r="AA32" s="221"/>
      <c r="AB32" s="216"/>
      <c r="AE32" s="218"/>
      <c r="AF32" s="218"/>
      <c r="AG32" s="218"/>
      <c r="AH32" s="218"/>
      <c r="AI32" s="218"/>
      <c r="AJ32" s="218"/>
      <c r="AK32" s="218"/>
      <c r="AL32" s="218"/>
    </row>
    <row r="33" spans="2:38" ht="22.5" customHeight="1">
      <c r="B33" s="215"/>
      <c r="C33" s="219"/>
      <c r="D33" s="767" t="s">
        <v>28</v>
      </c>
      <c r="E33" s="767"/>
      <c r="F33" s="256">
        <f>INDICADORES!I33</f>
        <v>2956</v>
      </c>
      <c r="G33" s="256">
        <f>INDICADORES!L33</f>
        <v>2786</v>
      </c>
      <c r="H33" s="256">
        <f>INDICADORES!O33</f>
        <v>3355</v>
      </c>
      <c r="I33" s="256">
        <f>INDICADORES!U33</f>
        <v>3107</v>
      </c>
      <c r="J33" s="256">
        <f>INDICADORES!X33</f>
        <v>0</v>
      </c>
      <c r="K33" s="256">
        <f>INDICADORES!AA33</f>
        <v>3258</v>
      </c>
      <c r="L33" s="256">
        <f>INDICADORES!AG33</f>
        <v>3331</v>
      </c>
      <c r="M33" s="256">
        <f>INDICADORES!AJ33</f>
        <v>3381</v>
      </c>
      <c r="N33" s="256">
        <f>INDICADORES!AM33</f>
        <v>3218</v>
      </c>
      <c r="O33" s="256">
        <f>INDICADORES!AS33</f>
        <v>3282</v>
      </c>
      <c r="P33" s="256">
        <f>INDICADORES!AV33</f>
        <v>3151</v>
      </c>
      <c r="Q33" s="256">
        <f>INDICADORES!AY33</f>
        <v>3128</v>
      </c>
      <c r="R33" s="257">
        <f>SUM(F33:Q33)</f>
        <v>34953</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515</v>
      </c>
      <c r="E34" s="377"/>
      <c r="F34" s="386">
        <f t="shared" ref="F34:R34" si="0">F32/F33*1000</f>
        <v>0</v>
      </c>
      <c r="G34" s="386">
        <f t="shared" si="0"/>
        <v>0</v>
      </c>
      <c r="H34" s="386">
        <f t="shared" si="0"/>
        <v>0</v>
      </c>
      <c r="I34" s="386">
        <f t="shared" si="0"/>
        <v>0</v>
      </c>
      <c r="J34" s="386" t="e">
        <f t="shared" si="0"/>
        <v>#DIV/0!</v>
      </c>
      <c r="K34" s="386">
        <f t="shared" si="0"/>
        <v>0</v>
      </c>
      <c r="L34" s="386">
        <f t="shared" si="0"/>
        <v>0</v>
      </c>
      <c r="M34" s="386">
        <f t="shared" si="0"/>
        <v>0</v>
      </c>
      <c r="N34" s="386">
        <f t="shared" si="0"/>
        <v>0</v>
      </c>
      <c r="O34" s="386">
        <f t="shared" si="0"/>
        <v>0</v>
      </c>
      <c r="P34" s="386">
        <f t="shared" si="0"/>
        <v>0.31735956839098695</v>
      </c>
      <c r="Q34" s="386">
        <f t="shared" si="0"/>
        <v>0.31969309462915602</v>
      </c>
      <c r="R34" s="386">
        <f t="shared" si="0"/>
        <v>5.7219695019025546E-2</v>
      </c>
      <c r="U34" s="220"/>
      <c r="V34" s="220"/>
      <c r="W34" s="387" t="s">
        <v>718</v>
      </c>
      <c r="X34" s="220"/>
      <c r="Y34" s="220"/>
      <c r="Z34" s="220"/>
      <c r="AA34" s="221"/>
      <c r="AB34" s="216"/>
      <c r="AE34" s="218"/>
      <c r="AF34" s="218"/>
      <c r="AG34" s="218"/>
      <c r="AH34" s="218"/>
      <c r="AI34" s="218"/>
      <c r="AJ34" s="218"/>
      <c r="AK34" s="218"/>
      <c r="AL34" s="218"/>
    </row>
    <row r="35" spans="2:38" ht="22.5" customHeight="1">
      <c r="B35" s="215"/>
      <c r="C35" s="219"/>
      <c r="D35" s="231" t="s">
        <v>516</v>
      </c>
      <c r="E35" s="275"/>
      <c r="F35" s="388">
        <v>0</v>
      </c>
      <c r="G35" s="388">
        <v>0</v>
      </c>
      <c r="H35" s="388">
        <v>0</v>
      </c>
      <c r="I35" s="388">
        <v>0</v>
      </c>
      <c r="J35" s="388">
        <v>0.36258158085569298</v>
      </c>
      <c r="K35" s="388">
        <v>0</v>
      </c>
      <c r="L35" s="388">
        <v>0</v>
      </c>
      <c r="M35" s="388">
        <v>0.35498757543485998</v>
      </c>
      <c r="N35" s="388">
        <v>0</v>
      </c>
      <c r="O35" s="388">
        <v>0.36549707602339199</v>
      </c>
      <c r="P35" s="388">
        <v>0</v>
      </c>
      <c r="Q35" s="388">
        <v>0</v>
      </c>
      <c r="R35" s="389">
        <v>9.1583478340507396E-2</v>
      </c>
      <c r="U35" s="220"/>
      <c r="V35" s="220"/>
      <c r="W35" s="220"/>
      <c r="X35" s="220"/>
      <c r="Y35" s="220"/>
      <c r="Z35" s="220"/>
      <c r="AA35" s="221"/>
      <c r="AB35" s="216"/>
      <c r="AE35" s="218"/>
      <c r="AF35" s="218"/>
      <c r="AG35" s="218"/>
      <c r="AH35" s="218"/>
      <c r="AI35" s="218"/>
      <c r="AJ35" s="218"/>
      <c r="AK35" s="218"/>
      <c r="AL35" s="218"/>
    </row>
    <row r="36" spans="2:38" ht="17.25" customHeight="1">
      <c r="B36" s="215"/>
      <c r="C36" s="219"/>
      <c r="D36" s="685" t="s">
        <v>26</v>
      </c>
      <c r="E36" s="685"/>
      <c r="F36" s="330">
        <v>0</v>
      </c>
      <c r="G36" s="330">
        <v>0</v>
      </c>
      <c r="H36" s="330">
        <v>0</v>
      </c>
      <c r="I36" s="330">
        <v>0</v>
      </c>
      <c r="J36" s="330">
        <v>0</v>
      </c>
      <c r="K36" s="330">
        <v>0</v>
      </c>
      <c r="L36" s="330">
        <v>0</v>
      </c>
      <c r="M36" s="330">
        <v>0</v>
      </c>
      <c r="N36" s="330">
        <v>0</v>
      </c>
      <c r="O36" s="330">
        <v>0</v>
      </c>
      <c r="P36" s="330">
        <v>0</v>
      </c>
      <c r="Q36" s="330">
        <v>0</v>
      </c>
      <c r="R36" s="390">
        <v>0</v>
      </c>
      <c r="U36" s="220"/>
      <c r="V36" s="220"/>
      <c r="W36" s="220"/>
      <c r="X36" s="220"/>
      <c r="Y36" s="220"/>
      <c r="Z36" s="220"/>
      <c r="AA36" s="221"/>
      <c r="AB36" s="216"/>
      <c r="AE36" s="218"/>
      <c r="AF36" s="218"/>
      <c r="AG36" s="218"/>
      <c r="AH36" s="218"/>
      <c r="AI36" s="218"/>
      <c r="AJ36" s="218"/>
      <c r="AK36" s="218"/>
      <c r="AL36" s="218"/>
    </row>
    <row r="37" spans="2:38" ht="3.75" customHeight="1">
      <c r="B37" s="215"/>
      <c r="C37" s="219"/>
      <c r="D37" s="220"/>
      <c r="S37" s="220"/>
      <c r="T37" s="220"/>
      <c r="W37" s="220"/>
      <c r="X37" s="220"/>
      <c r="Y37" s="220"/>
      <c r="Z37" s="220"/>
      <c r="AA37" s="221"/>
      <c r="AB37" s="216"/>
      <c r="AE37" s="218"/>
      <c r="AF37" s="218"/>
      <c r="AG37" s="218"/>
      <c r="AH37" s="218"/>
      <c r="AI37" s="218"/>
      <c r="AJ37" s="218"/>
      <c r="AK37" s="218"/>
      <c r="AL37" s="218"/>
    </row>
    <row r="38" spans="2:38" ht="12.75" customHeight="1">
      <c r="B38" s="215"/>
      <c r="C38" s="765" t="s">
        <v>466</v>
      </c>
      <c r="D38" s="765"/>
      <c r="E38" s="765"/>
      <c r="F38" s="765"/>
      <c r="G38" s="765"/>
      <c r="H38" s="765"/>
      <c r="I38" s="765"/>
      <c r="J38" s="765"/>
      <c r="K38" s="765"/>
      <c r="L38" s="765"/>
      <c r="M38" s="765"/>
      <c r="N38" s="765"/>
      <c r="O38" s="659" t="s">
        <v>467</v>
      </c>
      <c r="P38" s="659"/>
      <c r="Q38" s="659"/>
      <c r="R38" s="659"/>
      <c r="S38" s="659"/>
      <c r="T38" s="659"/>
      <c r="U38" s="659"/>
      <c r="V38" s="659"/>
      <c r="W38" s="659"/>
      <c r="X38" s="659"/>
      <c r="Y38" s="659"/>
      <c r="Z38" s="659"/>
      <c r="AA38" s="659"/>
      <c r="AB38" s="216"/>
      <c r="AD38" s="218"/>
      <c r="AE38" s="218"/>
      <c r="AF38" s="218"/>
      <c r="AG38" s="218"/>
      <c r="AH38" s="218"/>
      <c r="AI38" s="218"/>
      <c r="AJ38" s="218"/>
      <c r="AK38" s="218"/>
    </row>
    <row r="39" spans="2:38" ht="21" customHeight="1">
      <c r="B39" s="215"/>
      <c r="C39" s="677" t="s">
        <v>27</v>
      </c>
      <c r="D39" s="677"/>
      <c r="E39" s="677"/>
      <c r="F39" s="677"/>
      <c r="G39" s="763" t="s">
        <v>719</v>
      </c>
      <c r="H39" s="763"/>
      <c r="I39" s="763"/>
      <c r="J39" s="763"/>
      <c r="K39" s="763"/>
      <c r="L39" s="763"/>
      <c r="M39" s="763"/>
      <c r="N39" s="763"/>
      <c r="O39" s="690" t="s">
        <v>518</v>
      </c>
      <c r="P39" s="690"/>
      <c r="Q39" s="690"/>
      <c r="R39" s="690"/>
      <c r="S39" s="690"/>
      <c r="T39" s="742"/>
      <c r="U39" s="742"/>
      <c r="V39" s="742"/>
      <c r="W39" s="742"/>
      <c r="X39" s="742"/>
      <c r="Y39" s="742"/>
      <c r="Z39" s="742"/>
      <c r="AA39" s="742"/>
      <c r="AB39" s="301"/>
      <c r="AD39" s="261"/>
      <c r="AE39" s="646"/>
      <c r="AF39" s="646"/>
      <c r="AG39" s="646"/>
      <c r="AH39" s="646"/>
      <c r="AI39" s="646"/>
      <c r="AJ39" s="646"/>
      <c r="AK39" s="646"/>
    </row>
    <row r="40" spans="2:38" ht="18" customHeight="1">
      <c r="B40" s="215"/>
      <c r="C40" s="661" t="s">
        <v>28</v>
      </c>
      <c r="D40" s="661"/>
      <c r="E40" s="661"/>
      <c r="F40" s="661"/>
      <c r="G40" s="763" t="s">
        <v>720</v>
      </c>
      <c r="H40" s="763"/>
      <c r="I40" s="763"/>
      <c r="J40" s="763"/>
      <c r="K40" s="763"/>
      <c r="L40" s="763"/>
      <c r="M40" s="763"/>
      <c r="N40" s="763"/>
      <c r="O40" s="661" t="s">
        <v>519</v>
      </c>
      <c r="P40" s="661"/>
      <c r="Q40" s="661"/>
      <c r="R40" s="661"/>
      <c r="S40" s="661"/>
      <c r="T40" s="740"/>
      <c r="U40" s="740"/>
      <c r="V40" s="740"/>
      <c r="W40" s="740"/>
      <c r="X40" s="740"/>
      <c r="Y40" s="740"/>
      <c r="Z40" s="740"/>
      <c r="AA40" s="740"/>
      <c r="AB40" s="301"/>
      <c r="AD40" s="261"/>
      <c r="AE40" s="646"/>
      <c r="AF40" s="646"/>
      <c r="AG40" s="646"/>
      <c r="AH40" s="646"/>
      <c r="AI40" s="646"/>
      <c r="AJ40" s="646"/>
      <c r="AK40" s="646"/>
    </row>
    <row r="41" spans="2:38" ht="24" customHeight="1">
      <c r="B41" s="215"/>
      <c r="C41" s="661" t="s">
        <v>520</v>
      </c>
      <c r="D41" s="661"/>
      <c r="E41" s="661"/>
      <c r="F41" s="661"/>
      <c r="G41" s="763" t="s">
        <v>714</v>
      </c>
      <c r="H41" s="763"/>
      <c r="I41" s="763"/>
      <c r="J41" s="763"/>
      <c r="K41" s="763"/>
      <c r="L41" s="763"/>
      <c r="M41" s="763"/>
      <c r="N41" s="763"/>
      <c r="O41" s="648" t="s">
        <v>471</v>
      </c>
      <c r="P41" s="648"/>
      <c r="Q41" s="648"/>
      <c r="R41" s="648"/>
      <c r="S41" s="648"/>
      <c r="T41" s="740" t="s">
        <v>472</v>
      </c>
      <c r="U41" s="740"/>
      <c r="V41" s="740"/>
      <c r="W41" s="740"/>
      <c r="X41" s="740"/>
      <c r="Y41" s="740"/>
      <c r="Z41" s="740"/>
      <c r="AA41" s="740"/>
      <c r="AB41" s="301"/>
      <c r="AD41" s="261"/>
      <c r="AE41" s="239"/>
      <c r="AF41" s="239"/>
      <c r="AG41" s="239"/>
      <c r="AH41" s="239"/>
      <c r="AI41" s="239"/>
      <c r="AJ41" s="239"/>
      <c r="AK41" s="239"/>
    </row>
    <row r="42" spans="2:38" ht="18.75" customHeight="1">
      <c r="B42" s="215"/>
      <c r="C42" s="661" t="s">
        <v>468</v>
      </c>
      <c r="D42" s="661"/>
      <c r="E42" s="661"/>
      <c r="F42" s="661"/>
      <c r="G42" s="763" t="s">
        <v>121</v>
      </c>
      <c r="H42" s="763"/>
      <c r="I42" s="763"/>
      <c r="J42" s="763"/>
      <c r="K42" s="763"/>
      <c r="L42" s="763"/>
      <c r="M42" s="763"/>
      <c r="N42" s="763"/>
      <c r="O42" s="648" t="s">
        <v>473</v>
      </c>
      <c r="P42" s="648"/>
      <c r="Q42" s="648"/>
      <c r="R42" s="648"/>
      <c r="S42" s="648"/>
      <c r="T42" s="740" t="s">
        <v>474</v>
      </c>
      <c r="U42" s="740"/>
      <c r="V42" s="740"/>
      <c r="W42" s="740"/>
      <c r="X42" s="740"/>
      <c r="Y42" s="740"/>
      <c r="Z42" s="740"/>
      <c r="AA42" s="740"/>
      <c r="AB42" s="301"/>
      <c r="AD42" s="261"/>
      <c r="AE42" s="647"/>
      <c r="AF42" s="647"/>
      <c r="AG42" s="647"/>
      <c r="AH42" s="647"/>
      <c r="AI42" s="647"/>
      <c r="AJ42" s="647"/>
      <c r="AK42" s="647"/>
    </row>
    <row r="43" spans="2:38" ht="15.75" customHeight="1">
      <c r="B43" s="215"/>
      <c r="C43" s="668" t="s">
        <v>522</v>
      </c>
      <c r="D43" s="668"/>
      <c r="E43" s="668"/>
      <c r="F43" s="668"/>
      <c r="G43" s="737" t="s">
        <v>716</v>
      </c>
      <c r="H43" s="737"/>
      <c r="I43" s="737"/>
      <c r="J43" s="737"/>
      <c r="K43" s="737"/>
      <c r="L43" s="737"/>
      <c r="M43" s="737"/>
      <c r="N43" s="737"/>
      <c r="O43" s="661" t="s">
        <v>475</v>
      </c>
      <c r="P43" s="661"/>
      <c r="Q43" s="661"/>
      <c r="R43" s="661"/>
      <c r="S43" s="661"/>
      <c r="T43" s="740"/>
      <c r="U43" s="740"/>
      <c r="V43" s="740"/>
      <c r="W43" s="740"/>
      <c r="X43" s="740"/>
      <c r="Y43" s="740"/>
      <c r="Z43" s="740"/>
      <c r="AA43" s="740"/>
      <c r="AB43" s="301"/>
      <c r="AD43" s="261"/>
      <c r="AE43" s="647"/>
      <c r="AF43" s="647"/>
      <c r="AG43" s="647"/>
      <c r="AH43" s="647"/>
      <c r="AI43" s="647"/>
      <c r="AJ43" s="647"/>
      <c r="AK43" s="647"/>
    </row>
    <row r="44" spans="2:38" ht="29.25" customHeight="1">
      <c r="B44" s="215"/>
      <c r="C44" s="668"/>
      <c r="D44" s="668"/>
      <c r="E44" s="668"/>
      <c r="F44" s="668"/>
      <c r="G44" s="737"/>
      <c r="H44" s="737"/>
      <c r="I44" s="737"/>
      <c r="J44" s="737"/>
      <c r="K44" s="737"/>
      <c r="L44" s="737"/>
      <c r="M44" s="737"/>
      <c r="N44" s="737"/>
      <c r="O44" s="668" t="s">
        <v>476</v>
      </c>
      <c r="P44" s="668"/>
      <c r="Q44" s="668"/>
      <c r="R44" s="668"/>
      <c r="S44" s="668"/>
      <c r="T44" s="741" t="s">
        <v>477</v>
      </c>
      <c r="U44" s="741"/>
      <c r="V44" s="741"/>
      <c r="W44" s="741"/>
      <c r="X44" s="741"/>
      <c r="Y44" s="741"/>
      <c r="Z44" s="741"/>
      <c r="AA44" s="741"/>
      <c r="AB44" s="301"/>
      <c r="AD44" s="261"/>
      <c r="AE44" s="238"/>
      <c r="AF44" s="238"/>
      <c r="AG44" s="238"/>
      <c r="AH44" s="238"/>
      <c r="AI44" s="238"/>
      <c r="AJ44" s="238"/>
      <c r="AK44" s="238"/>
    </row>
    <row r="45" spans="2:38" ht="15" customHeight="1">
      <c r="B45" s="215"/>
      <c r="C45" s="676" t="s">
        <v>478</v>
      </c>
      <c r="D45" s="676"/>
      <c r="E45" s="676"/>
      <c r="F45" s="676"/>
      <c r="G45" s="676"/>
      <c r="H45" s="676"/>
      <c r="I45" s="676"/>
      <c r="J45" s="676"/>
      <c r="K45" s="676"/>
      <c r="L45" s="676"/>
      <c r="M45" s="676"/>
      <c r="N45" s="676"/>
      <c r="O45" s="660" t="s">
        <v>479</v>
      </c>
      <c r="P45" s="660"/>
      <c r="Q45" s="660"/>
      <c r="R45" s="660"/>
      <c r="S45" s="660"/>
      <c r="T45" s="660"/>
      <c r="U45" s="660"/>
      <c r="V45" s="660"/>
      <c r="W45" s="660"/>
      <c r="X45" s="660"/>
      <c r="Y45" s="660"/>
      <c r="Z45" s="660"/>
      <c r="AA45" s="660"/>
      <c r="AB45" s="301"/>
      <c r="AD45" s="261"/>
      <c r="AE45" s="647"/>
      <c r="AF45" s="647"/>
      <c r="AG45" s="647"/>
      <c r="AH45" s="647"/>
      <c r="AI45" s="647"/>
      <c r="AJ45" s="647"/>
      <c r="AK45" s="647"/>
    </row>
    <row r="46" spans="2:38" ht="27.75" customHeight="1">
      <c r="B46" s="215"/>
      <c r="C46" s="677" t="s">
        <v>480</v>
      </c>
      <c r="D46" s="677"/>
      <c r="E46" s="677"/>
      <c r="F46" s="677"/>
      <c r="G46" s="662" t="s">
        <v>481</v>
      </c>
      <c r="H46" s="662"/>
      <c r="I46" s="241"/>
      <c r="J46" s="241" t="s">
        <v>483</v>
      </c>
      <c r="K46" s="240" t="s">
        <v>482</v>
      </c>
      <c r="L46" s="241" t="s">
        <v>484</v>
      </c>
      <c r="M46" s="242"/>
      <c r="N46" s="242"/>
      <c r="O46" s="663" t="s">
        <v>485</v>
      </c>
      <c r="P46" s="663"/>
      <c r="Q46" s="663"/>
      <c r="R46" s="663"/>
      <c r="S46" s="720" t="s">
        <v>486</v>
      </c>
      <c r="T46" s="720"/>
      <c r="U46" s="720"/>
      <c r="V46" s="720"/>
      <c r="W46" s="720"/>
      <c r="X46" s="720"/>
      <c r="Y46" s="720"/>
      <c r="Z46" s="720"/>
      <c r="AA46" s="720"/>
      <c r="AB46" s="301"/>
      <c r="AD46" s="261"/>
      <c r="AE46" s="238"/>
      <c r="AF46" s="238"/>
      <c r="AG46" s="238"/>
      <c r="AH46" s="238"/>
      <c r="AI46" s="238"/>
      <c r="AJ46" s="238"/>
      <c r="AK46" s="238"/>
    </row>
    <row r="47" spans="2:38" ht="36" customHeight="1">
      <c r="B47" s="215"/>
      <c r="C47" s="677"/>
      <c r="D47" s="677"/>
      <c r="E47" s="677"/>
      <c r="F47" s="677"/>
      <c r="G47" s="665" t="s">
        <v>710</v>
      </c>
      <c r="H47" s="665"/>
      <c r="I47" s="665"/>
      <c r="J47" s="665"/>
      <c r="K47" s="665"/>
      <c r="L47" s="665"/>
      <c r="M47" s="665"/>
      <c r="N47" s="243" t="s">
        <v>482</v>
      </c>
      <c r="O47" s="650" t="s">
        <v>487</v>
      </c>
      <c r="P47" s="650"/>
      <c r="Q47" s="650"/>
      <c r="R47" s="650"/>
      <c r="S47" s="656" t="s">
        <v>488</v>
      </c>
      <c r="T47" s="656"/>
      <c r="U47" s="656"/>
      <c r="V47" s="245" t="s">
        <v>482</v>
      </c>
      <c r="W47" s="721" t="s">
        <v>489</v>
      </c>
      <c r="X47" s="721"/>
      <c r="Y47" s="721"/>
      <c r="Z47" s="667" t="s">
        <v>482</v>
      </c>
      <c r="AA47" s="667"/>
      <c r="AB47" s="301"/>
      <c r="AD47" s="261"/>
      <c r="AE47" s="647"/>
      <c r="AF47" s="647"/>
      <c r="AG47" s="647"/>
      <c r="AH47" s="647"/>
      <c r="AI47" s="647"/>
      <c r="AJ47" s="647"/>
      <c r="AK47" s="647"/>
    </row>
    <row r="48" spans="2:38" ht="29.25" customHeight="1">
      <c r="B48" s="215"/>
      <c r="C48" s="648" t="s">
        <v>490</v>
      </c>
      <c r="D48" s="648"/>
      <c r="E48" s="648"/>
      <c r="F48" s="648"/>
      <c r="G48" s="652"/>
      <c r="H48" s="652"/>
      <c r="I48" s="652"/>
      <c r="J48" s="652"/>
      <c r="K48" s="652"/>
      <c r="L48" s="652"/>
      <c r="M48" s="652"/>
      <c r="N48" s="652"/>
      <c r="O48" s="650"/>
      <c r="P48" s="650"/>
      <c r="Q48" s="650"/>
      <c r="R48" s="650"/>
      <c r="S48" s="721" t="s">
        <v>476</v>
      </c>
      <c r="T48" s="721"/>
      <c r="U48" s="721"/>
      <c r="V48" s="655" t="s">
        <v>482</v>
      </c>
      <c r="W48" s="721" t="s">
        <v>523</v>
      </c>
      <c r="X48" s="721"/>
      <c r="Y48" s="721"/>
      <c r="Z48" s="712"/>
      <c r="AA48" s="712"/>
      <c r="AB48" s="301"/>
      <c r="AD48" s="261"/>
      <c r="AE48" s="647"/>
      <c r="AF48" s="647"/>
      <c r="AG48" s="647"/>
      <c r="AH48" s="647"/>
      <c r="AI48" s="647"/>
      <c r="AJ48" s="647"/>
      <c r="AK48" s="647"/>
    </row>
    <row r="49" spans="1:38" ht="23.25" customHeight="1">
      <c r="B49" s="215"/>
      <c r="C49" s="648" t="s">
        <v>524</v>
      </c>
      <c r="D49" s="648"/>
      <c r="E49" s="648"/>
      <c r="F49" s="648"/>
      <c r="G49" s="736" t="s">
        <v>622</v>
      </c>
      <c r="H49" s="736"/>
      <c r="I49" s="736"/>
      <c r="J49" s="736"/>
      <c r="K49" s="736"/>
      <c r="L49" s="736"/>
      <c r="M49" s="736"/>
      <c r="N49" s="736"/>
      <c r="O49" s="650"/>
      <c r="P49" s="650"/>
      <c r="Q49" s="650"/>
      <c r="R49" s="650"/>
      <c r="S49" s="721"/>
      <c r="T49" s="721"/>
      <c r="U49" s="721"/>
      <c r="V49" s="655"/>
      <c r="W49" s="721"/>
      <c r="X49" s="721"/>
      <c r="Y49" s="721"/>
      <c r="Z49" s="712"/>
      <c r="AA49" s="712"/>
      <c r="AB49" s="301"/>
      <c r="AD49" s="261"/>
      <c r="AE49" s="647"/>
      <c r="AF49" s="647"/>
      <c r="AG49" s="647"/>
      <c r="AH49" s="647"/>
      <c r="AI49" s="647"/>
      <c r="AJ49" s="647"/>
      <c r="AK49" s="647"/>
    </row>
    <row r="50" spans="1:38" ht="14.25" customHeight="1">
      <c r="B50" s="215"/>
      <c r="C50" s="648" t="s">
        <v>526</v>
      </c>
      <c r="D50" s="648"/>
      <c r="E50" s="648"/>
      <c r="F50" s="648"/>
      <c r="G50" s="649" t="s">
        <v>721</v>
      </c>
      <c r="H50" s="649"/>
      <c r="I50" s="649"/>
      <c r="J50" s="649"/>
      <c r="K50" s="649"/>
      <c r="L50" s="649"/>
      <c r="M50" s="649"/>
      <c r="N50" s="649"/>
      <c r="O50" s="650"/>
      <c r="P50" s="650"/>
      <c r="Q50" s="650"/>
      <c r="R50" s="650"/>
      <c r="S50" s="715" t="s">
        <v>493</v>
      </c>
      <c r="T50" s="715"/>
      <c r="U50" s="715"/>
      <c r="V50" s="654" t="s">
        <v>482</v>
      </c>
      <c r="W50" s="607" t="s">
        <v>494</v>
      </c>
      <c r="X50" s="607"/>
      <c r="Y50" s="607"/>
      <c r="Z50" s="608" t="s">
        <v>482</v>
      </c>
      <c r="AA50" s="608"/>
      <c r="AB50" s="301"/>
      <c r="AD50" s="261"/>
      <c r="AE50" s="647"/>
      <c r="AF50" s="647"/>
      <c r="AG50" s="647"/>
      <c r="AH50" s="647"/>
      <c r="AI50" s="647"/>
      <c r="AJ50" s="647"/>
      <c r="AK50" s="647"/>
    </row>
    <row r="51" spans="1:38" ht="14.25" customHeight="1">
      <c r="B51" s="215"/>
      <c r="C51" s="648" t="s">
        <v>495</v>
      </c>
      <c r="D51" s="648"/>
      <c r="E51" s="648"/>
      <c r="F51" s="648"/>
      <c r="G51" s="649"/>
      <c r="H51" s="649"/>
      <c r="I51" s="649"/>
      <c r="J51" s="649"/>
      <c r="K51" s="649"/>
      <c r="L51" s="649"/>
      <c r="M51" s="649"/>
      <c r="N51" s="649"/>
      <c r="O51" s="650"/>
      <c r="P51" s="650"/>
      <c r="Q51" s="650"/>
      <c r="R51" s="650"/>
      <c r="S51" s="715"/>
      <c r="T51" s="715"/>
      <c r="U51" s="715"/>
      <c r="V51" s="654"/>
      <c r="W51" s="607"/>
      <c r="X51" s="607"/>
      <c r="Y51" s="607"/>
      <c r="Z51" s="608"/>
      <c r="AA51" s="608"/>
      <c r="AB51" s="301"/>
      <c r="AD51" s="261"/>
      <c r="AE51" s="647"/>
      <c r="AF51" s="647"/>
      <c r="AG51" s="647"/>
      <c r="AH51" s="647"/>
      <c r="AI51" s="647"/>
      <c r="AJ51" s="647"/>
      <c r="AK51" s="647"/>
    </row>
    <row r="52" spans="1:38" ht="21.75" customHeight="1">
      <c r="B52" s="215"/>
      <c r="C52" s="650" t="s">
        <v>496</v>
      </c>
      <c r="D52" s="650"/>
      <c r="E52" s="650"/>
      <c r="F52" s="650"/>
      <c r="G52" s="610" t="s">
        <v>547</v>
      </c>
      <c r="H52" s="610"/>
      <c r="I52" s="610"/>
      <c r="J52" s="610"/>
      <c r="K52" s="610"/>
      <c r="L52" s="610"/>
      <c r="M52" s="610"/>
      <c r="N52" s="610"/>
      <c r="O52" s="650"/>
      <c r="P52" s="650"/>
      <c r="Q52" s="650"/>
      <c r="R52" s="650"/>
      <c r="S52" s="715"/>
      <c r="T52" s="715"/>
      <c r="U52" s="715"/>
      <c r="V52" s="654"/>
      <c r="W52" s="607"/>
      <c r="X52" s="607"/>
      <c r="Y52" s="607"/>
      <c r="Z52" s="608"/>
      <c r="AA52" s="608"/>
      <c r="AB52" s="301"/>
      <c r="AD52" s="261"/>
      <c r="AE52" s="647"/>
      <c r="AF52" s="647"/>
      <c r="AG52" s="647"/>
      <c r="AH52" s="647"/>
      <c r="AI52" s="647"/>
      <c r="AJ52" s="647"/>
      <c r="AK52" s="647"/>
    </row>
    <row r="53" spans="1:38" ht="4.5" customHeight="1">
      <c r="B53" s="247"/>
      <c r="C53" s="248"/>
      <c r="D53" s="249"/>
      <c r="E53" s="249"/>
      <c r="F53" s="249"/>
      <c r="G53" s="249"/>
      <c r="H53" s="249"/>
      <c r="I53" s="249"/>
      <c r="J53" s="249"/>
      <c r="K53" s="249"/>
      <c r="L53" s="249"/>
      <c r="M53" s="249"/>
      <c r="N53" s="249"/>
      <c r="O53" s="250"/>
      <c r="P53" s="248"/>
      <c r="Q53" s="251"/>
      <c r="R53" s="251"/>
      <c r="S53" s="251"/>
      <c r="T53" s="251"/>
      <c r="U53" s="251"/>
      <c r="V53" s="251"/>
      <c r="W53" s="251"/>
      <c r="X53" s="251"/>
      <c r="Y53" s="251"/>
      <c r="Z53" s="251"/>
      <c r="AA53" s="304"/>
      <c r="AB53" s="305"/>
      <c r="AD53" s="261"/>
      <c r="AE53" s="646"/>
      <c r="AF53" s="646"/>
      <c r="AG53" s="646"/>
      <c r="AH53" s="646"/>
      <c r="AI53" s="646"/>
      <c r="AJ53" s="646"/>
      <c r="AK53" s="646"/>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A55" s="220"/>
      <c r="C55" s="253"/>
      <c r="D55" s="238"/>
      <c r="E55" s="238"/>
      <c r="F55" s="238"/>
      <c r="G55" s="238"/>
      <c r="H55" s="238"/>
      <c r="I55" s="238"/>
      <c r="J55" s="238"/>
      <c r="K55" s="238"/>
      <c r="L55" s="238"/>
      <c r="M55" s="238"/>
      <c r="N55" s="238"/>
      <c r="AA55" s="254"/>
      <c r="AC55" s="238"/>
      <c r="AE55" s="261"/>
      <c r="AF55" s="239"/>
      <c r="AG55" s="239"/>
      <c r="AH55" s="239"/>
      <c r="AI55" s="239"/>
      <c r="AJ55" s="239"/>
      <c r="AK55" s="239"/>
      <c r="AL55" s="239"/>
    </row>
    <row r="56" spans="1:38" ht="22.5" customHeight="1">
      <c r="C56" s="253"/>
      <c r="D56" s="238"/>
      <c r="E56" s="238"/>
      <c r="F56" s="238"/>
      <c r="G56" s="238"/>
      <c r="H56" s="238"/>
      <c r="I56" s="238"/>
      <c r="J56" s="238"/>
      <c r="K56" s="238"/>
      <c r="L56" s="238"/>
      <c r="M56" s="238"/>
      <c r="N56" s="238"/>
      <c r="P56" s="253"/>
      <c r="Q56" s="254"/>
      <c r="R56" s="254"/>
      <c r="S56" s="254"/>
      <c r="T56" s="254"/>
      <c r="U56" s="254"/>
      <c r="V56" s="254"/>
      <c r="W56" s="254"/>
      <c r="X56" s="254"/>
      <c r="Y56" s="254"/>
      <c r="Z56" s="254"/>
      <c r="AA56" s="254"/>
    </row>
    <row r="57" spans="1:38"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t="22.5" customHeight="1">
      <c r="C76" s="253"/>
      <c r="D76" s="238"/>
      <c r="E76" s="238"/>
      <c r="F76" s="238"/>
      <c r="G76" s="238"/>
      <c r="H76" s="238"/>
      <c r="I76" s="238"/>
      <c r="J76" s="238"/>
      <c r="K76" s="238"/>
      <c r="L76" s="238"/>
      <c r="M76" s="238"/>
      <c r="N76" s="238"/>
      <c r="O76" s="255"/>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O81" s="255"/>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sheetData>
  <mergeCells count="87">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9"/>
    <mergeCell ref="R20:AA20"/>
    <mergeCell ref="R21:AA28"/>
    <mergeCell ref="D32:E32"/>
    <mergeCell ref="D33:E33"/>
    <mergeCell ref="D36:E36"/>
    <mergeCell ref="C38:N38"/>
    <mergeCell ref="O38:AA38"/>
    <mergeCell ref="C39:F39"/>
    <mergeCell ref="G39:N39"/>
    <mergeCell ref="O39:S39"/>
    <mergeCell ref="T39:AA39"/>
    <mergeCell ref="AE39:AK39"/>
    <mergeCell ref="C40:F40"/>
    <mergeCell ref="G40:N40"/>
    <mergeCell ref="O40:S40"/>
    <mergeCell ref="T40:AA40"/>
    <mergeCell ref="AE40:AK40"/>
    <mergeCell ref="C41:F41"/>
    <mergeCell ref="G41:N41"/>
    <mergeCell ref="O41:S41"/>
    <mergeCell ref="T41:AA41"/>
    <mergeCell ref="C42:F42"/>
    <mergeCell ref="G42:N42"/>
    <mergeCell ref="O42:S42"/>
    <mergeCell ref="T42:AA42"/>
    <mergeCell ref="AE42:AK42"/>
    <mergeCell ref="C43:F44"/>
    <mergeCell ref="G43:N44"/>
    <mergeCell ref="O43:S43"/>
    <mergeCell ref="T43:AA43"/>
    <mergeCell ref="AE43:AK43"/>
    <mergeCell ref="O44:S44"/>
    <mergeCell ref="T44:AA44"/>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V48:V49"/>
    <mergeCell ref="W48:Y49"/>
    <mergeCell ref="Z48:AA49"/>
    <mergeCell ref="AE48:AK48"/>
    <mergeCell ref="C49:F49"/>
    <mergeCell ref="G49:N49"/>
    <mergeCell ref="AE49:AK49"/>
    <mergeCell ref="AE53:AK53"/>
    <mergeCell ref="AF54:AL54"/>
    <mergeCell ref="Z50:AA52"/>
    <mergeCell ref="AE50:AK50"/>
    <mergeCell ref="C51:F51"/>
    <mergeCell ref="G51:N51"/>
    <mergeCell ref="AE51:AK51"/>
    <mergeCell ref="C52:F52"/>
    <mergeCell ref="G52:N52"/>
    <mergeCell ref="AE52:AK52"/>
    <mergeCell ref="C50:F50"/>
    <mergeCell ref="G50:N50"/>
    <mergeCell ref="S50:U52"/>
    <mergeCell ref="V50:V52"/>
    <mergeCell ref="W50:Y52"/>
  </mergeCells>
  <pageMargins left="0.45972222222222198" right="0.42986111111111103" top="1.0798611111111101" bottom="0.35" header="0.511811023622047" footer="0.511811023622047"/>
  <pageSetup paperSize="9" scale="8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2:Y52"/>
  <sheetViews>
    <sheetView topLeftCell="A4" zoomScale="90" zoomScaleNormal="90" workbookViewId="0">
      <selection activeCell="Q26" sqref="Q26"/>
    </sheetView>
  </sheetViews>
  <sheetFormatPr baseColWidth="10" defaultColWidth="11.42578125" defaultRowHeight="12.75"/>
  <cols>
    <col min="1" max="1" width="9.7109375" customWidth="1"/>
    <col min="2" max="2" width="9.42578125" customWidth="1"/>
    <col min="3" max="3" width="9.85546875" customWidth="1"/>
    <col min="4" max="4" width="8.7109375" customWidth="1"/>
    <col min="5" max="5" width="9.7109375" customWidth="1"/>
    <col min="6" max="11" width="8.7109375" customWidth="1"/>
    <col min="12" max="12" width="12.85546875" customWidth="1"/>
    <col min="13" max="13" width="9.85546875" customWidth="1"/>
    <col min="14" max="14" width="12" customWidth="1"/>
    <col min="15" max="15" width="11.140625" customWidth="1"/>
  </cols>
  <sheetData>
    <row r="2" spans="1:25">
      <c r="A2" s="184"/>
      <c r="B2" s="184"/>
      <c r="C2" s="184"/>
      <c r="D2" s="184"/>
      <c r="E2" s="184"/>
      <c r="F2" s="184"/>
      <c r="G2" s="184"/>
      <c r="H2" s="184"/>
      <c r="I2" s="184"/>
      <c r="J2" s="184"/>
      <c r="K2" s="184"/>
      <c r="L2" s="184"/>
      <c r="M2" s="184"/>
      <c r="N2" s="184"/>
      <c r="O2" s="184"/>
      <c r="P2" s="184"/>
      <c r="Q2" s="184"/>
      <c r="R2" s="184"/>
      <c r="S2" s="184"/>
      <c r="T2" s="184"/>
      <c r="U2" s="184"/>
      <c r="V2" s="184"/>
      <c r="W2" s="184"/>
      <c r="X2" s="184"/>
      <c r="Y2" s="184"/>
    </row>
    <row r="3" spans="1:25">
      <c r="A3" s="185"/>
      <c r="B3" s="185"/>
      <c r="C3" s="185"/>
      <c r="D3" s="185"/>
      <c r="E3" s="642" t="str">
        <f>+INDICADORES!C2</f>
        <v>HOSPITAL REGIONAL DE MONIQUIRÁ E.S.E.</v>
      </c>
      <c r="F3" s="642"/>
      <c r="G3" s="642"/>
      <c r="H3" s="642"/>
      <c r="I3" s="642"/>
      <c r="J3" s="642"/>
      <c r="K3" s="642"/>
      <c r="L3" s="642"/>
      <c r="M3" s="642"/>
      <c r="N3" s="642"/>
      <c r="O3" s="185"/>
      <c r="P3" s="185"/>
      <c r="Q3" s="185"/>
      <c r="R3" s="185"/>
      <c r="S3" s="185"/>
      <c r="T3" s="185"/>
      <c r="U3" s="185"/>
      <c r="V3" s="185"/>
      <c r="W3" s="185"/>
      <c r="X3" s="185"/>
      <c r="Y3" s="185"/>
    </row>
    <row r="4" spans="1:25">
      <c r="A4" s="185"/>
      <c r="B4" s="185"/>
      <c r="C4" s="185"/>
      <c r="D4" s="185"/>
      <c r="E4" s="642" t="s">
        <v>430</v>
      </c>
      <c r="F4" s="642"/>
      <c r="G4" s="642"/>
      <c r="H4" s="642"/>
      <c r="I4" s="642"/>
      <c r="J4" s="642"/>
      <c r="K4" s="642"/>
      <c r="L4" s="642"/>
      <c r="M4" s="642"/>
      <c r="N4" s="642"/>
      <c r="O4" s="185"/>
      <c r="P4" s="185"/>
      <c r="Q4" s="185"/>
      <c r="R4" s="185"/>
      <c r="S4" s="185"/>
      <c r="T4" s="185"/>
      <c r="U4" s="185"/>
      <c r="V4" s="185"/>
      <c r="W4" s="186"/>
      <c r="X4" s="185"/>
      <c r="Y4" s="185"/>
    </row>
    <row r="5" spans="1:25">
      <c r="A5" s="185"/>
      <c r="B5" s="185"/>
      <c r="C5" s="185"/>
      <c r="D5" s="185"/>
      <c r="E5" s="642" t="s">
        <v>431</v>
      </c>
      <c r="F5" s="642"/>
      <c r="G5" s="642"/>
      <c r="H5" s="642"/>
      <c r="I5" s="642"/>
      <c r="J5" s="642"/>
      <c r="K5" s="642"/>
      <c r="L5" s="642"/>
      <c r="M5" s="642"/>
      <c r="N5" s="642"/>
      <c r="O5" s="185"/>
      <c r="P5" s="185"/>
      <c r="Q5" s="185"/>
      <c r="R5" s="185"/>
      <c r="S5" s="185"/>
      <c r="T5" s="185"/>
      <c r="U5" s="185"/>
      <c r="V5" s="185"/>
      <c r="W5" s="185"/>
      <c r="X5" s="185"/>
      <c r="Y5" s="185"/>
    </row>
    <row r="6" spans="1:25">
      <c r="A6" s="185"/>
      <c r="B6" s="185"/>
      <c r="C6" s="185"/>
      <c r="D6" s="185"/>
      <c r="E6" s="185"/>
      <c r="F6" s="185"/>
      <c r="G6" s="185"/>
      <c r="H6" s="185"/>
      <c r="I6" s="185"/>
      <c r="J6" s="185"/>
      <c r="K6" s="185"/>
      <c r="L6" s="185"/>
      <c r="M6" s="185"/>
      <c r="N6" s="185"/>
      <c r="O6" s="185"/>
      <c r="P6" s="185"/>
      <c r="Q6" s="185"/>
      <c r="R6" s="185"/>
      <c r="S6" s="185"/>
      <c r="T6" s="185"/>
      <c r="U6" s="185"/>
      <c r="V6" s="185"/>
      <c r="W6" s="185"/>
      <c r="X6" s="185"/>
      <c r="Y6" s="185"/>
    </row>
    <row r="7" spans="1:25">
      <c r="A7" s="643" t="s">
        <v>432</v>
      </c>
      <c r="B7" s="643"/>
      <c r="C7" s="643"/>
      <c r="D7" s="643"/>
      <c r="E7" s="643"/>
      <c r="F7" s="643"/>
      <c r="G7" s="643"/>
      <c r="H7" s="643"/>
      <c r="I7" s="643"/>
      <c r="J7" s="643"/>
      <c r="K7" s="643"/>
      <c r="L7" s="643"/>
      <c r="M7" s="643"/>
      <c r="N7" s="643"/>
      <c r="O7" s="643"/>
      <c r="P7" s="643"/>
      <c r="Q7" s="643"/>
      <c r="R7" s="643"/>
      <c r="S7" s="643"/>
      <c r="T7" s="643"/>
      <c r="U7" s="643"/>
      <c r="V7" s="643"/>
      <c r="W7" s="643"/>
      <c r="X7" s="643"/>
      <c r="Y7" s="643"/>
    </row>
    <row r="8" spans="1:25" ht="12.75" customHeight="1">
      <c r="A8" s="623" t="s">
        <v>433</v>
      </c>
      <c r="B8" s="623"/>
      <c r="C8" s="623"/>
      <c r="D8" s="644" t="s">
        <v>434</v>
      </c>
      <c r="E8" s="644"/>
      <c r="F8" s="644"/>
      <c r="G8" s="644"/>
      <c r="H8" s="644"/>
      <c r="I8" s="644"/>
      <c r="J8" s="644"/>
      <c r="K8" s="644"/>
      <c r="L8" s="644"/>
      <c r="M8" s="644"/>
      <c r="N8" s="644"/>
      <c r="O8" s="645" t="s">
        <v>435</v>
      </c>
      <c r="P8" s="645"/>
      <c r="Q8" s="644"/>
      <c r="R8" s="644"/>
      <c r="S8" s="645" t="s">
        <v>436</v>
      </c>
      <c r="T8" s="645"/>
      <c r="U8" s="624" t="s">
        <v>437</v>
      </c>
      <c r="V8" s="624"/>
      <c r="W8" s="624"/>
      <c r="X8" s="624"/>
      <c r="Y8" s="624"/>
    </row>
    <row r="9" spans="1:25" ht="12.75" customHeight="1">
      <c r="A9" s="637" t="s">
        <v>438</v>
      </c>
      <c r="B9" s="637"/>
      <c r="C9" s="637"/>
      <c r="D9" s="638" t="s">
        <v>439</v>
      </c>
      <c r="E9" s="638"/>
      <c r="F9" s="638"/>
      <c r="G9" s="638"/>
      <c r="H9" s="638"/>
      <c r="I9" s="638"/>
      <c r="J9" s="638"/>
      <c r="K9" s="638"/>
      <c r="L9" s="638"/>
      <c r="M9" s="638"/>
      <c r="N9" s="638"/>
      <c r="O9" s="638"/>
      <c r="P9" s="638"/>
      <c r="Q9" s="638"/>
      <c r="R9" s="638"/>
      <c r="S9" s="638"/>
      <c r="T9" s="638"/>
      <c r="U9" s="638"/>
      <c r="V9" s="638"/>
      <c r="W9" s="638"/>
      <c r="X9" s="638"/>
      <c r="Y9" s="638"/>
    </row>
    <row r="10" spans="1:25">
      <c r="A10" s="637"/>
      <c r="B10" s="637"/>
      <c r="C10" s="637"/>
      <c r="D10" s="638"/>
      <c r="E10" s="638"/>
      <c r="F10" s="638"/>
      <c r="G10" s="638"/>
      <c r="H10" s="638"/>
      <c r="I10" s="638"/>
      <c r="J10" s="638"/>
      <c r="K10" s="638"/>
      <c r="L10" s="638"/>
      <c r="M10" s="638"/>
      <c r="N10" s="638"/>
      <c r="O10" s="638"/>
      <c r="P10" s="638"/>
      <c r="Q10" s="638"/>
      <c r="R10" s="638"/>
      <c r="S10" s="638"/>
      <c r="T10" s="638"/>
      <c r="U10" s="638"/>
      <c r="V10" s="638"/>
      <c r="W10" s="638"/>
      <c r="X10" s="638"/>
      <c r="Y10" s="638"/>
    </row>
    <row r="11" spans="1:25">
      <c r="A11" s="187"/>
      <c r="B11" s="188"/>
      <c r="C11" s="188"/>
      <c r="D11" s="188"/>
      <c r="E11" s="189"/>
      <c r="F11" s="189"/>
      <c r="G11" s="189"/>
      <c r="H11" s="189"/>
      <c r="I11" s="189"/>
      <c r="J11" s="189"/>
      <c r="K11" s="189"/>
      <c r="L11" s="189"/>
      <c r="M11" s="189"/>
      <c r="N11" s="189"/>
      <c r="O11" s="189"/>
      <c r="P11" s="189"/>
      <c r="Q11" s="189"/>
      <c r="R11" s="189"/>
      <c r="S11" s="189"/>
      <c r="T11" s="189"/>
      <c r="U11" s="189"/>
      <c r="V11" s="189"/>
      <c r="W11" s="189"/>
      <c r="X11" s="189"/>
      <c r="Y11" s="190"/>
    </row>
    <row r="12" spans="1:25" s="192" customFormat="1">
      <c r="A12" s="639" t="s">
        <v>440</v>
      </c>
      <c r="B12" s="639"/>
      <c r="C12" s="639"/>
      <c r="D12" s="191" t="s">
        <v>3</v>
      </c>
      <c r="E12" s="191" t="s">
        <v>360</v>
      </c>
      <c r="F12" s="191" t="s">
        <v>5</v>
      </c>
      <c r="G12" s="191" t="s">
        <v>7</v>
      </c>
      <c r="H12" s="191" t="s">
        <v>8</v>
      </c>
      <c r="I12" s="191" t="s">
        <v>9</v>
      </c>
      <c r="J12" s="191" t="s">
        <v>11</v>
      </c>
      <c r="K12" s="191" t="s">
        <v>12</v>
      </c>
      <c r="L12" s="191" t="s">
        <v>13</v>
      </c>
      <c r="M12" s="191" t="s">
        <v>15</v>
      </c>
      <c r="N12" s="191" t="s">
        <v>16</v>
      </c>
      <c r="O12" s="191" t="s">
        <v>441</v>
      </c>
      <c r="P12" s="191" t="s">
        <v>361</v>
      </c>
      <c r="R12" s="632" t="s">
        <v>442</v>
      </c>
      <c r="S12" s="632"/>
      <c r="T12" s="632"/>
      <c r="U12" s="632"/>
      <c r="V12" s="632"/>
      <c r="W12" s="632"/>
      <c r="X12" s="632"/>
      <c r="Y12" s="632"/>
    </row>
    <row r="13" spans="1:25" ht="12.75" customHeight="1">
      <c r="A13" s="631" t="s">
        <v>443</v>
      </c>
      <c r="B13" s="631"/>
      <c r="C13" s="631"/>
      <c r="D13" s="193">
        <v>488</v>
      </c>
      <c r="E13" s="193">
        <v>455</v>
      </c>
      <c r="F13" s="193">
        <v>498</v>
      </c>
      <c r="G13" s="193">
        <v>427</v>
      </c>
      <c r="H13" s="193">
        <v>486</v>
      </c>
      <c r="I13" s="193">
        <v>438</v>
      </c>
      <c r="J13" s="193">
        <v>483</v>
      </c>
      <c r="K13" s="193">
        <v>388</v>
      </c>
      <c r="L13" s="193">
        <v>460</v>
      </c>
      <c r="M13" s="193">
        <v>435</v>
      </c>
      <c r="N13" s="193">
        <v>464</v>
      </c>
      <c r="O13" s="193">
        <v>411</v>
      </c>
      <c r="P13" s="194">
        <f t="shared" ref="P13:P34" si="0">SUM(D13:O13)</f>
        <v>5433</v>
      </c>
      <c r="R13" s="640"/>
      <c r="S13" s="640"/>
      <c r="T13" s="640"/>
      <c r="U13" s="640"/>
      <c r="V13" s="640"/>
      <c r="W13" s="640"/>
      <c r="X13" s="640"/>
      <c r="Y13" s="640"/>
    </row>
    <row r="14" spans="1:25">
      <c r="A14" s="631" t="s">
        <v>444</v>
      </c>
      <c r="B14" s="631"/>
      <c r="C14" s="631"/>
      <c r="D14" s="193">
        <v>364</v>
      </c>
      <c r="E14" s="193">
        <v>448</v>
      </c>
      <c r="F14" s="193">
        <v>520</v>
      </c>
      <c r="G14" s="193">
        <v>1025</v>
      </c>
      <c r="H14" s="193">
        <v>1050</v>
      </c>
      <c r="I14" s="193">
        <v>971</v>
      </c>
      <c r="J14" s="193">
        <v>503</v>
      </c>
      <c r="K14" s="193">
        <v>384</v>
      </c>
      <c r="L14" s="193">
        <v>371</v>
      </c>
      <c r="M14" s="193">
        <v>416</v>
      </c>
      <c r="N14" s="193">
        <v>424</v>
      </c>
      <c r="O14" s="193">
        <v>431</v>
      </c>
      <c r="P14" s="194">
        <f t="shared" si="0"/>
        <v>6907</v>
      </c>
      <c r="R14" s="640"/>
      <c r="S14" s="640"/>
      <c r="T14" s="640"/>
      <c r="U14" s="640"/>
      <c r="V14" s="640"/>
      <c r="W14" s="640"/>
      <c r="X14" s="640"/>
      <c r="Y14" s="640"/>
    </row>
    <row r="15" spans="1:25">
      <c r="A15" s="631" t="s">
        <v>445</v>
      </c>
      <c r="B15" s="631"/>
      <c r="C15" s="631"/>
      <c r="D15" s="193">
        <v>168</v>
      </c>
      <c r="E15" s="193">
        <v>200</v>
      </c>
      <c r="F15" s="193">
        <v>228</v>
      </c>
      <c r="G15" s="193">
        <v>192</v>
      </c>
      <c r="H15" s="193">
        <v>249</v>
      </c>
      <c r="I15" s="193">
        <v>221</v>
      </c>
      <c r="J15" s="193">
        <v>166</v>
      </c>
      <c r="K15" s="193">
        <v>182</v>
      </c>
      <c r="L15" s="193">
        <v>243</v>
      </c>
      <c r="M15" s="193">
        <v>159</v>
      </c>
      <c r="N15" s="193">
        <v>220</v>
      </c>
      <c r="O15" s="193">
        <v>197</v>
      </c>
      <c r="P15" s="194">
        <f t="shared" si="0"/>
        <v>2425</v>
      </c>
      <c r="R15" s="640"/>
      <c r="S15" s="640"/>
      <c r="T15" s="640"/>
      <c r="U15" s="640"/>
      <c r="V15" s="640"/>
      <c r="W15" s="640"/>
      <c r="X15" s="640"/>
      <c r="Y15" s="640"/>
    </row>
    <row r="16" spans="1:25">
      <c r="A16" s="631" t="s">
        <v>446</v>
      </c>
      <c r="B16" s="631"/>
      <c r="C16" s="631"/>
      <c r="D16" s="193">
        <v>458</v>
      </c>
      <c r="E16" s="193">
        <v>481</v>
      </c>
      <c r="F16" s="193">
        <v>558</v>
      </c>
      <c r="G16" s="193">
        <v>963</v>
      </c>
      <c r="H16" s="193">
        <v>1032</v>
      </c>
      <c r="I16" s="193">
        <v>992</v>
      </c>
      <c r="J16" s="193">
        <v>401</v>
      </c>
      <c r="K16" s="193">
        <v>355</v>
      </c>
      <c r="L16" s="193">
        <v>434</v>
      </c>
      <c r="M16" s="193">
        <v>466</v>
      </c>
      <c r="N16" s="193">
        <v>407</v>
      </c>
      <c r="O16" s="193">
        <v>455</v>
      </c>
      <c r="P16" s="194">
        <f t="shared" si="0"/>
        <v>7002</v>
      </c>
      <c r="R16" s="640"/>
      <c r="S16" s="640"/>
      <c r="T16" s="640"/>
      <c r="U16" s="640"/>
      <c r="V16" s="640"/>
      <c r="W16" s="640"/>
      <c r="X16" s="640"/>
      <c r="Y16" s="640"/>
    </row>
    <row r="17" spans="1:25">
      <c r="A17" s="631" t="s">
        <v>447</v>
      </c>
      <c r="B17" s="631"/>
      <c r="C17" s="631"/>
      <c r="D17" s="193">
        <v>126</v>
      </c>
      <c r="E17" s="193">
        <v>87</v>
      </c>
      <c r="F17" s="193">
        <v>157</v>
      </c>
      <c r="G17" s="193">
        <v>199</v>
      </c>
      <c r="H17" s="193">
        <v>182</v>
      </c>
      <c r="I17" s="193">
        <v>143</v>
      </c>
      <c r="J17" s="193">
        <v>93</v>
      </c>
      <c r="K17" s="193">
        <v>145</v>
      </c>
      <c r="L17" s="193">
        <v>162</v>
      </c>
      <c r="M17" s="193">
        <v>204</v>
      </c>
      <c r="N17" s="193">
        <v>139</v>
      </c>
      <c r="O17" s="193">
        <v>154</v>
      </c>
      <c r="P17" s="194">
        <f t="shared" si="0"/>
        <v>1791</v>
      </c>
      <c r="R17" s="640"/>
      <c r="S17" s="640"/>
      <c r="T17" s="640"/>
      <c r="U17" s="640"/>
      <c r="V17" s="640"/>
      <c r="W17" s="640"/>
      <c r="X17" s="640"/>
      <c r="Y17" s="640"/>
    </row>
    <row r="18" spans="1:25">
      <c r="A18" s="631" t="s">
        <v>448</v>
      </c>
      <c r="B18" s="631"/>
      <c r="C18" s="631"/>
      <c r="D18" s="193">
        <v>144</v>
      </c>
      <c r="E18" s="193">
        <v>211</v>
      </c>
      <c r="F18" s="193">
        <v>117</v>
      </c>
      <c r="G18" s="193">
        <v>183</v>
      </c>
      <c r="H18" s="193">
        <v>195</v>
      </c>
      <c r="I18" s="193">
        <v>171</v>
      </c>
      <c r="J18" s="193">
        <v>178</v>
      </c>
      <c r="K18" s="193">
        <v>190</v>
      </c>
      <c r="L18" s="193">
        <v>180</v>
      </c>
      <c r="M18" s="193">
        <v>55</v>
      </c>
      <c r="N18" s="193">
        <v>577</v>
      </c>
      <c r="O18" s="193">
        <v>700</v>
      </c>
      <c r="P18" s="194">
        <f t="shared" si="0"/>
        <v>2901</v>
      </c>
      <c r="R18" s="640"/>
      <c r="S18" s="640"/>
      <c r="T18" s="640"/>
      <c r="U18" s="640"/>
      <c r="V18" s="640"/>
      <c r="W18" s="640"/>
      <c r="X18" s="640"/>
      <c r="Y18" s="640"/>
    </row>
    <row r="19" spans="1:25">
      <c r="A19" s="641" t="s">
        <v>449</v>
      </c>
      <c r="B19" s="641"/>
      <c r="C19" s="641"/>
      <c r="D19" s="193">
        <v>15</v>
      </c>
      <c r="E19" s="193">
        <v>13</v>
      </c>
      <c r="F19" s="193">
        <v>19</v>
      </c>
      <c r="G19" s="193">
        <v>12</v>
      </c>
      <c r="H19" s="193">
        <v>11</v>
      </c>
      <c r="I19" s="193">
        <v>11</v>
      </c>
      <c r="J19" s="193">
        <v>14</v>
      </c>
      <c r="K19" s="193">
        <v>3</v>
      </c>
      <c r="L19" s="193">
        <v>11</v>
      </c>
      <c r="M19" s="193">
        <v>9</v>
      </c>
      <c r="N19" s="193">
        <v>31</v>
      </c>
      <c r="O19" s="193">
        <v>31</v>
      </c>
      <c r="P19" s="194">
        <f t="shared" si="0"/>
        <v>180</v>
      </c>
      <c r="R19" s="640"/>
      <c r="S19" s="640"/>
      <c r="T19" s="640"/>
      <c r="U19" s="640"/>
      <c r="V19" s="640"/>
      <c r="W19" s="640"/>
      <c r="X19" s="640"/>
      <c r="Y19" s="640"/>
    </row>
    <row r="20" spans="1:25">
      <c r="A20" s="631" t="s">
        <v>450</v>
      </c>
      <c r="B20" s="631"/>
      <c r="C20" s="631"/>
      <c r="D20" s="193">
        <v>36</v>
      </c>
      <c r="E20" s="193">
        <v>32</v>
      </c>
      <c r="F20" s="193">
        <v>1</v>
      </c>
      <c r="G20" s="193"/>
      <c r="H20" s="193">
        <v>17</v>
      </c>
      <c r="I20" s="193">
        <v>0</v>
      </c>
      <c r="J20" s="193"/>
      <c r="K20" s="193"/>
      <c r="L20" s="193">
        <v>17</v>
      </c>
      <c r="M20" s="193">
        <v>11</v>
      </c>
      <c r="N20" s="193"/>
      <c r="O20" s="193">
        <v>21</v>
      </c>
      <c r="P20" s="194">
        <f t="shared" si="0"/>
        <v>135</v>
      </c>
      <c r="R20" s="640"/>
      <c r="S20" s="640"/>
      <c r="T20" s="640"/>
      <c r="U20" s="640"/>
      <c r="V20" s="640"/>
      <c r="W20" s="640"/>
      <c r="X20" s="640"/>
      <c r="Y20" s="640"/>
    </row>
    <row r="21" spans="1:25">
      <c r="A21" s="631" t="s">
        <v>451</v>
      </c>
      <c r="B21" s="631"/>
      <c r="C21" s="631"/>
      <c r="D21" s="193">
        <v>47</v>
      </c>
      <c r="E21" s="193">
        <v>122</v>
      </c>
      <c r="F21" s="193">
        <v>67</v>
      </c>
      <c r="G21" s="193">
        <v>73</v>
      </c>
      <c r="H21" s="193">
        <v>59</v>
      </c>
      <c r="I21" s="193">
        <v>41</v>
      </c>
      <c r="J21" s="193">
        <v>64</v>
      </c>
      <c r="K21" s="193">
        <v>57</v>
      </c>
      <c r="L21" s="193">
        <v>102</v>
      </c>
      <c r="M21" s="193">
        <v>54</v>
      </c>
      <c r="N21" s="193">
        <v>173</v>
      </c>
      <c r="O21" s="193">
        <v>20</v>
      </c>
      <c r="P21" s="194">
        <f t="shared" si="0"/>
        <v>879</v>
      </c>
      <c r="R21" s="640"/>
      <c r="S21" s="640"/>
      <c r="T21" s="640"/>
      <c r="U21" s="640"/>
      <c r="V21" s="640"/>
      <c r="W21" s="640"/>
      <c r="X21" s="640"/>
      <c r="Y21" s="640"/>
    </row>
    <row r="22" spans="1:25" ht="12.75" customHeight="1">
      <c r="A22" s="635" t="s">
        <v>452</v>
      </c>
      <c r="B22" s="635"/>
      <c r="C22" s="635"/>
      <c r="D22" s="193">
        <v>23</v>
      </c>
      <c r="E22" s="193">
        <v>83</v>
      </c>
      <c r="F22" s="193">
        <v>81</v>
      </c>
      <c r="G22" s="193">
        <v>54</v>
      </c>
      <c r="H22" s="193">
        <v>64</v>
      </c>
      <c r="I22" s="193">
        <v>73</v>
      </c>
      <c r="J22" s="193">
        <v>98</v>
      </c>
      <c r="K22" s="193">
        <v>63</v>
      </c>
      <c r="L22" s="193">
        <v>63</v>
      </c>
      <c r="M22" s="193">
        <v>88</v>
      </c>
      <c r="N22" s="193">
        <v>100</v>
      </c>
      <c r="O22" s="193">
        <v>90</v>
      </c>
      <c r="P22" s="194">
        <f t="shared" si="0"/>
        <v>880</v>
      </c>
      <c r="R22" s="640"/>
      <c r="S22" s="640"/>
      <c r="T22" s="640"/>
      <c r="U22" s="640"/>
      <c r="V22" s="640"/>
      <c r="W22" s="640"/>
      <c r="X22" s="640"/>
      <c r="Y22" s="640"/>
    </row>
    <row r="23" spans="1:25">
      <c r="A23" s="631" t="s">
        <v>453</v>
      </c>
      <c r="B23" s="631"/>
      <c r="C23" s="631"/>
      <c r="D23" s="193">
        <v>120</v>
      </c>
      <c r="E23" s="193">
        <v>146</v>
      </c>
      <c r="F23" s="193">
        <v>129</v>
      </c>
      <c r="G23" s="193">
        <v>114</v>
      </c>
      <c r="H23" s="193">
        <v>98</v>
      </c>
      <c r="I23" s="193">
        <v>4</v>
      </c>
      <c r="J23" s="193">
        <v>35</v>
      </c>
      <c r="K23" s="193">
        <v>0</v>
      </c>
      <c r="L23" s="193">
        <v>0</v>
      </c>
      <c r="M23" s="193">
        <v>0</v>
      </c>
      <c r="N23" s="193">
        <v>0</v>
      </c>
      <c r="O23" s="595">
        <v>0</v>
      </c>
      <c r="P23" s="194">
        <f t="shared" si="0"/>
        <v>646</v>
      </c>
      <c r="R23" s="640"/>
      <c r="S23" s="640"/>
      <c r="T23" s="640"/>
      <c r="U23" s="640"/>
      <c r="V23" s="640"/>
      <c r="W23" s="640"/>
      <c r="X23" s="640"/>
      <c r="Y23" s="640"/>
    </row>
    <row r="24" spans="1:25">
      <c r="A24" s="631" t="s">
        <v>454</v>
      </c>
      <c r="B24" s="631"/>
      <c r="C24" s="631"/>
      <c r="D24" s="195"/>
      <c r="E24" s="193"/>
      <c r="F24" s="193"/>
      <c r="G24" s="193"/>
      <c r="H24" s="193"/>
      <c r="I24" s="193">
        <v>0</v>
      </c>
      <c r="J24" s="193"/>
      <c r="K24" s="193">
        <v>0</v>
      </c>
      <c r="L24" s="193">
        <v>0</v>
      </c>
      <c r="M24" s="193">
        <v>0</v>
      </c>
      <c r="N24" s="193">
        <v>0</v>
      </c>
      <c r="O24" s="193">
        <v>0</v>
      </c>
      <c r="P24" s="194">
        <f t="shared" si="0"/>
        <v>0</v>
      </c>
      <c r="R24" s="640"/>
      <c r="S24" s="640"/>
      <c r="T24" s="640"/>
      <c r="U24" s="640"/>
      <c r="V24" s="640"/>
      <c r="W24" s="640"/>
      <c r="X24" s="640"/>
      <c r="Y24" s="640"/>
    </row>
    <row r="25" spans="1:25">
      <c r="A25" s="631" t="s">
        <v>455</v>
      </c>
      <c r="B25" s="631"/>
      <c r="C25" s="631"/>
      <c r="D25" s="193">
        <v>173</v>
      </c>
      <c r="E25" s="193">
        <v>194</v>
      </c>
      <c r="F25" s="193">
        <v>178</v>
      </c>
      <c r="G25" s="193">
        <v>128</v>
      </c>
      <c r="H25" s="193">
        <v>127</v>
      </c>
      <c r="I25" s="193">
        <v>131</v>
      </c>
      <c r="J25" s="193">
        <v>136</v>
      </c>
      <c r="K25" s="193">
        <v>140</v>
      </c>
      <c r="L25" s="193">
        <v>150</v>
      </c>
      <c r="M25" s="193">
        <v>123</v>
      </c>
      <c r="N25" s="193">
        <v>133</v>
      </c>
      <c r="O25" s="193">
        <v>137</v>
      </c>
      <c r="P25" s="194">
        <f t="shared" si="0"/>
        <v>1750</v>
      </c>
    </row>
    <row r="26" spans="1:25">
      <c r="A26" s="631" t="s">
        <v>456</v>
      </c>
      <c r="B26" s="631"/>
      <c r="C26" s="631"/>
      <c r="D26" s="193">
        <v>0</v>
      </c>
      <c r="E26" s="193"/>
      <c r="F26" s="193"/>
      <c r="G26" s="193"/>
      <c r="H26" s="193"/>
      <c r="I26" s="193">
        <v>0</v>
      </c>
      <c r="J26" s="193"/>
      <c r="K26" s="193"/>
      <c r="L26" s="193"/>
      <c r="M26" s="193"/>
      <c r="N26" s="193"/>
      <c r="O26" s="193"/>
      <c r="P26" s="194">
        <f t="shared" si="0"/>
        <v>0</v>
      </c>
      <c r="R26" s="632" t="s">
        <v>457</v>
      </c>
      <c r="S26" s="632"/>
      <c r="T26" s="632"/>
      <c r="U26" s="632"/>
      <c r="V26" s="632"/>
      <c r="W26" s="632"/>
      <c r="X26" s="632"/>
      <c r="Y26" s="632"/>
    </row>
    <row r="27" spans="1:25">
      <c r="A27" s="631" t="s">
        <v>458</v>
      </c>
      <c r="B27" s="631"/>
      <c r="C27" s="631"/>
      <c r="D27" s="193">
        <v>107</v>
      </c>
      <c r="E27" s="193">
        <v>108</v>
      </c>
      <c r="F27" s="193">
        <v>112</v>
      </c>
      <c r="G27" s="193">
        <v>113</v>
      </c>
      <c r="H27" s="193">
        <v>120</v>
      </c>
      <c r="I27" s="193">
        <v>115</v>
      </c>
      <c r="J27" s="193">
        <v>105</v>
      </c>
      <c r="K27" s="193">
        <v>133</v>
      </c>
      <c r="L27" s="193">
        <v>162</v>
      </c>
      <c r="M27" s="193">
        <v>161</v>
      </c>
      <c r="N27" s="193">
        <v>126</v>
      </c>
      <c r="O27" s="193">
        <v>121</v>
      </c>
      <c r="P27" s="194">
        <f t="shared" si="0"/>
        <v>1483</v>
      </c>
      <c r="R27" s="633"/>
      <c r="S27" s="633"/>
      <c r="T27" s="633"/>
      <c r="U27" s="633"/>
      <c r="V27" s="633"/>
      <c r="W27" s="633"/>
      <c r="X27" s="633"/>
      <c r="Y27" s="633"/>
    </row>
    <row r="28" spans="1:25">
      <c r="A28" s="634" t="s">
        <v>459</v>
      </c>
      <c r="B28" s="634"/>
      <c r="C28" s="634"/>
      <c r="D28" s="193">
        <v>127</v>
      </c>
      <c r="E28" s="193">
        <v>136</v>
      </c>
      <c r="F28" s="193">
        <v>136</v>
      </c>
      <c r="G28" s="193">
        <v>137</v>
      </c>
      <c r="H28" s="193">
        <v>307</v>
      </c>
      <c r="I28" s="193">
        <v>125</v>
      </c>
      <c r="J28" s="193">
        <v>301</v>
      </c>
      <c r="K28" s="193">
        <v>2</v>
      </c>
      <c r="L28" s="193">
        <v>74</v>
      </c>
      <c r="M28" s="193">
        <v>123</v>
      </c>
      <c r="N28" s="193">
        <v>137</v>
      </c>
      <c r="O28" s="193">
        <v>151</v>
      </c>
      <c r="P28" s="194">
        <f t="shared" si="0"/>
        <v>1756</v>
      </c>
      <c r="R28" s="633"/>
      <c r="S28" s="633"/>
      <c r="T28" s="633"/>
      <c r="U28" s="633"/>
      <c r="V28" s="633"/>
      <c r="W28" s="633"/>
      <c r="X28" s="633"/>
      <c r="Y28" s="633"/>
    </row>
    <row r="29" spans="1:25">
      <c r="A29" s="635" t="s">
        <v>460</v>
      </c>
      <c r="B29" s="635"/>
      <c r="C29" s="635"/>
      <c r="D29" s="193">
        <v>301</v>
      </c>
      <c r="E29" s="193">
        <v>377</v>
      </c>
      <c r="F29" s="193">
        <v>490</v>
      </c>
      <c r="G29" s="193">
        <v>393</v>
      </c>
      <c r="H29" s="193">
        <v>496</v>
      </c>
      <c r="I29" s="193">
        <v>475</v>
      </c>
      <c r="J29" s="193">
        <v>449</v>
      </c>
      <c r="K29" s="193">
        <v>566</v>
      </c>
      <c r="L29" s="193">
        <v>705</v>
      </c>
      <c r="M29" s="193">
        <v>406</v>
      </c>
      <c r="N29" s="193">
        <v>396</v>
      </c>
      <c r="O29" s="193">
        <v>378</v>
      </c>
      <c r="P29" s="194">
        <f t="shared" si="0"/>
        <v>5432</v>
      </c>
      <c r="Q29" s="196"/>
      <c r="R29" s="633"/>
      <c r="S29" s="633"/>
      <c r="T29" s="633"/>
      <c r="U29" s="633"/>
      <c r="V29" s="633"/>
      <c r="W29" s="633"/>
      <c r="X29" s="633"/>
      <c r="Y29" s="633"/>
    </row>
    <row r="30" spans="1:25">
      <c r="A30" s="635" t="s">
        <v>461</v>
      </c>
      <c r="B30" s="635"/>
      <c r="C30" s="635"/>
      <c r="D30" s="193">
        <v>522</v>
      </c>
      <c r="E30" s="193">
        <v>754</v>
      </c>
      <c r="F30" s="193">
        <v>684</v>
      </c>
      <c r="G30" s="193">
        <v>504</v>
      </c>
      <c r="H30" s="193">
        <v>450</v>
      </c>
      <c r="I30" s="193">
        <v>566</v>
      </c>
      <c r="J30" s="193">
        <v>610</v>
      </c>
      <c r="K30" s="193">
        <v>479</v>
      </c>
      <c r="L30" s="193">
        <v>558</v>
      </c>
      <c r="M30" s="193">
        <v>474</v>
      </c>
      <c r="N30" s="193">
        <v>345</v>
      </c>
      <c r="O30" s="193">
        <v>378</v>
      </c>
      <c r="P30" s="194">
        <f t="shared" si="0"/>
        <v>6324</v>
      </c>
      <c r="Q30" s="185"/>
      <c r="R30" s="633"/>
      <c r="S30" s="633"/>
      <c r="T30" s="633"/>
      <c r="U30" s="633"/>
      <c r="V30" s="633"/>
      <c r="W30" s="633"/>
      <c r="X30" s="633"/>
      <c r="Y30" s="633"/>
    </row>
    <row r="31" spans="1:25">
      <c r="A31" s="635" t="s">
        <v>462</v>
      </c>
      <c r="B31" s="635"/>
      <c r="C31" s="635"/>
      <c r="D31" s="193">
        <v>113</v>
      </c>
      <c r="E31" s="193">
        <v>134</v>
      </c>
      <c r="F31" s="193">
        <v>167</v>
      </c>
      <c r="G31" s="193">
        <v>111</v>
      </c>
      <c r="H31" s="193">
        <v>154</v>
      </c>
      <c r="I31" s="193">
        <v>138</v>
      </c>
      <c r="J31" s="193">
        <v>146</v>
      </c>
      <c r="K31" s="193">
        <v>145</v>
      </c>
      <c r="L31" s="193">
        <v>118</v>
      </c>
      <c r="M31" s="193">
        <v>203</v>
      </c>
      <c r="N31" s="193">
        <v>154</v>
      </c>
      <c r="O31" s="193">
        <v>130</v>
      </c>
      <c r="P31" s="194">
        <f t="shared" si="0"/>
        <v>1713</v>
      </c>
      <c r="Q31" s="185"/>
      <c r="R31" s="633"/>
      <c r="S31" s="633"/>
      <c r="T31" s="633"/>
      <c r="U31" s="633"/>
      <c r="V31" s="633"/>
      <c r="W31" s="633"/>
      <c r="X31" s="633"/>
      <c r="Y31" s="633"/>
    </row>
    <row r="32" spans="1:25">
      <c r="A32" s="635" t="s">
        <v>463</v>
      </c>
      <c r="B32" s="635"/>
      <c r="C32" s="635"/>
      <c r="D32" s="193">
        <v>56</v>
      </c>
      <c r="E32" s="193">
        <v>43</v>
      </c>
      <c r="F32" s="193">
        <v>123</v>
      </c>
      <c r="G32" s="193">
        <v>97</v>
      </c>
      <c r="H32" s="193">
        <v>99</v>
      </c>
      <c r="I32" s="193">
        <v>215</v>
      </c>
      <c r="J32" s="193">
        <v>368</v>
      </c>
      <c r="K32" s="193">
        <v>250</v>
      </c>
      <c r="L32" s="193">
        <v>353</v>
      </c>
      <c r="M32" s="193">
        <v>200</v>
      </c>
      <c r="N32" s="193">
        <v>370</v>
      </c>
      <c r="O32" s="193">
        <v>263</v>
      </c>
      <c r="P32" s="194">
        <f t="shared" si="0"/>
        <v>2437</v>
      </c>
      <c r="Q32" s="185"/>
      <c r="R32" s="633"/>
      <c r="S32" s="633"/>
      <c r="T32" s="633"/>
      <c r="U32" s="633"/>
      <c r="V32" s="633"/>
      <c r="W32" s="633"/>
      <c r="X32" s="633"/>
      <c r="Y32" s="633"/>
    </row>
    <row r="33" spans="1:25">
      <c r="A33" s="635" t="s">
        <v>464</v>
      </c>
      <c r="B33" s="635"/>
      <c r="C33" s="635"/>
      <c r="D33" s="193"/>
      <c r="E33" s="193"/>
      <c r="F33" s="193"/>
      <c r="G33" s="193"/>
      <c r="H33" s="193"/>
      <c r="I33" s="193">
        <v>45</v>
      </c>
      <c r="J33" s="193">
        <v>67</v>
      </c>
      <c r="K33" s="193">
        <v>85</v>
      </c>
      <c r="L33" s="193">
        <v>104</v>
      </c>
      <c r="M33" s="193">
        <v>180</v>
      </c>
      <c r="N33" s="193">
        <v>97</v>
      </c>
      <c r="O33" s="193">
        <v>108</v>
      </c>
      <c r="P33" s="194">
        <f t="shared" si="0"/>
        <v>686</v>
      </c>
      <c r="Q33" s="185"/>
      <c r="R33" s="633"/>
      <c r="S33" s="633"/>
      <c r="T33" s="633"/>
      <c r="U33" s="633"/>
      <c r="V33" s="633"/>
      <c r="W33" s="633"/>
      <c r="X33" s="633"/>
      <c r="Y33" s="633"/>
    </row>
    <row r="34" spans="1:25">
      <c r="A34" s="635"/>
      <c r="B34" s="635"/>
      <c r="C34" s="635"/>
      <c r="D34" s="193"/>
      <c r="E34" s="193"/>
      <c r="F34" s="193"/>
      <c r="G34" s="193"/>
      <c r="H34" s="193"/>
      <c r="I34" s="193"/>
      <c r="J34" s="193"/>
      <c r="K34" s="193"/>
      <c r="L34" s="193"/>
      <c r="M34" s="193"/>
      <c r="N34" s="193"/>
      <c r="O34" s="193"/>
      <c r="P34" s="194">
        <f t="shared" si="0"/>
        <v>0</v>
      </c>
      <c r="Q34" s="185"/>
      <c r="R34" s="633"/>
      <c r="S34" s="633"/>
      <c r="T34" s="633"/>
      <c r="U34" s="633"/>
      <c r="V34" s="633"/>
      <c r="W34" s="633"/>
      <c r="X34" s="633"/>
      <c r="Y34" s="633"/>
    </row>
    <row r="35" spans="1:25">
      <c r="A35" s="636" t="s">
        <v>465</v>
      </c>
      <c r="B35" s="636"/>
      <c r="C35" s="636"/>
      <c r="D35" s="194">
        <f t="shared" ref="D35:P35" si="1">SUM(D13:D34)</f>
        <v>3388</v>
      </c>
      <c r="E35" s="194">
        <f t="shared" si="1"/>
        <v>4024</v>
      </c>
      <c r="F35" s="194">
        <f t="shared" si="1"/>
        <v>4265</v>
      </c>
      <c r="G35" s="194">
        <f t="shared" si="1"/>
        <v>4725</v>
      </c>
      <c r="H35" s="194">
        <f t="shared" si="1"/>
        <v>5196</v>
      </c>
      <c r="I35" s="194">
        <f t="shared" si="1"/>
        <v>4875</v>
      </c>
      <c r="J35" s="194">
        <f t="shared" si="1"/>
        <v>4217</v>
      </c>
      <c r="K35" s="194">
        <f t="shared" si="1"/>
        <v>3567</v>
      </c>
      <c r="L35" s="194">
        <f t="shared" si="1"/>
        <v>4267</v>
      </c>
      <c r="M35" s="194">
        <f t="shared" si="1"/>
        <v>3767</v>
      </c>
      <c r="N35" s="194">
        <f t="shared" si="1"/>
        <v>4293</v>
      </c>
      <c r="O35" s="194">
        <f t="shared" si="1"/>
        <v>4176</v>
      </c>
      <c r="P35" s="194">
        <f t="shared" si="1"/>
        <v>50760</v>
      </c>
      <c r="Q35" s="185"/>
      <c r="R35" s="633"/>
      <c r="S35" s="633"/>
      <c r="T35" s="633"/>
      <c r="U35" s="633"/>
      <c r="V35" s="633"/>
      <c r="W35" s="633"/>
      <c r="X35" s="633"/>
      <c r="Y35" s="633"/>
    </row>
    <row r="36" spans="1:25">
      <c r="A36" s="197"/>
      <c r="B36" s="196"/>
      <c r="C36" s="196"/>
      <c r="D36" s="196"/>
      <c r="E36" s="196"/>
      <c r="F36" s="196"/>
      <c r="G36" s="196"/>
      <c r="H36" s="196"/>
      <c r="I36" s="196"/>
      <c r="J36" s="196"/>
      <c r="K36" s="196"/>
      <c r="L36" s="196"/>
      <c r="M36" s="196"/>
      <c r="N36" s="196"/>
      <c r="O36" s="196"/>
      <c r="P36" s="196"/>
      <c r="Q36" s="196"/>
      <c r="R36" s="196"/>
      <c r="S36" s="196"/>
      <c r="T36" s="196"/>
      <c r="U36" s="196"/>
      <c r="V36" s="196"/>
      <c r="W36" s="196"/>
      <c r="X36" s="196"/>
      <c r="Y36" s="198"/>
    </row>
    <row r="37" spans="1:25">
      <c r="A37" s="611" t="s">
        <v>466</v>
      </c>
      <c r="B37" s="611"/>
      <c r="C37" s="611"/>
      <c r="D37" s="611"/>
      <c r="E37" s="611"/>
      <c r="F37" s="611"/>
      <c r="G37" s="611"/>
      <c r="H37" s="611"/>
      <c r="I37" s="611"/>
      <c r="J37" s="611"/>
      <c r="K37" s="611"/>
      <c r="L37" s="611"/>
      <c r="M37" s="629" t="s">
        <v>467</v>
      </c>
      <c r="N37" s="629"/>
      <c r="O37" s="629"/>
      <c r="P37" s="629"/>
      <c r="Q37" s="629"/>
      <c r="R37" s="629"/>
      <c r="S37" s="629"/>
      <c r="T37" s="629"/>
      <c r="U37" s="629"/>
      <c r="V37" s="629"/>
      <c r="W37" s="629"/>
      <c r="X37" s="629"/>
      <c r="Y37" s="629"/>
    </row>
    <row r="38" spans="1:25" ht="12.75" customHeight="1">
      <c r="A38" s="613" t="s">
        <v>468</v>
      </c>
      <c r="B38" s="613"/>
      <c r="C38" s="613"/>
      <c r="D38" s="613"/>
      <c r="E38" s="618" t="s">
        <v>469</v>
      </c>
      <c r="F38" s="618"/>
      <c r="G38" s="618"/>
      <c r="H38" s="618"/>
      <c r="I38" s="618"/>
      <c r="J38" s="618"/>
      <c r="K38" s="618"/>
      <c r="L38" s="618"/>
      <c r="M38" s="630" t="s">
        <v>470</v>
      </c>
      <c r="N38" s="630"/>
      <c r="O38" s="630"/>
      <c r="P38" s="630"/>
      <c r="Q38" s="630"/>
      <c r="R38" s="628"/>
      <c r="S38" s="628"/>
      <c r="T38" s="628"/>
      <c r="U38" s="628"/>
      <c r="V38" s="628"/>
      <c r="W38" s="628"/>
      <c r="X38" s="628"/>
      <c r="Y38" s="628"/>
    </row>
    <row r="39" spans="1:25">
      <c r="A39" s="623"/>
      <c r="B39" s="623"/>
      <c r="C39" s="623"/>
      <c r="D39" s="623"/>
      <c r="E39" s="618"/>
      <c r="F39" s="618"/>
      <c r="G39" s="618"/>
      <c r="H39" s="618"/>
      <c r="I39" s="618"/>
      <c r="J39" s="618"/>
      <c r="K39" s="618"/>
      <c r="L39" s="618"/>
      <c r="M39" s="623"/>
      <c r="N39" s="623"/>
      <c r="O39" s="623"/>
      <c r="P39" s="623"/>
      <c r="Q39" s="623"/>
      <c r="R39" s="628"/>
      <c r="S39" s="628"/>
      <c r="T39" s="628"/>
      <c r="U39" s="628"/>
      <c r="V39" s="628"/>
      <c r="W39" s="628"/>
      <c r="X39" s="628"/>
      <c r="Y39" s="628"/>
    </row>
    <row r="40" spans="1:25" ht="12.75" customHeight="1">
      <c r="A40" s="623"/>
      <c r="B40" s="623"/>
      <c r="C40" s="623"/>
      <c r="D40" s="623"/>
      <c r="E40" s="618"/>
      <c r="F40" s="618"/>
      <c r="G40" s="618"/>
      <c r="H40" s="618"/>
      <c r="I40" s="618"/>
      <c r="J40" s="618"/>
      <c r="K40" s="618"/>
      <c r="L40" s="618"/>
      <c r="M40" s="603" t="s">
        <v>471</v>
      </c>
      <c r="N40" s="603"/>
      <c r="O40" s="603"/>
      <c r="P40" s="603"/>
      <c r="Q40" s="603"/>
      <c r="R40" s="624" t="s">
        <v>472</v>
      </c>
      <c r="S40" s="624"/>
      <c r="T40" s="624"/>
      <c r="U40" s="624"/>
      <c r="V40" s="624"/>
      <c r="W40" s="624"/>
      <c r="X40" s="624"/>
      <c r="Y40" s="624"/>
    </row>
    <row r="41" spans="1:25" ht="12.75" customHeight="1">
      <c r="A41" s="623"/>
      <c r="B41" s="623"/>
      <c r="C41" s="623"/>
      <c r="D41" s="623"/>
      <c r="E41" s="618"/>
      <c r="F41" s="618"/>
      <c r="G41" s="618"/>
      <c r="H41" s="618"/>
      <c r="I41" s="618"/>
      <c r="J41" s="618"/>
      <c r="K41" s="618"/>
      <c r="L41" s="618"/>
      <c r="M41" s="603" t="s">
        <v>473</v>
      </c>
      <c r="N41" s="603"/>
      <c r="O41" s="603"/>
      <c r="P41" s="603"/>
      <c r="Q41" s="603"/>
      <c r="R41" s="624" t="s">
        <v>474</v>
      </c>
      <c r="S41" s="624"/>
      <c r="T41" s="624"/>
      <c r="U41" s="624"/>
      <c r="V41" s="624"/>
      <c r="W41" s="624"/>
      <c r="X41" s="624"/>
      <c r="Y41" s="624"/>
    </row>
    <row r="42" spans="1:25">
      <c r="A42" s="625"/>
      <c r="B42" s="625"/>
      <c r="C42" s="625"/>
      <c r="D42" s="625"/>
      <c r="E42" s="626"/>
      <c r="F42" s="626"/>
      <c r="G42" s="626"/>
      <c r="H42" s="626"/>
      <c r="I42" s="626"/>
      <c r="J42" s="626"/>
      <c r="K42" s="626"/>
      <c r="L42" s="626"/>
      <c r="M42" s="623" t="s">
        <v>475</v>
      </c>
      <c r="N42" s="623"/>
      <c r="O42" s="623"/>
      <c r="P42" s="623"/>
      <c r="Q42" s="623"/>
      <c r="R42" s="624"/>
      <c r="S42" s="624"/>
      <c r="T42" s="624"/>
      <c r="U42" s="624"/>
      <c r="V42" s="624"/>
      <c r="W42" s="624"/>
      <c r="X42" s="624"/>
      <c r="Y42" s="624"/>
    </row>
    <row r="43" spans="1:25" ht="12.75" customHeight="1">
      <c r="A43" s="625"/>
      <c r="B43" s="625"/>
      <c r="C43" s="625"/>
      <c r="D43" s="625"/>
      <c r="E43" s="626"/>
      <c r="F43" s="626"/>
      <c r="G43" s="626"/>
      <c r="H43" s="626"/>
      <c r="I43" s="626"/>
      <c r="J43" s="626"/>
      <c r="K43" s="626"/>
      <c r="L43" s="626"/>
      <c r="M43" s="625" t="s">
        <v>476</v>
      </c>
      <c r="N43" s="625"/>
      <c r="O43" s="625"/>
      <c r="P43" s="625"/>
      <c r="Q43" s="625"/>
      <c r="R43" s="627" t="s">
        <v>477</v>
      </c>
      <c r="S43" s="627"/>
      <c r="T43" s="627"/>
      <c r="U43" s="627"/>
      <c r="V43" s="627"/>
      <c r="W43" s="627"/>
      <c r="X43" s="627"/>
      <c r="Y43" s="627"/>
    </row>
    <row r="44" spans="1:25">
      <c r="A44" s="611" t="s">
        <v>478</v>
      </c>
      <c r="B44" s="611"/>
      <c r="C44" s="611"/>
      <c r="D44" s="611"/>
      <c r="E44" s="611"/>
      <c r="F44" s="611"/>
      <c r="G44" s="611"/>
      <c r="H44" s="611"/>
      <c r="I44" s="611"/>
      <c r="J44" s="611"/>
      <c r="K44" s="611"/>
      <c r="L44" s="611"/>
      <c r="M44" s="612" t="s">
        <v>479</v>
      </c>
      <c r="N44" s="612"/>
      <c r="O44" s="612"/>
      <c r="P44" s="612"/>
      <c r="Q44" s="612"/>
      <c r="R44" s="612"/>
      <c r="S44" s="612"/>
      <c r="T44" s="612"/>
      <c r="U44" s="612"/>
      <c r="V44" s="612"/>
      <c r="W44" s="612"/>
      <c r="X44" s="612"/>
      <c r="Y44" s="612"/>
    </row>
    <row r="45" spans="1:25" ht="12.75" customHeight="1">
      <c r="A45" s="613" t="s">
        <v>480</v>
      </c>
      <c r="B45" s="613"/>
      <c r="C45" s="613"/>
      <c r="D45" s="613"/>
      <c r="E45" s="614" t="s">
        <v>481</v>
      </c>
      <c r="F45" s="614"/>
      <c r="G45" s="199" t="s">
        <v>482</v>
      </c>
      <c r="H45" s="200" t="s">
        <v>483</v>
      </c>
      <c r="I45" s="199"/>
      <c r="J45" s="200" t="s">
        <v>484</v>
      </c>
      <c r="K45" s="201"/>
      <c r="L45" s="202"/>
      <c r="M45" s="615" t="s">
        <v>485</v>
      </c>
      <c r="N45" s="615"/>
      <c r="O45" s="615"/>
      <c r="P45" s="615"/>
      <c r="Q45" s="616" t="s">
        <v>486</v>
      </c>
      <c r="R45" s="616"/>
      <c r="S45" s="616"/>
      <c r="T45" s="616"/>
      <c r="U45" s="616"/>
      <c r="V45" s="616"/>
      <c r="W45" s="616"/>
      <c r="X45" s="616"/>
      <c r="Y45" s="616"/>
    </row>
    <row r="46" spans="1:25" ht="12.75" customHeight="1">
      <c r="A46" s="613"/>
      <c r="B46" s="613"/>
      <c r="C46" s="613"/>
      <c r="D46" s="613"/>
      <c r="E46" s="617"/>
      <c r="F46" s="617"/>
      <c r="G46" s="617"/>
      <c r="H46" s="617"/>
      <c r="I46" s="617"/>
      <c r="J46" s="617"/>
      <c r="K46" s="617"/>
      <c r="L46" s="203"/>
      <c r="M46" s="609" t="s">
        <v>487</v>
      </c>
      <c r="N46" s="609"/>
      <c r="O46" s="609"/>
      <c r="P46" s="609"/>
      <c r="Q46" s="618" t="s">
        <v>488</v>
      </c>
      <c r="R46" s="618"/>
      <c r="S46" s="618"/>
      <c r="T46" s="204" t="s">
        <v>482</v>
      </c>
      <c r="U46" s="619" t="s">
        <v>489</v>
      </c>
      <c r="V46" s="619"/>
      <c r="W46" s="619"/>
      <c r="X46" s="620" t="s">
        <v>482</v>
      </c>
      <c r="Y46" s="620"/>
    </row>
    <row r="47" spans="1:25" ht="12.75" customHeight="1">
      <c r="A47" s="603" t="s">
        <v>490</v>
      </c>
      <c r="B47" s="603"/>
      <c r="C47" s="603"/>
      <c r="D47" s="603"/>
      <c r="E47" s="621" t="s">
        <v>491</v>
      </c>
      <c r="F47" s="621"/>
      <c r="G47" s="621"/>
      <c r="H47" s="621"/>
      <c r="I47" s="621"/>
      <c r="J47" s="621"/>
      <c r="K47" s="621"/>
      <c r="L47" s="621"/>
      <c r="M47" s="609"/>
      <c r="N47" s="609"/>
      <c r="O47" s="609"/>
      <c r="P47" s="609"/>
      <c r="Q47" s="617" t="s">
        <v>476</v>
      </c>
      <c r="R47" s="617"/>
      <c r="S47" s="617"/>
      <c r="T47" s="622" t="s">
        <v>482</v>
      </c>
      <c r="U47" s="619" t="s">
        <v>492</v>
      </c>
      <c r="V47" s="619"/>
      <c r="W47" s="619"/>
      <c r="X47" s="602" t="s">
        <v>482</v>
      </c>
      <c r="Y47" s="602"/>
    </row>
    <row r="48" spans="1:25">
      <c r="A48" s="603"/>
      <c r="B48" s="603"/>
      <c r="C48" s="603"/>
      <c r="D48" s="603"/>
      <c r="E48" s="621"/>
      <c r="F48" s="621"/>
      <c r="G48" s="621"/>
      <c r="H48" s="621"/>
      <c r="I48" s="621"/>
      <c r="J48" s="621"/>
      <c r="K48" s="621"/>
      <c r="L48" s="621"/>
      <c r="M48" s="609"/>
      <c r="N48" s="609"/>
      <c r="O48" s="609"/>
      <c r="P48" s="609"/>
      <c r="Q48" s="617"/>
      <c r="R48" s="617"/>
      <c r="S48" s="617"/>
      <c r="T48" s="622"/>
      <c r="U48" s="619"/>
      <c r="V48" s="619"/>
      <c r="W48" s="619"/>
      <c r="X48" s="602"/>
      <c r="Y48" s="602"/>
    </row>
    <row r="49" spans="1:25" ht="12.75" customHeight="1">
      <c r="A49" s="603"/>
      <c r="B49" s="603"/>
      <c r="C49" s="603"/>
      <c r="D49" s="603"/>
      <c r="E49" s="604"/>
      <c r="F49" s="604"/>
      <c r="G49" s="604"/>
      <c r="H49" s="604"/>
      <c r="I49" s="604"/>
      <c r="J49" s="604"/>
      <c r="K49" s="604"/>
      <c r="L49" s="604"/>
      <c r="M49" s="609"/>
      <c r="N49" s="609"/>
      <c r="O49" s="609"/>
      <c r="P49" s="609"/>
      <c r="Q49" s="605" t="s">
        <v>493</v>
      </c>
      <c r="R49" s="605"/>
      <c r="S49" s="605"/>
      <c r="T49" s="606" t="s">
        <v>482</v>
      </c>
      <c r="U49" s="607" t="s">
        <v>494</v>
      </c>
      <c r="V49" s="607"/>
      <c r="W49" s="607"/>
      <c r="X49" s="608" t="s">
        <v>482</v>
      </c>
      <c r="Y49" s="608"/>
    </row>
    <row r="50" spans="1:25" ht="12.75" customHeight="1">
      <c r="A50" s="603" t="s">
        <v>495</v>
      </c>
      <c r="B50" s="603"/>
      <c r="C50" s="603"/>
      <c r="D50" s="603"/>
      <c r="E50" s="604"/>
      <c r="F50" s="604"/>
      <c r="G50" s="604"/>
      <c r="H50" s="604"/>
      <c r="I50" s="604"/>
      <c r="J50" s="604"/>
      <c r="K50" s="604"/>
      <c r="L50" s="604"/>
      <c r="M50" s="609"/>
      <c r="N50" s="609"/>
      <c r="O50" s="609"/>
      <c r="P50" s="609"/>
      <c r="Q50" s="605"/>
      <c r="R50" s="605"/>
      <c r="S50" s="605"/>
      <c r="T50" s="606"/>
      <c r="U50" s="607"/>
      <c r="V50" s="607"/>
      <c r="W50" s="607"/>
      <c r="X50" s="608"/>
      <c r="Y50" s="608"/>
    </row>
    <row r="51" spans="1:25" ht="12.75" customHeight="1">
      <c r="A51" s="609" t="s">
        <v>496</v>
      </c>
      <c r="B51" s="609"/>
      <c r="C51" s="609"/>
      <c r="D51" s="609"/>
      <c r="E51" s="610"/>
      <c r="F51" s="610"/>
      <c r="G51" s="610"/>
      <c r="H51" s="610"/>
      <c r="I51" s="610"/>
      <c r="J51" s="610"/>
      <c r="K51" s="610"/>
      <c r="L51" s="610"/>
      <c r="M51" s="609"/>
      <c r="N51" s="609"/>
      <c r="O51" s="609"/>
      <c r="P51" s="609"/>
      <c r="Q51" s="605"/>
      <c r="R51" s="605"/>
      <c r="S51" s="605"/>
      <c r="T51" s="606"/>
      <c r="U51" s="607"/>
      <c r="V51" s="607"/>
      <c r="W51" s="607"/>
      <c r="X51" s="608"/>
      <c r="Y51" s="608"/>
    </row>
    <row r="52" spans="1:25">
      <c r="A52" s="207"/>
      <c r="B52" s="208"/>
      <c r="C52" s="208"/>
      <c r="D52" s="208"/>
      <c r="E52" s="208"/>
      <c r="F52" s="208"/>
      <c r="G52" s="208"/>
      <c r="H52" s="208"/>
      <c r="I52" s="208"/>
      <c r="J52" s="208"/>
      <c r="K52" s="208"/>
      <c r="L52" s="208"/>
      <c r="M52" s="209"/>
      <c r="N52" s="207"/>
      <c r="O52" s="210"/>
      <c r="P52" s="210"/>
      <c r="Q52" s="210"/>
      <c r="R52" s="210"/>
      <c r="S52" s="210"/>
      <c r="T52" s="210"/>
      <c r="U52" s="210"/>
      <c r="V52" s="210"/>
      <c r="W52" s="210"/>
      <c r="X52" s="210"/>
      <c r="Y52" s="211"/>
    </row>
  </sheetData>
  <sheetProtection algorithmName="SHA-512" hashValue="y7DJSFj8u319E7sbbPP6r1ntRKytm1MkjvzDjTIX7qM4js9wAx3BTS4U2m3ET2oeI4TsLwSQjrW9OyD/eoZPWw==" saltValue="gkIZXiMOYePNGtNboG293w==" spinCount="100000" sheet="1" objects="1" scenarios="1"/>
  <mergeCells count="92">
    <mergeCell ref="E3:N3"/>
    <mergeCell ref="E4:N4"/>
    <mergeCell ref="E5:N5"/>
    <mergeCell ref="A7:Y7"/>
    <mergeCell ref="A8:C8"/>
    <mergeCell ref="D8:N8"/>
    <mergeCell ref="O8:P8"/>
    <mergeCell ref="Q8:R8"/>
    <mergeCell ref="S8:T8"/>
    <mergeCell ref="U8:Y8"/>
    <mergeCell ref="A9:C10"/>
    <mergeCell ref="D9:Y10"/>
    <mergeCell ref="A12:C12"/>
    <mergeCell ref="R12:Y12"/>
    <mergeCell ref="A13:C13"/>
    <mergeCell ref="R13:Y24"/>
    <mergeCell ref="A14:C14"/>
    <mergeCell ref="A15:C15"/>
    <mergeCell ref="A16:C16"/>
    <mergeCell ref="A17:C17"/>
    <mergeCell ref="A18:C18"/>
    <mergeCell ref="A19:C19"/>
    <mergeCell ref="A20:C20"/>
    <mergeCell ref="A21:C21"/>
    <mergeCell ref="A22:C22"/>
    <mergeCell ref="A23:C23"/>
    <mergeCell ref="A24:C24"/>
    <mergeCell ref="A25:C25"/>
    <mergeCell ref="A26:C26"/>
    <mergeCell ref="R26:Y26"/>
    <mergeCell ref="A27:C27"/>
    <mergeCell ref="R27:Y35"/>
    <mergeCell ref="A28:C28"/>
    <mergeCell ref="A29:C29"/>
    <mergeCell ref="A30:C30"/>
    <mergeCell ref="A31:C31"/>
    <mergeCell ref="A32:C32"/>
    <mergeCell ref="A33:C33"/>
    <mergeCell ref="A34:C34"/>
    <mergeCell ref="A35:C35"/>
    <mergeCell ref="A37:L37"/>
    <mergeCell ref="M37:Y37"/>
    <mergeCell ref="A38:D38"/>
    <mergeCell ref="E38:L38"/>
    <mergeCell ref="M38:Q38"/>
    <mergeCell ref="R38:Y38"/>
    <mergeCell ref="A39:D39"/>
    <mergeCell ref="E39:L39"/>
    <mergeCell ref="M39:Q39"/>
    <mergeCell ref="R39:Y39"/>
    <mergeCell ref="A40:D40"/>
    <mergeCell ref="E40:L40"/>
    <mergeCell ref="M40:Q40"/>
    <mergeCell ref="R40:Y40"/>
    <mergeCell ref="A41:D41"/>
    <mergeCell ref="E41:L41"/>
    <mergeCell ref="M41:Q41"/>
    <mergeCell ref="R41:Y41"/>
    <mergeCell ref="A42:D43"/>
    <mergeCell ref="E42:L43"/>
    <mergeCell ref="M42:Q42"/>
    <mergeCell ref="R42:Y42"/>
    <mergeCell ref="M43:Q43"/>
    <mergeCell ref="R43:Y43"/>
    <mergeCell ref="A44:L44"/>
    <mergeCell ref="M44:Y44"/>
    <mergeCell ref="A45:D46"/>
    <mergeCell ref="E45:F45"/>
    <mergeCell ref="M45:P45"/>
    <mergeCell ref="Q45:Y45"/>
    <mergeCell ref="E46:K46"/>
    <mergeCell ref="M46:P51"/>
    <mergeCell ref="Q46:S46"/>
    <mergeCell ref="U46:W46"/>
    <mergeCell ref="X46:Y46"/>
    <mergeCell ref="A47:D47"/>
    <mergeCell ref="E47:L48"/>
    <mergeCell ref="Q47:S48"/>
    <mergeCell ref="T47:T48"/>
    <mergeCell ref="U47:W48"/>
    <mergeCell ref="X47:Y48"/>
    <mergeCell ref="A48:D48"/>
    <mergeCell ref="A49:D49"/>
    <mergeCell ref="E49:L49"/>
    <mergeCell ref="Q49:S51"/>
    <mergeCell ref="T49:T51"/>
    <mergeCell ref="U49:W51"/>
    <mergeCell ref="X49:Y51"/>
    <mergeCell ref="A50:D50"/>
    <mergeCell ref="E50:L50"/>
    <mergeCell ref="A51:D51"/>
    <mergeCell ref="E51:L51"/>
  </mergeCells>
  <pageMargins left="0.7" right="0.7" top="0.75" bottom="0.75" header="0.511811023622047" footer="0.511811023622047"/>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L82"/>
  <sheetViews>
    <sheetView showGridLines="0" topLeftCell="A20" zoomScaleNormal="100" workbookViewId="0">
      <selection activeCell="T34" sqref="T34"/>
    </sheetView>
  </sheetViews>
  <sheetFormatPr baseColWidth="10" defaultColWidth="11.42578125" defaultRowHeight="12.75"/>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15" customHeight="1">
      <c r="B8" s="215"/>
      <c r="C8" s="677" t="s">
        <v>433</v>
      </c>
      <c r="D8" s="677"/>
      <c r="E8" s="677"/>
      <c r="F8" s="755" t="s">
        <v>722</v>
      </c>
      <c r="G8" s="755"/>
      <c r="H8" s="755"/>
      <c r="I8" s="755"/>
      <c r="J8" s="755"/>
      <c r="K8" s="755"/>
      <c r="L8" s="755"/>
      <c r="M8" s="755"/>
      <c r="N8" s="755"/>
      <c r="O8" s="755"/>
      <c r="P8" s="755"/>
      <c r="Q8" s="756" t="s">
        <v>435</v>
      </c>
      <c r="R8" s="756"/>
      <c r="S8" s="757"/>
      <c r="T8" s="757"/>
      <c r="U8" s="756" t="s">
        <v>436</v>
      </c>
      <c r="V8" s="756"/>
      <c r="W8" s="678" t="s">
        <v>694</v>
      </c>
      <c r="X8" s="678"/>
      <c r="Y8" s="678"/>
      <c r="Z8" s="678"/>
      <c r="AA8" s="678"/>
      <c r="AB8" s="216"/>
      <c r="AE8" s="218"/>
      <c r="AF8" s="686"/>
      <c r="AG8" s="686"/>
      <c r="AH8" s="686"/>
      <c r="AI8" s="686"/>
      <c r="AJ8" s="686"/>
      <c r="AK8" s="686"/>
      <c r="AL8" s="686"/>
    </row>
    <row r="9" spans="2:38" ht="22.5" customHeight="1">
      <c r="B9" s="215"/>
      <c r="C9" s="661" t="s">
        <v>438</v>
      </c>
      <c r="D9" s="661"/>
      <c r="E9" s="661"/>
      <c r="F9" s="754" t="s">
        <v>713</v>
      </c>
      <c r="G9" s="754"/>
      <c r="H9" s="754"/>
      <c r="I9" s="754"/>
      <c r="J9" s="754"/>
      <c r="K9" s="754"/>
      <c r="L9" s="754"/>
      <c r="M9" s="754"/>
      <c r="N9" s="754"/>
      <c r="O9" s="754"/>
      <c r="P9" s="754"/>
      <c r="Q9" s="754"/>
      <c r="R9" s="754"/>
      <c r="S9" s="754"/>
      <c r="T9" s="754"/>
      <c r="U9" s="754"/>
      <c r="V9" s="754"/>
      <c r="W9" s="754"/>
      <c r="X9" s="754"/>
      <c r="Y9" s="754"/>
      <c r="Z9" s="754"/>
      <c r="AA9" s="754"/>
      <c r="AB9" s="216"/>
      <c r="AE9" s="346"/>
      <c r="AF9" s="686"/>
      <c r="AG9" s="686"/>
      <c r="AH9" s="686"/>
      <c r="AI9" s="686"/>
      <c r="AJ9" s="686"/>
      <c r="AK9" s="686"/>
      <c r="AL9" s="686"/>
    </row>
    <row r="10" spans="2:38">
      <c r="B10" s="215"/>
      <c r="C10" s="661"/>
      <c r="D10" s="661"/>
      <c r="E10" s="661"/>
      <c r="F10" s="754"/>
      <c r="G10" s="754"/>
      <c r="H10" s="754"/>
      <c r="I10" s="754"/>
      <c r="J10" s="754"/>
      <c r="K10" s="754"/>
      <c r="L10" s="754"/>
      <c r="M10" s="754"/>
      <c r="N10" s="754"/>
      <c r="O10" s="754"/>
      <c r="P10" s="754"/>
      <c r="Q10" s="754"/>
      <c r="R10" s="754"/>
      <c r="S10" s="754"/>
      <c r="T10" s="754"/>
      <c r="U10" s="754"/>
      <c r="V10" s="754"/>
      <c r="W10" s="754"/>
      <c r="X10" s="754"/>
      <c r="Y10" s="754"/>
      <c r="Z10" s="754"/>
      <c r="AA10" s="754"/>
      <c r="AB10" s="216"/>
      <c r="AE10" s="218"/>
      <c r="AF10" s="218"/>
      <c r="AG10" s="218"/>
      <c r="AH10" s="218"/>
      <c r="AI10" s="218"/>
      <c r="AJ10" s="218"/>
      <c r="AK10" s="218"/>
      <c r="AL10" s="218"/>
    </row>
    <row r="11" spans="2:38" ht="5.25"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0.25" customHeight="1">
      <c r="B13" s="215"/>
      <c r="C13" s="219"/>
      <c r="D13" s="220"/>
      <c r="E13" s="220"/>
      <c r="F13" s="220"/>
      <c r="G13" s="220"/>
      <c r="H13" s="220"/>
      <c r="I13" s="220"/>
      <c r="J13" s="220"/>
      <c r="K13" s="220"/>
      <c r="L13" s="220"/>
      <c r="M13" s="220"/>
      <c r="N13" s="220"/>
      <c r="O13" s="220"/>
      <c r="P13" s="220"/>
      <c r="Q13" s="220"/>
      <c r="R13" s="766"/>
      <c r="S13" s="766"/>
      <c r="T13" s="766"/>
      <c r="U13" s="766"/>
      <c r="V13" s="766"/>
      <c r="W13" s="766"/>
      <c r="X13" s="766"/>
      <c r="Y13" s="766"/>
      <c r="Z13" s="766"/>
      <c r="AA13" s="766"/>
      <c r="AB13" s="216"/>
      <c r="AE13" s="218"/>
      <c r="AF13" s="218"/>
      <c r="AG13" s="218"/>
      <c r="AH13" s="218"/>
      <c r="AI13" s="218"/>
      <c r="AJ13" s="218"/>
      <c r="AK13" s="218"/>
      <c r="AL13" s="218"/>
    </row>
    <row r="14" spans="2:38" ht="22.5" customHeight="1">
      <c r="B14" s="215"/>
      <c r="C14" s="219"/>
      <c r="D14" s="220"/>
      <c r="E14" s="220"/>
      <c r="F14" s="220"/>
      <c r="G14" s="220"/>
      <c r="H14" s="220"/>
      <c r="I14" s="220"/>
      <c r="J14" s="220"/>
      <c r="K14" s="220"/>
      <c r="L14" s="220"/>
      <c r="M14" s="220"/>
      <c r="N14" s="220"/>
      <c r="O14" s="220"/>
      <c r="P14" s="220"/>
      <c r="Q14" s="220"/>
      <c r="R14" s="766"/>
      <c r="S14" s="766"/>
      <c r="T14" s="766"/>
      <c r="U14" s="766"/>
      <c r="V14" s="766"/>
      <c r="W14" s="766"/>
      <c r="X14" s="766"/>
      <c r="Y14" s="766"/>
      <c r="Z14" s="766"/>
      <c r="AA14" s="766"/>
      <c r="AB14" s="216"/>
      <c r="AE14" s="218"/>
      <c r="AF14" s="218"/>
      <c r="AG14" s="218"/>
      <c r="AH14" s="218"/>
      <c r="AI14" s="218"/>
      <c r="AJ14" s="218"/>
      <c r="AK14" s="218"/>
      <c r="AL14" s="218"/>
    </row>
    <row r="15" spans="2:38" ht="17.25"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216"/>
      <c r="AE15" s="218"/>
      <c r="AF15" s="218"/>
      <c r="AG15" s="218"/>
      <c r="AH15" s="218"/>
      <c r="AI15" s="218"/>
      <c r="AJ15" s="218"/>
      <c r="AK15" s="218"/>
      <c r="AL15" s="218"/>
    </row>
    <row r="16" spans="2:38" ht="17.25"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216"/>
      <c r="AE16" s="218"/>
      <c r="AF16" s="218"/>
      <c r="AG16" s="218"/>
      <c r="AH16" s="218"/>
      <c r="AI16" s="218"/>
      <c r="AJ16" s="218"/>
      <c r="AK16" s="218"/>
      <c r="AL16" s="218"/>
    </row>
    <row r="17" spans="2:38" ht="21.75"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216"/>
      <c r="AE17" s="218"/>
      <c r="AF17" s="218"/>
      <c r="AG17" s="218"/>
      <c r="AH17" s="218"/>
      <c r="AI17" s="218"/>
      <c r="AJ17" s="218"/>
      <c r="AK17" s="218"/>
      <c r="AL17" s="218"/>
    </row>
    <row r="18" spans="2:38" ht="22.5"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216"/>
      <c r="AE18" s="218"/>
      <c r="AF18" s="218"/>
      <c r="AG18" s="218"/>
      <c r="AH18" s="218"/>
      <c r="AI18" s="218"/>
      <c r="AJ18" s="218"/>
      <c r="AK18" s="218"/>
      <c r="AL18" s="218"/>
    </row>
    <row r="19" spans="2:38" ht="17.25"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216"/>
      <c r="AE19" s="218"/>
      <c r="AF19" s="218"/>
      <c r="AG19" s="218"/>
      <c r="AH19" s="218"/>
      <c r="AI19" s="218"/>
      <c r="AJ19" s="218"/>
      <c r="AK19" s="218"/>
      <c r="AL19" s="218"/>
    </row>
    <row r="20" spans="2:38" ht="17.25" customHeight="1">
      <c r="B20" s="215"/>
      <c r="C20" s="219"/>
      <c r="D20" s="220"/>
      <c r="E20" s="220"/>
      <c r="F20" s="220"/>
      <c r="G20" s="220"/>
      <c r="H20" s="220"/>
      <c r="I20" s="220"/>
      <c r="J20" s="220"/>
      <c r="K20" s="220"/>
      <c r="L20" s="220"/>
      <c r="M20" s="220"/>
      <c r="N20" s="220"/>
      <c r="O20" s="220"/>
      <c r="P20" s="220"/>
      <c r="Q20" s="220"/>
      <c r="R20" s="682" t="s">
        <v>478</v>
      </c>
      <c r="S20" s="682"/>
      <c r="T20" s="682"/>
      <c r="U20" s="682"/>
      <c r="V20" s="682"/>
      <c r="W20" s="682"/>
      <c r="X20" s="682"/>
      <c r="Y20" s="682"/>
      <c r="Z20" s="682"/>
      <c r="AA20" s="682"/>
      <c r="AB20" s="216"/>
      <c r="AE20" s="218"/>
      <c r="AF20" s="218"/>
      <c r="AG20" s="218"/>
      <c r="AH20" s="218"/>
      <c r="AI20" s="218"/>
      <c r="AJ20" s="218"/>
      <c r="AK20" s="218"/>
      <c r="AL20" s="218"/>
    </row>
    <row r="21" spans="2:38" ht="17.25" customHeight="1">
      <c r="B21" s="215"/>
      <c r="C21" s="219"/>
      <c r="D21" s="220"/>
      <c r="E21" s="220"/>
      <c r="F21" s="220"/>
      <c r="G21" s="220"/>
      <c r="H21" s="220"/>
      <c r="I21" s="220"/>
      <c r="J21" s="220"/>
      <c r="K21" s="220"/>
      <c r="L21" s="220"/>
      <c r="M21" s="220"/>
      <c r="N21" s="220"/>
      <c r="O21" s="220"/>
      <c r="P21" s="220"/>
      <c r="Q21" s="220"/>
      <c r="R21" s="758"/>
      <c r="S21" s="758"/>
      <c r="T21" s="758"/>
      <c r="U21" s="758"/>
      <c r="V21" s="758"/>
      <c r="W21" s="758"/>
      <c r="X21" s="758"/>
      <c r="Y21" s="758"/>
      <c r="Z21" s="758"/>
      <c r="AA21" s="758"/>
      <c r="AB21" s="216"/>
      <c r="AE21" s="218"/>
      <c r="AF21" s="218"/>
      <c r="AG21" s="218"/>
      <c r="AH21" s="218"/>
      <c r="AI21" s="218"/>
      <c r="AJ21" s="218"/>
      <c r="AK21" s="218"/>
      <c r="AL21" s="218"/>
    </row>
    <row r="22" spans="2:38" ht="17.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7.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7.2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27.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30.7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4.2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18.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6" customHeight="1">
      <c r="B30" s="215"/>
      <c r="C30" s="219"/>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1"/>
      <c r="AB30" s="216"/>
      <c r="AE30" s="218"/>
      <c r="AF30" s="218"/>
      <c r="AG30" s="218"/>
      <c r="AH30" s="218"/>
      <c r="AI30" s="218"/>
      <c r="AJ30" s="218"/>
      <c r="AK30" s="218"/>
      <c r="AL30" s="218"/>
    </row>
    <row r="31" spans="2:38" ht="22.5" customHeight="1">
      <c r="B31" s="215"/>
      <c r="C31" s="219"/>
      <c r="D31" s="332" t="s">
        <v>501</v>
      </c>
      <c r="E31" s="376"/>
      <c r="F31" s="224" t="s">
        <v>502</v>
      </c>
      <c r="G31" s="224" t="s">
        <v>503</v>
      </c>
      <c r="H31" s="224" t="s">
        <v>504</v>
      </c>
      <c r="I31" s="224" t="s">
        <v>505</v>
      </c>
      <c r="J31" s="224" t="s">
        <v>506</v>
      </c>
      <c r="K31" s="224" t="s">
        <v>507</v>
      </c>
      <c r="L31" s="224" t="s">
        <v>508</v>
      </c>
      <c r="M31" s="224" t="s">
        <v>509</v>
      </c>
      <c r="N31" s="224" t="s">
        <v>510</v>
      </c>
      <c r="O31" s="224" t="s">
        <v>511</v>
      </c>
      <c r="P31" s="224" t="s">
        <v>512</v>
      </c>
      <c r="Q31" s="224" t="s">
        <v>513</v>
      </c>
      <c r="R31" s="225" t="s">
        <v>514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767" t="s">
        <v>27</v>
      </c>
      <c r="E32" s="767"/>
      <c r="F32" s="256">
        <f>INDICADORES!H34</f>
        <v>0</v>
      </c>
      <c r="G32" s="256">
        <f>INDICADORES!K34</f>
        <v>0</v>
      </c>
      <c r="H32" s="256">
        <f>INDICADORES!N34</f>
        <v>0</v>
      </c>
      <c r="I32" s="256">
        <f>INDICADORES!T34</f>
        <v>1</v>
      </c>
      <c r="J32" s="256">
        <f>INDICADORES!W34</f>
        <v>0</v>
      </c>
      <c r="K32" s="256">
        <f>INDICADORES!Z34</f>
        <v>0</v>
      </c>
      <c r="L32" s="256">
        <f>INDICADORES!AF34</f>
        <v>0</v>
      </c>
      <c r="M32" s="256">
        <f>INDICADORES!AI34</f>
        <v>0</v>
      </c>
      <c r="N32" s="256">
        <f>INDICADORES!AL34</f>
        <v>0</v>
      </c>
      <c r="O32" s="256">
        <f>INDICADORES!AR34</f>
        <v>1</v>
      </c>
      <c r="P32" s="256">
        <f>INDICADORES!AU34</f>
        <v>0</v>
      </c>
      <c r="Q32" s="256">
        <f>INDICADORES!AX34</f>
        <v>0</v>
      </c>
      <c r="R32" s="257">
        <f>SUM(F32:Q32)</f>
        <v>2</v>
      </c>
      <c r="U32" s="220"/>
      <c r="V32" s="220"/>
      <c r="W32" s="220"/>
      <c r="X32" s="220"/>
      <c r="Y32" s="220"/>
      <c r="Z32" s="220"/>
      <c r="AA32" s="221"/>
      <c r="AB32" s="216"/>
      <c r="AE32" s="218"/>
      <c r="AF32" s="218"/>
      <c r="AG32" s="218"/>
      <c r="AH32" s="218"/>
      <c r="AI32" s="218"/>
      <c r="AJ32" s="218"/>
      <c r="AK32" s="218"/>
      <c r="AL32" s="218"/>
    </row>
    <row r="33" spans="2:38" ht="22.5" customHeight="1">
      <c r="B33" s="215"/>
      <c r="C33" s="219"/>
      <c r="D33" s="767" t="s">
        <v>28</v>
      </c>
      <c r="E33" s="767"/>
      <c r="F33" s="256">
        <f>INDICADORES!I34</f>
        <v>0</v>
      </c>
      <c r="G33" s="256">
        <f>INDICADORES!L34</f>
        <v>11265</v>
      </c>
      <c r="H33" s="256">
        <f>INDICADORES!O34</f>
        <v>11267</v>
      </c>
      <c r="I33" s="256">
        <f>INDICADORES!U34</f>
        <v>10241</v>
      </c>
      <c r="J33" s="256">
        <f>INDICADORES!X34</f>
        <v>0</v>
      </c>
      <c r="K33" s="256">
        <f>INDICADORES!AA34</f>
        <v>9022</v>
      </c>
      <c r="L33" s="256">
        <f>INDICADORES!AG34</f>
        <v>6137</v>
      </c>
      <c r="M33" s="256">
        <f>INDICADORES!AJ34</f>
        <v>8342</v>
      </c>
      <c r="N33" s="256">
        <f>INDICADORES!AM34</f>
        <v>11470</v>
      </c>
      <c r="O33" s="256">
        <f>INDICADORES!AS36</f>
        <v>5189</v>
      </c>
      <c r="P33" s="256">
        <f>INDICADORES!AV34</f>
        <v>10267</v>
      </c>
      <c r="Q33" s="256">
        <f>INDICADORES!AY34</f>
        <v>9364</v>
      </c>
      <c r="R33" s="257">
        <f>SUM(F33:Q33)</f>
        <v>92564</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515</v>
      </c>
      <c r="E34" s="377"/>
      <c r="F34" s="381" t="e">
        <f t="shared" ref="F34:R34" si="0">F32/F33*1000</f>
        <v>#DIV/0!</v>
      </c>
      <c r="G34" s="381">
        <f t="shared" si="0"/>
        <v>0</v>
      </c>
      <c r="H34" s="381">
        <f t="shared" si="0"/>
        <v>0</v>
      </c>
      <c r="I34" s="381">
        <f t="shared" si="0"/>
        <v>9.7646714188067571E-2</v>
      </c>
      <c r="J34" s="381" t="e">
        <f t="shared" si="0"/>
        <v>#DIV/0!</v>
      </c>
      <c r="K34" s="381">
        <f t="shared" si="0"/>
        <v>0</v>
      </c>
      <c r="L34" s="381">
        <f t="shared" si="0"/>
        <v>0</v>
      </c>
      <c r="M34" s="381">
        <f t="shared" si="0"/>
        <v>0</v>
      </c>
      <c r="N34" s="381">
        <f t="shared" si="0"/>
        <v>0</v>
      </c>
      <c r="O34" s="381">
        <f t="shared" si="0"/>
        <v>0.1927153594141453</v>
      </c>
      <c r="P34" s="381">
        <f t="shared" si="0"/>
        <v>0</v>
      </c>
      <c r="Q34" s="381">
        <f t="shared" si="0"/>
        <v>0</v>
      </c>
      <c r="R34" s="381">
        <f t="shared" si="0"/>
        <v>2.1606672140356942E-2</v>
      </c>
      <c r="U34" s="220"/>
      <c r="V34" s="220"/>
      <c r="W34" s="220"/>
      <c r="X34" s="220"/>
      <c r="Y34" s="220"/>
      <c r="Z34" s="220"/>
      <c r="AA34" s="221"/>
      <c r="AB34" s="216"/>
      <c r="AE34" s="218"/>
      <c r="AF34" s="218"/>
      <c r="AG34" s="218"/>
      <c r="AH34" s="218"/>
      <c r="AI34" s="218"/>
      <c r="AJ34" s="218"/>
      <c r="AK34" s="218"/>
      <c r="AL34" s="218"/>
    </row>
    <row r="35" spans="2:38" ht="22.5" customHeight="1">
      <c r="B35" s="215"/>
      <c r="C35" s="219"/>
      <c r="D35" s="231" t="s">
        <v>516</v>
      </c>
      <c r="E35" s="275"/>
      <c r="F35" s="391">
        <v>0</v>
      </c>
      <c r="G35" s="391">
        <v>0</v>
      </c>
      <c r="H35" s="391">
        <v>0</v>
      </c>
      <c r="I35" s="391">
        <v>1.5048908954100799</v>
      </c>
      <c r="J35" s="391">
        <v>0</v>
      </c>
      <c r="K35" s="391">
        <v>0</v>
      </c>
      <c r="L35" s="391">
        <v>0</v>
      </c>
      <c r="M35" s="391">
        <v>0</v>
      </c>
      <c r="N35" s="391">
        <v>0</v>
      </c>
      <c r="O35" s="391">
        <v>0</v>
      </c>
      <c r="P35" s="391">
        <v>0</v>
      </c>
      <c r="Q35" s="391">
        <v>0</v>
      </c>
      <c r="R35" s="391">
        <v>4.5834765669760497E-2</v>
      </c>
      <c r="U35" s="220"/>
      <c r="V35" s="220"/>
      <c r="W35" s="220"/>
      <c r="X35" s="220"/>
      <c r="Y35" s="220"/>
      <c r="Z35" s="220"/>
      <c r="AA35" s="221"/>
      <c r="AB35" s="216"/>
      <c r="AE35" s="218"/>
      <c r="AF35" s="218"/>
      <c r="AG35" s="218"/>
      <c r="AH35" s="218"/>
      <c r="AI35" s="218"/>
      <c r="AJ35" s="218"/>
      <c r="AK35" s="218"/>
      <c r="AL35" s="218"/>
    </row>
    <row r="36" spans="2:38" ht="17.25" customHeight="1">
      <c r="B36" s="215"/>
      <c r="C36" s="219"/>
      <c r="D36" s="685" t="s">
        <v>26</v>
      </c>
      <c r="E36" s="685"/>
      <c r="F36" s="330">
        <v>0</v>
      </c>
      <c r="G36" s="330">
        <v>0</v>
      </c>
      <c r="H36" s="330">
        <v>0</v>
      </c>
      <c r="I36" s="330">
        <v>0</v>
      </c>
      <c r="J36" s="330">
        <v>0</v>
      </c>
      <c r="K36" s="330">
        <v>0</v>
      </c>
      <c r="L36" s="330">
        <v>0</v>
      </c>
      <c r="M36" s="330">
        <v>0</v>
      </c>
      <c r="N36" s="330">
        <v>0</v>
      </c>
      <c r="O36" s="330">
        <v>0</v>
      </c>
      <c r="P36" s="330">
        <v>0</v>
      </c>
      <c r="Q36" s="330">
        <v>0</v>
      </c>
      <c r="R36" s="380">
        <f>AVERAGE(F36:Q36)</f>
        <v>0</v>
      </c>
      <c r="U36" s="220"/>
      <c r="V36" s="220"/>
      <c r="W36" s="220"/>
      <c r="X36" s="220"/>
      <c r="Y36" s="220"/>
      <c r="Z36" s="220"/>
      <c r="AA36" s="221"/>
      <c r="AB36" s="216"/>
      <c r="AE36" s="218"/>
      <c r="AF36" s="218"/>
      <c r="AG36" s="218"/>
      <c r="AH36" s="218"/>
      <c r="AI36" s="218"/>
      <c r="AJ36" s="218"/>
      <c r="AK36" s="218"/>
      <c r="AL36" s="218"/>
    </row>
    <row r="37" spans="2:38" ht="3.75" customHeight="1">
      <c r="B37" s="215"/>
      <c r="C37" s="219"/>
      <c r="D37" s="220"/>
      <c r="S37" s="220"/>
      <c r="T37" s="220"/>
      <c r="W37" s="220"/>
      <c r="X37" s="220"/>
      <c r="Y37" s="220"/>
      <c r="Z37" s="220"/>
      <c r="AA37" s="221"/>
      <c r="AB37" s="216"/>
      <c r="AE37" s="218"/>
      <c r="AF37" s="218"/>
      <c r="AG37" s="218"/>
      <c r="AH37" s="218"/>
      <c r="AI37" s="218"/>
      <c r="AJ37" s="218"/>
      <c r="AK37" s="218"/>
      <c r="AL37" s="218"/>
    </row>
    <row r="38" spans="2:38" ht="12.75" customHeight="1">
      <c r="B38" s="215"/>
      <c r="C38" s="765" t="s">
        <v>466</v>
      </c>
      <c r="D38" s="765"/>
      <c r="E38" s="765"/>
      <c r="F38" s="765"/>
      <c r="G38" s="765"/>
      <c r="H38" s="765"/>
      <c r="I38" s="765"/>
      <c r="J38" s="765"/>
      <c r="K38" s="765"/>
      <c r="L38" s="765"/>
      <c r="M38" s="765"/>
      <c r="N38" s="765"/>
      <c r="O38" s="659" t="s">
        <v>467</v>
      </c>
      <c r="P38" s="659"/>
      <c r="Q38" s="659"/>
      <c r="R38" s="659"/>
      <c r="S38" s="659"/>
      <c r="T38" s="659"/>
      <c r="U38" s="659"/>
      <c r="V38" s="659"/>
      <c r="W38" s="659"/>
      <c r="X38" s="659"/>
      <c r="Y38" s="659"/>
      <c r="Z38" s="659"/>
      <c r="AA38" s="659"/>
      <c r="AB38" s="216"/>
      <c r="AD38" s="218"/>
      <c r="AE38" s="218"/>
      <c r="AF38" s="218"/>
      <c r="AG38" s="218"/>
      <c r="AH38" s="218"/>
      <c r="AI38" s="218"/>
      <c r="AJ38" s="218"/>
      <c r="AK38" s="218"/>
    </row>
    <row r="39" spans="2:38" ht="21" customHeight="1">
      <c r="B39" s="215"/>
      <c r="C39" s="677" t="s">
        <v>27</v>
      </c>
      <c r="D39" s="677"/>
      <c r="E39" s="677"/>
      <c r="F39" s="677"/>
      <c r="G39" s="763" t="s">
        <v>127</v>
      </c>
      <c r="H39" s="763"/>
      <c r="I39" s="763"/>
      <c r="J39" s="763"/>
      <c r="K39" s="763"/>
      <c r="L39" s="763"/>
      <c r="M39" s="763"/>
      <c r="N39" s="763"/>
      <c r="O39" s="690" t="s">
        <v>518</v>
      </c>
      <c r="P39" s="690"/>
      <c r="Q39" s="690"/>
      <c r="R39" s="690"/>
      <c r="S39" s="690"/>
      <c r="T39" s="742"/>
      <c r="U39" s="742"/>
      <c r="V39" s="742"/>
      <c r="W39" s="742"/>
      <c r="X39" s="742"/>
      <c r="Y39" s="742"/>
      <c r="Z39" s="742"/>
      <c r="AA39" s="742"/>
      <c r="AB39" s="301"/>
      <c r="AD39" s="261"/>
      <c r="AE39" s="646"/>
      <c r="AF39" s="646"/>
      <c r="AG39" s="646"/>
      <c r="AH39" s="646"/>
      <c r="AI39" s="646"/>
      <c r="AJ39" s="646"/>
      <c r="AK39" s="646"/>
    </row>
    <row r="40" spans="2:38" ht="18" customHeight="1">
      <c r="B40" s="215"/>
      <c r="C40" s="661" t="s">
        <v>28</v>
      </c>
      <c r="D40" s="661"/>
      <c r="E40" s="661"/>
      <c r="F40" s="661"/>
      <c r="G40" s="763" t="s">
        <v>723</v>
      </c>
      <c r="H40" s="763"/>
      <c r="I40" s="763"/>
      <c r="J40" s="763"/>
      <c r="K40" s="763"/>
      <c r="L40" s="763"/>
      <c r="M40" s="763"/>
      <c r="N40" s="763"/>
      <c r="O40" s="661" t="s">
        <v>519</v>
      </c>
      <c r="P40" s="661"/>
      <c r="Q40" s="661"/>
      <c r="R40" s="661"/>
      <c r="S40" s="661"/>
      <c r="T40" s="740"/>
      <c r="U40" s="740"/>
      <c r="V40" s="740"/>
      <c r="W40" s="740"/>
      <c r="X40" s="740"/>
      <c r="Y40" s="740"/>
      <c r="Z40" s="740"/>
      <c r="AA40" s="740"/>
      <c r="AB40" s="301"/>
      <c r="AD40" s="261"/>
      <c r="AE40" s="646"/>
      <c r="AF40" s="646"/>
      <c r="AG40" s="646"/>
      <c r="AH40" s="646"/>
      <c r="AI40" s="646"/>
      <c r="AJ40" s="646"/>
      <c r="AK40" s="646"/>
    </row>
    <row r="41" spans="2:38" ht="24" customHeight="1">
      <c r="B41" s="215"/>
      <c r="C41" s="661" t="s">
        <v>520</v>
      </c>
      <c r="D41" s="661"/>
      <c r="E41" s="661"/>
      <c r="F41" s="661"/>
      <c r="G41" s="763" t="s">
        <v>714</v>
      </c>
      <c r="H41" s="763"/>
      <c r="I41" s="763"/>
      <c r="J41" s="763"/>
      <c r="K41" s="763"/>
      <c r="L41" s="763"/>
      <c r="M41" s="763"/>
      <c r="N41" s="763"/>
      <c r="O41" s="648" t="s">
        <v>471</v>
      </c>
      <c r="P41" s="648"/>
      <c r="Q41" s="648"/>
      <c r="R41" s="648"/>
      <c r="S41" s="648"/>
      <c r="T41" s="740" t="s">
        <v>472</v>
      </c>
      <c r="U41" s="740"/>
      <c r="V41" s="740"/>
      <c r="W41" s="740"/>
      <c r="X41" s="740"/>
      <c r="Y41" s="740"/>
      <c r="Z41" s="740"/>
      <c r="AA41" s="740"/>
      <c r="AB41" s="301"/>
      <c r="AD41" s="261"/>
      <c r="AE41" s="239"/>
      <c r="AF41" s="239"/>
      <c r="AG41" s="239"/>
      <c r="AH41" s="239"/>
      <c r="AI41" s="239"/>
      <c r="AJ41" s="239"/>
      <c r="AK41" s="239"/>
    </row>
    <row r="42" spans="2:38" ht="18.75" customHeight="1">
      <c r="B42" s="215"/>
      <c r="C42" s="661" t="s">
        <v>468</v>
      </c>
      <c r="D42" s="661"/>
      <c r="E42" s="661"/>
      <c r="F42" s="661"/>
      <c r="G42" s="763" t="s">
        <v>121</v>
      </c>
      <c r="H42" s="763"/>
      <c r="I42" s="763"/>
      <c r="J42" s="763"/>
      <c r="K42" s="763"/>
      <c r="L42" s="763"/>
      <c r="M42" s="763"/>
      <c r="N42" s="763"/>
      <c r="O42" s="648" t="s">
        <v>473</v>
      </c>
      <c r="P42" s="648"/>
      <c r="Q42" s="648"/>
      <c r="R42" s="648"/>
      <c r="S42" s="648"/>
      <c r="T42" s="740" t="s">
        <v>474</v>
      </c>
      <c r="U42" s="740"/>
      <c r="V42" s="740"/>
      <c r="W42" s="740"/>
      <c r="X42" s="740"/>
      <c r="Y42" s="740"/>
      <c r="Z42" s="740"/>
      <c r="AA42" s="740"/>
      <c r="AB42" s="301"/>
      <c r="AD42" s="261"/>
      <c r="AE42" s="647"/>
      <c r="AF42" s="647"/>
      <c r="AG42" s="647"/>
      <c r="AH42" s="647"/>
      <c r="AI42" s="647"/>
      <c r="AJ42" s="647"/>
      <c r="AK42" s="647"/>
    </row>
    <row r="43" spans="2:38" ht="15.75" customHeight="1">
      <c r="B43" s="215"/>
      <c r="C43" s="668" t="s">
        <v>522</v>
      </c>
      <c r="D43" s="668"/>
      <c r="E43" s="668"/>
      <c r="F43" s="668"/>
      <c r="G43" s="737" t="s">
        <v>716</v>
      </c>
      <c r="H43" s="737"/>
      <c r="I43" s="737"/>
      <c r="J43" s="737"/>
      <c r="K43" s="737"/>
      <c r="L43" s="737"/>
      <c r="M43" s="737"/>
      <c r="N43" s="737"/>
      <c r="O43" s="661" t="s">
        <v>475</v>
      </c>
      <c r="P43" s="661"/>
      <c r="Q43" s="661"/>
      <c r="R43" s="661"/>
      <c r="S43" s="661"/>
      <c r="T43" s="740"/>
      <c r="U43" s="740"/>
      <c r="V43" s="740"/>
      <c r="W43" s="740"/>
      <c r="X43" s="740"/>
      <c r="Y43" s="740"/>
      <c r="Z43" s="740"/>
      <c r="AA43" s="740"/>
      <c r="AB43" s="301"/>
      <c r="AD43" s="261"/>
      <c r="AE43" s="647"/>
      <c r="AF43" s="647"/>
      <c r="AG43" s="647"/>
      <c r="AH43" s="647"/>
      <c r="AI43" s="647"/>
      <c r="AJ43" s="647"/>
      <c r="AK43" s="647"/>
    </row>
    <row r="44" spans="2:38" ht="29.25" customHeight="1">
      <c r="B44" s="215"/>
      <c r="C44" s="668"/>
      <c r="D44" s="668"/>
      <c r="E44" s="668"/>
      <c r="F44" s="668"/>
      <c r="G44" s="737"/>
      <c r="H44" s="737"/>
      <c r="I44" s="737"/>
      <c r="J44" s="737"/>
      <c r="K44" s="737"/>
      <c r="L44" s="737"/>
      <c r="M44" s="737"/>
      <c r="N44" s="737"/>
      <c r="O44" s="668" t="s">
        <v>476</v>
      </c>
      <c r="P44" s="668"/>
      <c r="Q44" s="668"/>
      <c r="R44" s="668"/>
      <c r="S44" s="668"/>
      <c r="T44" s="741" t="s">
        <v>477</v>
      </c>
      <c r="U44" s="741"/>
      <c r="V44" s="741"/>
      <c r="W44" s="741"/>
      <c r="X44" s="741"/>
      <c r="Y44" s="741"/>
      <c r="Z44" s="741"/>
      <c r="AA44" s="741"/>
      <c r="AB44" s="301"/>
      <c r="AD44" s="261"/>
      <c r="AE44" s="238"/>
      <c r="AF44" s="238"/>
      <c r="AG44" s="238"/>
      <c r="AH44" s="238"/>
      <c r="AI44" s="238"/>
      <c r="AJ44" s="238"/>
      <c r="AK44" s="238"/>
    </row>
    <row r="45" spans="2:38" ht="15" customHeight="1">
      <c r="B45" s="215"/>
      <c r="C45" s="676" t="s">
        <v>478</v>
      </c>
      <c r="D45" s="676"/>
      <c r="E45" s="676"/>
      <c r="F45" s="676"/>
      <c r="G45" s="676"/>
      <c r="H45" s="676"/>
      <c r="I45" s="676"/>
      <c r="J45" s="676"/>
      <c r="K45" s="676"/>
      <c r="L45" s="676"/>
      <c r="M45" s="676"/>
      <c r="N45" s="676"/>
      <c r="O45" s="660" t="s">
        <v>479</v>
      </c>
      <c r="P45" s="660"/>
      <c r="Q45" s="660"/>
      <c r="R45" s="660"/>
      <c r="S45" s="660"/>
      <c r="T45" s="660"/>
      <c r="U45" s="660"/>
      <c r="V45" s="660"/>
      <c r="W45" s="660"/>
      <c r="X45" s="660"/>
      <c r="Y45" s="660"/>
      <c r="Z45" s="660"/>
      <c r="AA45" s="660"/>
      <c r="AB45" s="301"/>
      <c r="AD45" s="261"/>
      <c r="AE45" s="647"/>
      <c r="AF45" s="647"/>
      <c r="AG45" s="647"/>
      <c r="AH45" s="647"/>
      <c r="AI45" s="647"/>
      <c r="AJ45" s="647"/>
      <c r="AK45" s="647"/>
    </row>
    <row r="46" spans="2:38" ht="27.75" customHeight="1">
      <c r="B46" s="215"/>
      <c r="C46" s="677" t="s">
        <v>480</v>
      </c>
      <c r="D46" s="677"/>
      <c r="E46" s="677"/>
      <c r="F46" s="677"/>
      <c r="G46" s="662" t="s">
        <v>481</v>
      </c>
      <c r="H46" s="662"/>
      <c r="I46" s="241"/>
      <c r="J46" s="241" t="s">
        <v>483</v>
      </c>
      <c r="K46" s="240" t="s">
        <v>482</v>
      </c>
      <c r="L46" s="241" t="s">
        <v>484</v>
      </c>
      <c r="M46" s="242"/>
      <c r="N46" s="242"/>
      <c r="O46" s="663" t="s">
        <v>485</v>
      </c>
      <c r="P46" s="663"/>
      <c r="Q46" s="663"/>
      <c r="R46" s="663"/>
      <c r="S46" s="720" t="s">
        <v>486</v>
      </c>
      <c r="T46" s="720"/>
      <c r="U46" s="720"/>
      <c r="V46" s="720"/>
      <c r="W46" s="720"/>
      <c r="X46" s="720"/>
      <c r="Y46" s="720"/>
      <c r="Z46" s="720"/>
      <c r="AA46" s="720"/>
      <c r="AB46" s="301"/>
      <c r="AD46" s="261"/>
      <c r="AE46" s="238"/>
      <c r="AF46" s="238"/>
      <c r="AG46" s="238"/>
      <c r="AH46" s="238"/>
      <c r="AI46" s="238"/>
      <c r="AJ46" s="238"/>
      <c r="AK46" s="238"/>
    </row>
    <row r="47" spans="2:38" ht="36" customHeight="1">
      <c r="B47" s="215"/>
      <c r="C47" s="677"/>
      <c r="D47" s="677"/>
      <c r="E47" s="677"/>
      <c r="F47" s="677"/>
      <c r="G47" s="665" t="s">
        <v>710</v>
      </c>
      <c r="H47" s="665"/>
      <c r="I47" s="665"/>
      <c r="J47" s="665"/>
      <c r="K47" s="665"/>
      <c r="L47" s="665"/>
      <c r="M47" s="665"/>
      <c r="N47" s="243" t="s">
        <v>482</v>
      </c>
      <c r="O47" s="650" t="s">
        <v>487</v>
      </c>
      <c r="P47" s="650"/>
      <c r="Q47" s="650"/>
      <c r="R47" s="650"/>
      <c r="S47" s="656" t="s">
        <v>488</v>
      </c>
      <c r="T47" s="656"/>
      <c r="U47" s="656"/>
      <c r="V47" s="245" t="s">
        <v>482</v>
      </c>
      <c r="W47" s="721" t="s">
        <v>489</v>
      </c>
      <c r="X47" s="721"/>
      <c r="Y47" s="721"/>
      <c r="Z47" s="667" t="s">
        <v>482</v>
      </c>
      <c r="AA47" s="667"/>
      <c r="AB47" s="301"/>
      <c r="AD47" s="261"/>
      <c r="AE47" s="647"/>
      <c r="AF47" s="647"/>
      <c r="AG47" s="647"/>
      <c r="AH47" s="647"/>
      <c r="AI47" s="647"/>
      <c r="AJ47" s="647"/>
      <c r="AK47" s="647"/>
    </row>
    <row r="48" spans="2:38" ht="29.25" customHeight="1">
      <c r="B48" s="215"/>
      <c r="C48" s="648" t="s">
        <v>490</v>
      </c>
      <c r="D48" s="648"/>
      <c r="E48" s="648"/>
      <c r="F48" s="648"/>
      <c r="G48" s="652"/>
      <c r="H48" s="652"/>
      <c r="I48" s="652"/>
      <c r="J48" s="652"/>
      <c r="K48" s="652"/>
      <c r="L48" s="652"/>
      <c r="M48" s="652"/>
      <c r="N48" s="652"/>
      <c r="O48" s="650"/>
      <c r="P48" s="650"/>
      <c r="Q48" s="650"/>
      <c r="R48" s="650"/>
      <c r="S48" s="721" t="s">
        <v>476</v>
      </c>
      <c r="T48" s="721"/>
      <c r="U48" s="721"/>
      <c r="V48" s="655" t="s">
        <v>482</v>
      </c>
      <c r="W48" s="721" t="s">
        <v>523</v>
      </c>
      <c r="X48" s="721"/>
      <c r="Y48" s="721"/>
      <c r="Z48" s="712"/>
      <c r="AA48" s="712"/>
      <c r="AB48" s="301"/>
      <c r="AD48" s="261"/>
      <c r="AE48" s="647"/>
      <c r="AF48" s="647"/>
      <c r="AG48" s="647"/>
      <c r="AH48" s="647"/>
      <c r="AI48" s="647"/>
      <c r="AJ48" s="647"/>
      <c r="AK48" s="647"/>
    </row>
    <row r="49" spans="1:38" ht="23.25" customHeight="1">
      <c r="B49" s="215"/>
      <c r="C49" s="648" t="s">
        <v>524</v>
      </c>
      <c r="D49" s="648"/>
      <c r="E49" s="648"/>
      <c r="F49" s="648"/>
      <c r="G49" s="736" t="s">
        <v>622</v>
      </c>
      <c r="H49" s="736"/>
      <c r="I49" s="736"/>
      <c r="J49" s="736"/>
      <c r="K49" s="736"/>
      <c r="L49" s="736"/>
      <c r="M49" s="736"/>
      <c r="N49" s="736"/>
      <c r="O49" s="650"/>
      <c r="P49" s="650"/>
      <c r="Q49" s="650"/>
      <c r="R49" s="650"/>
      <c r="S49" s="721"/>
      <c r="T49" s="721"/>
      <c r="U49" s="721"/>
      <c r="V49" s="655"/>
      <c r="W49" s="721"/>
      <c r="X49" s="721"/>
      <c r="Y49" s="721"/>
      <c r="Z49" s="712"/>
      <c r="AA49" s="712"/>
      <c r="AB49" s="301"/>
      <c r="AD49" s="261"/>
      <c r="AE49" s="647"/>
      <c r="AF49" s="647"/>
      <c r="AG49" s="647"/>
      <c r="AH49" s="647"/>
      <c r="AI49" s="647"/>
      <c r="AJ49" s="647"/>
      <c r="AK49" s="647"/>
    </row>
    <row r="50" spans="1:38" ht="14.25" customHeight="1">
      <c r="B50" s="215"/>
      <c r="C50" s="648" t="s">
        <v>526</v>
      </c>
      <c r="D50" s="648"/>
      <c r="E50" s="648"/>
      <c r="F50" s="648"/>
      <c r="G50" s="649" t="s">
        <v>721</v>
      </c>
      <c r="H50" s="649"/>
      <c r="I50" s="649"/>
      <c r="J50" s="649"/>
      <c r="K50" s="649"/>
      <c r="L50" s="649"/>
      <c r="M50" s="649"/>
      <c r="N50" s="649"/>
      <c r="O50" s="650"/>
      <c r="P50" s="650"/>
      <c r="Q50" s="650"/>
      <c r="R50" s="650"/>
      <c r="S50" s="715" t="s">
        <v>493</v>
      </c>
      <c r="T50" s="715"/>
      <c r="U50" s="715"/>
      <c r="V50" s="654" t="s">
        <v>482</v>
      </c>
      <c r="W50" s="607" t="s">
        <v>494</v>
      </c>
      <c r="X50" s="607"/>
      <c r="Y50" s="607"/>
      <c r="Z50" s="608" t="s">
        <v>482</v>
      </c>
      <c r="AA50" s="608"/>
      <c r="AB50" s="301"/>
      <c r="AD50" s="261"/>
      <c r="AE50" s="647"/>
      <c r="AF50" s="647"/>
      <c r="AG50" s="647"/>
      <c r="AH50" s="647"/>
      <c r="AI50" s="647"/>
      <c r="AJ50" s="647"/>
      <c r="AK50" s="647"/>
    </row>
    <row r="51" spans="1:38" ht="14.25" customHeight="1">
      <c r="B51" s="215"/>
      <c r="C51" s="648" t="s">
        <v>495</v>
      </c>
      <c r="D51" s="648"/>
      <c r="E51" s="648"/>
      <c r="F51" s="648"/>
      <c r="G51" s="649"/>
      <c r="H51" s="649"/>
      <c r="I51" s="649"/>
      <c r="J51" s="649"/>
      <c r="K51" s="649"/>
      <c r="L51" s="649"/>
      <c r="M51" s="649"/>
      <c r="N51" s="649"/>
      <c r="O51" s="650"/>
      <c r="P51" s="650"/>
      <c r="Q51" s="650"/>
      <c r="R51" s="650"/>
      <c r="S51" s="715"/>
      <c r="T51" s="715"/>
      <c r="U51" s="715"/>
      <c r="V51" s="654"/>
      <c r="W51" s="607"/>
      <c r="X51" s="607"/>
      <c r="Y51" s="607"/>
      <c r="Z51" s="608"/>
      <c r="AA51" s="608"/>
      <c r="AB51" s="301"/>
      <c r="AD51" s="261"/>
      <c r="AE51" s="647"/>
      <c r="AF51" s="647"/>
      <c r="AG51" s="647"/>
      <c r="AH51" s="647"/>
      <c r="AI51" s="647"/>
      <c r="AJ51" s="647"/>
      <c r="AK51" s="647"/>
    </row>
    <row r="52" spans="1:38" ht="21.75" customHeight="1">
      <c r="B52" s="215"/>
      <c r="C52" s="650" t="s">
        <v>496</v>
      </c>
      <c r="D52" s="650"/>
      <c r="E52" s="650"/>
      <c r="F52" s="650"/>
      <c r="G52" s="610" t="s">
        <v>547</v>
      </c>
      <c r="H52" s="610"/>
      <c r="I52" s="610"/>
      <c r="J52" s="610"/>
      <c r="K52" s="610"/>
      <c r="L52" s="610"/>
      <c r="M52" s="610"/>
      <c r="N52" s="610"/>
      <c r="O52" s="650"/>
      <c r="P52" s="650"/>
      <c r="Q52" s="650"/>
      <c r="R52" s="650"/>
      <c r="S52" s="715"/>
      <c r="T52" s="715"/>
      <c r="U52" s="715"/>
      <c r="V52" s="654"/>
      <c r="W52" s="607"/>
      <c r="X52" s="607"/>
      <c r="Y52" s="607"/>
      <c r="Z52" s="608"/>
      <c r="AA52" s="608"/>
      <c r="AB52" s="301"/>
      <c r="AD52" s="261"/>
      <c r="AE52" s="647"/>
      <c r="AF52" s="647"/>
      <c r="AG52" s="647"/>
      <c r="AH52" s="647"/>
      <c r="AI52" s="647"/>
      <c r="AJ52" s="647"/>
      <c r="AK52" s="647"/>
    </row>
    <row r="53" spans="1:38" ht="4.5" customHeight="1">
      <c r="B53" s="247"/>
      <c r="C53" s="248"/>
      <c r="D53" s="249"/>
      <c r="E53" s="249"/>
      <c r="F53" s="249"/>
      <c r="G53" s="249"/>
      <c r="H53" s="249"/>
      <c r="I53" s="249"/>
      <c r="J53" s="249"/>
      <c r="K53" s="249"/>
      <c r="L53" s="249"/>
      <c r="M53" s="249"/>
      <c r="N53" s="249"/>
      <c r="O53" s="250"/>
      <c r="P53" s="248"/>
      <c r="Q53" s="251"/>
      <c r="R53" s="251"/>
      <c r="S53" s="251"/>
      <c r="T53" s="251"/>
      <c r="U53" s="251"/>
      <c r="V53" s="251"/>
      <c r="W53" s="251"/>
      <c r="X53" s="251"/>
      <c r="Y53" s="251"/>
      <c r="Z53" s="251"/>
      <c r="AA53" s="304"/>
      <c r="AB53" s="305"/>
      <c r="AD53" s="261"/>
      <c r="AE53" s="646"/>
      <c r="AF53" s="646"/>
      <c r="AG53" s="646"/>
      <c r="AH53" s="646"/>
      <c r="AI53" s="646"/>
      <c r="AJ53" s="646"/>
      <c r="AK53" s="646"/>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A55" s="220"/>
      <c r="C55" s="253"/>
      <c r="D55" s="238"/>
      <c r="E55" s="238"/>
      <c r="F55" s="238"/>
      <c r="G55" s="238"/>
      <c r="H55" s="238"/>
      <c r="I55" s="238"/>
      <c r="J55" s="238"/>
      <c r="K55" s="238"/>
      <c r="L55" s="238"/>
      <c r="M55" s="238"/>
      <c r="N55" s="238"/>
      <c r="AA55" s="254"/>
      <c r="AC55" s="238"/>
      <c r="AE55" s="261"/>
      <c r="AF55" s="239"/>
      <c r="AG55" s="239"/>
      <c r="AH55" s="239"/>
      <c r="AI55" s="239"/>
      <c r="AJ55" s="239"/>
      <c r="AK55" s="239"/>
      <c r="AL55" s="239"/>
    </row>
    <row r="56" spans="1:38" ht="22.5" customHeight="1">
      <c r="C56" s="253"/>
      <c r="D56" s="238"/>
      <c r="E56" s="238"/>
      <c r="F56" s="238"/>
      <c r="G56" s="238"/>
      <c r="H56" s="238"/>
      <c r="I56" s="238"/>
      <c r="J56" s="238"/>
      <c r="K56" s="238"/>
      <c r="L56" s="238"/>
      <c r="M56" s="238"/>
      <c r="N56" s="238"/>
      <c r="P56" s="253"/>
      <c r="Q56" s="254"/>
      <c r="R56" s="254"/>
      <c r="S56" s="254"/>
      <c r="T56" s="254"/>
      <c r="U56" s="254"/>
      <c r="V56" s="254"/>
      <c r="W56" s="254"/>
      <c r="X56" s="254"/>
      <c r="Y56" s="254"/>
      <c r="Z56" s="254"/>
      <c r="AA56" s="254"/>
    </row>
    <row r="57" spans="1:38"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t="22.5" customHeight="1">
      <c r="C76" s="253"/>
      <c r="D76" s="238"/>
      <c r="E76" s="238"/>
      <c r="F76" s="238"/>
      <c r="G76" s="238"/>
      <c r="H76" s="238"/>
      <c r="I76" s="238"/>
      <c r="J76" s="238"/>
      <c r="K76" s="238"/>
      <c r="L76" s="238"/>
      <c r="M76" s="238"/>
      <c r="N76" s="238"/>
      <c r="O76" s="255"/>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O81" s="255"/>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sheetData>
  <sheetProtection algorithmName="SHA-512" hashValue="XmLryRE+wQh0zwH8Cx/U/gpnZVrN1S4fj1mqYcrneUIpkI9KeIuzK/Sq/QuMatjULXc/duiXYqGNp9M6WIJhnA==" saltValue="uSEwi+J7QGUNgc/VC/iwhQ==" spinCount="100000" sheet="1" objects="1" scenarios="1"/>
  <mergeCells count="87">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9"/>
    <mergeCell ref="R20:AA20"/>
    <mergeCell ref="R21:AA28"/>
    <mergeCell ref="D32:E32"/>
    <mergeCell ref="D33:E33"/>
    <mergeCell ref="D36:E36"/>
    <mergeCell ref="C38:N38"/>
    <mergeCell ref="O38:AA38"/>
    <mergeCell ref="C39:F39"/>
    <mergeCell ref="G39:N39"/>
    <mergeCell ref="O39:S39"/>
    <mergeCell ref="T39:AA39"/>
    <mergeCell ref="AE39:AK39"/>
    <mergeCell ref="C40:F40"/>
    <mergeCell ref="G40:N40"/>
    <mergeCell ref="O40:S40"/>
    <mergeCell ref="T40:AA40"/>
    <mergeCell ref="AE40:AK40"/>
    <mergeCell ref="C41:F41"/>
    <mergeCell ref="G41:N41"/>
    <mergeCell ref="O41:S41"/>
    <mergeCell ref="T41:AA41"/>
    <mergeCell ref="C42:F42"/>
    <mergeCell ref="G42:N42"/>
    <mergeCell ref="O42:S42"/>
    <mergeCell ref="T42:AA42"/>
    <mergeCell ref="AE42:AK42"/>
    <mergeCell ref="C43:F44"/>
    <mergeCell ref="G43:N44"/>
    <mergeCell ref="O43:S43"/>
    <mergeCell ref="T43:AA43"/>
    <mergeCell ref="AE43:AK43"/>
    <mergeCell ref="O44:S44"/>
    <mergeCell ref="T44:AA44"/>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V48:V49"/>
    <mergeCell ref="W48:Y49"/>
    <mergeCell ref="Z48:AA49"/>
    <mergeCell ref="AE48:AK48"/>
    <mergeCell ref="C49:F49"/>
    <mergeCell ref="G49:N49"/>
    <mergeCell ref="AE49:AK49"/>
    <mergeCell ref="AE53:AK53"/>
    <mergeCell ref="AF54:AL54"/>
    <mergeCell ref="Z50:AA52"/>
    <mergeCell ref="AE50:AK50"/>
    <mergeCell ref="C51:F51"/>
    <mergeCell ref="G51:N51"/>
    <mergeCell ref="AE51:AK51"/>
    <mergeCell ref="C52:F52"/>
    <mergeCell ref="G52:N52"/>
    <mergeCell ref="AE52:AK52"/>
    <mergeCell ref="C50:F50"/>
    <mergeCell ref="G50:N50"/>
    <mergeCell ref="S50:U52"/>
    <mergeCell ref="V50:V52"/>
    <mergeCell ref="W50:Y52"/>
  </mergeCells>
  <pageMargins left="0.45972222222222198" right="0.42986111111111103" top="1.0798611111111101" bottom="0.35" header="0.511811023622047" footer="0.511811023622047"/>
  <pageSetup paperSize="9" scale="8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L82"/>
  <sheetViews>
    <sheetView showGridLines="0" topLeftCell="H16" zoomScale="70" zoomScaleNormal="70" workbookViewId="0">
      <selection activeCell="AF22" sqref="AF22"/>
    </sheetView>
  </sheetViews>
  <sheetFormatPr baseColWidth="10" defaultColWidth="11.42578125" defaultRowHeight="12.75"/>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15" customHeight="1">
      <c r="B8" s="215"/>
      <c r="C8" s="677" t="s">
        <v>433</v>
      </c>
      <c r="D8" s="677"/>
      <c r="E8" s="677"/>
      <c r="F8" s="755" t="s">
        <v>724</v>
      </c>
      <c r="G8" s="755"/>
      <c r="H8" s="755"/>
      <c r="I8" s="755"/>
      <c r="J8" s="755"/>
      <c r="K8" s="755"/>
      <c r="L8" s="755"/>
      <c r="M8" s="755"/>
      <c r="N8" s="755"/>
      <c r="O8" s="755"/>
      <c r="P8" s="755"/>
      <c r="Q8" s="756" t="s">
        <v>435</v>
      </c>
      <c r="R8" s="756"/>
      <c r="S8" s="757"/>
      <c r="T8" s="757"/>
      <c r="U8" s="756" t="s">
        <v>436</v>
      </c>
      <c r="V8" s="756"/>
      <c r="W8" s="678" t="s">
        <v>694</v>
      </c>
      <c r="X8" s="678"/>
      <c r="Y8" s="678"/>
      <c r="Z8" s="678"/>
      <c r="AA8" s="678"/>
      <c r="AB8" s="216"/>
      <c r="AE8" s="218"/>
      <c r="AF8" s="686"/>
      <c r="AG8" s="686"/>
      <c r="AH8" s="686"/>
      <c r="AI8" s="686"/>
      <c r="AJ8" s="686"/>
      <c r="AK8" s="686"/>
      <c r="AL8" s="686"/>
    </row>
    <row r="9" spans="2:38" ht="22.5" customHeight="1">
      <c r="B9" s="215"/>
      <c r="C9" s="661" t="s">
        <v>438</v>
      </c>
      <c r="D9" s="661"/>
      <c r="E9" s="661"/>
      <c r="F9" s="754" t="s">
        <v>713</v>
      </c>
      <c r="G9" s="754"/>
      <c r="H9" s="754"/>
      <c r="I9" s="754"/>
      <c r="J9" s="754"/>
      <c r="K9" s="754"/>
      <c r="L9" s="754"/>
      <c r="M9" s="754"/>
      <c r="N9" s="754"/>
      <c r="O9" s="754"/>
      <c r="P9" s="754"/>
      <c r="Q9" s="754"/>
      <c r="R9" s="754"/>
      <c r="S9" s="754"/>
      <c r="T9" s="754"/>
      <c r="U9" s="754"/>
      <c r="V9" s="754"/>
      <c r="W9" s="754"/>
      <c r="X9" s="754"/>
      <c r="Y9" s="754"/>
      <c r="Z9" s="754"/>
      <c r="AA9" s="754"/>
      <c r="AB9" s="216"/>
      <c r="AE9" s="346"/>
      <c r="AF9" s="686"/>
      <c r="AG9" s="686"/>
      <c r="AH9" s="686"/>
      <c r="AI9" s="686"/>
      <c r="AJ9" s="686"/>
      <c r="AK9" s="686"/>
      <c r="AL9" s="686"/>
    </row>
    <row r="10" spans="2:38">
      <c r="B10" s="215"/>
      <c r="C10" s="661"/>
      <c r="D10" s="661"/>
      <c r="E10" s="661"/>
      <c r="F10" s="754"/>
      <c r="G10" s="754"/>
      <c r="H10" s="754"/>
      <c r="I10" s="754"/>
      <c r="J10" s="754"/>
      <c r="K10" s="754"/>
      <c r="L10" s="754"/>
      <c r="M10" s="754"/>
      <c r="N10" s="754"/>
      <c r="O10" s="754"/>
      <c r="P10" s="754"/>
      <c r="Q10" s="754"/>
      <c r="R10" s="754"/>
      <c r="S10" s="754"/>
      <c r="T10" s="754"/>
      <c r="U10" s="754"/>
      <c r="V10" s="754"/>
      <c r="W10" s="754"/>
      <c r="X10" s="754"/>
      <c r="Y10" s="754"/>
      <c r="Z10" s="754"/>
      <c r="AA10" s="754"/>
      <c r="AB10" s="216"/>
      <c r="AE10" s="218"/>
      <c r="AF10" s="218"/>
      <c r="AG10" s="218"/>
      <c r="AH10" s="218"/>
      <c r="AI10" s="218"/>
      <c r="AJ10" s="218"/>
      <c r="AK10" s="218"/>
      <c r="AL10" s="218"/>
    </row>
    <row r="11" spans="2:38" ht="5.25"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0.25" customHeight="1">
      <c r="B13" s="215"/>
      <c r="C13" s="219"/>
      <c r="D13" s="220"/>
      <c r="E13" s="220"/>
      <c r="F13" s="220"/>
      <c r="G13" s="220"/>
      <c r="H13" s="220"/>
      <c r="I13" s="220"/>
      <c r="J13" s="220"/>
      <c r="K13" s="220"/>
      <c r="L13" s="220"/>
      <c r="M13" s="220"/>
      <c r="N13" s="220"/>
      <c r="O13" s="220"/>
      <c r="P13" s="220"/>
      <c r="Q13" s="220"/>
      <c r="R13" s="766"/>
      <c r="S13" s="766"/>
      <c r="T13" s="766"/>
      <c r="U13" s="766"/>
      <c r="V13" s="766"/>
      <c r="W13" s="766"/>
      <c r="X13" s="766"/>
      <c r="Y13" s="766"/>
      <c r="Z13" s="766"/>
      <c r="AA13" s="766"/>
      <c r="AB13" s="216"/>
      <c r="AE13" s="218"/>
      <c r="AF13" s="218"/>
      <c r="AG13" s="218"/>
      <c r="AH13" s="218"/>
      <c r="AI13" s="218"/>
      <c r="AJ13" s="218"/>
      <c r="AK13" s="218"/>
      <c r="AL13" s="218"/>
    </row>
    <row r="14" spans="2:38" ht="22.5" customHeight="1">
      <c r="B14" s="215"/>
      <c r="C14" s="219"/>
      <c r="D14" s="220"/>
      <c r="E14" s="220"/>
      <c r="F14" s="220"/>
      <c r="G14" s="220"/>
      <c r="H14" s="220"/>
      <c r="I14" s="220"/>
      <c r="J14" s="220"/>
      <c r="K14" s="220"/>
      <c r="L14" s="220"/>
      <c r="M14" s="220"/>
      <c r="N14" s="220"/>
      <c r="O14" s="220"/>
      <c r="P14" s="220"/>
      <c r="Q14" s="220"/>
      <c r="R14" s="766"/>
      <c r="S14" s="766"/>
      <c r="T14" s="766"/>
      <c r="U14" s="766"/>
      <c r="V14" s="766"/>
      <c r="W14" s="766"/>
      <c r="X14" s="766"/>
      <c r="Y14" s="766"/>
      <c r="Z14" s="766"/>
      <c r="AA14" s="766"/>
      <c r="AB14" s="216"/>
      <c r="AE14" s="218"/>
      <c r="AF14" s="218"/>
      <c r="AG14" s="218"/>
      <c r="AH14" s="218"/>
      <c r="AI14" s="218"/>
      <c r="AJ14" s="218"/>
      <c r="AK14" s="218"/>
      <c r="AL14" s="218"/>
    </row>
    <row r="15" spans="2:38" ht="17.25"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216"/>
      <c r="AE15" s="218"/>
      <c r="AF15" s="218"/>
      <c r="AG15" s="218"/>
      <c r="AH15" s="218"/>
      <c r="AI15" s="218"/>
      <c r="AJ15" s="218"/>
      <c r="AK15" s="218"/>
      <c r="AL15" s="218"/>
    </row>
    <row r="16" spans="2:38" ht="17.25"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216"/>
      <c r="AE16" s="218"/>
      <c r="AF16" s="218"/>
      <c r="AG16" s="218"/>
      <c r="AH16" s="218"/>
      <c r="AI16" s="218"/>
      <c r="AJ16" s="218"/>
      <c r="AK16" s="218"/>
      <c r="AL16" s="218"/>
    </row>
    <row r="17" spans="2:38" ht="21.75"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216"/>
      <c r="AE17" s="218"/>
      <c r="AF17" s="218"/>
      <c r="AG17" s="218"/>
      <c r="AH17" s="218"/>
      <c r="AI17" s="218"/>
      <c r="AJ17" s="218"/>
      <c r="AK17" s="218"/>
      <c r="AL17" s="218"/>
    </row>
    <row r="18" spans="2:38" ht="22.5"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216"/>
      <c r="AE18" s="218"/>
      <c r="AF18" s="218"/>
      <c r="AG18" s="218"/>
      <c r="AH18" s="218"/>
      <c r="AI18" s="218"/>
      <c r="AJ18" s="218"/>
      <c r="AK18" s="218"/>
      <c r="AL18" s="218"/>
    </row>
    <row r="19" spans="2:38" ht="17.25"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216"/>
      <c r="AE19" s="218"/>
      <c r="AF19" s="218"/>
      <c r="AG19" s="218"/>
      <c r="AH19" s="218"/>
      <c r="AI19" s="218"/>
      <c r="AJ19" s="218"/>
      <c r="AK19" s="218"/>
      <c r="AL19" s="218"/>
    </row>
    <row r="20" spans="2:38" ht="17.25" customHeight="1">
      <c r="B20" s="215"/>
      <c r="C20" s="219"/>
      <c r="D20" s="220"/>
      <c r="E20" s="220"/>
      <c r="F20" s="220"/>
      <c r="G20" s="220"/>
      <c r="H20" s="220"/>
      <c r="I20" s="220"/>
      <c r="J20" s="220"/>
      <c r="K20" s="220"/>
      <c r="L20" s="220"/>
      <c r="M20" s="220"/>
      <c r="N20" s="220"/>
      <c r="O20" s="220"/>
      <c r="P20" s="220"/>
      <c r="Q20" s="220"/>
      <c r="R20" s="682" t="s">
        <v>478</v>
      </c>
      <c r="S20" s="682"/>
      <c r="T20" s="682"/>
      <c r="U20" s="682"/>
      <c r="V20" s="682"/>
      <c r="W20" s="682"/>
      <c r="X20" s="682"/>
      <c r="Y20" s="682"/>
      <c r="Z20" s="682"/>
      <c r="AA20" s="682"/>
      <c r="AB20" s="216"/>
      <c r="AE20" s="218"/>
      <c r="AF20" s="218"/>
      <c r="AG20" s="218"/>
      <c r="AH20" s="218"/>
      <c r="AI20" s="218"/>
      <c r="AJ20" s="218"/>
      <c r="AK20" s="218"/>
      <c r="AL20" s="218"/>
    </row>
    <row r="21" spans="2:38" ht="17.25" customHeight="1">
      <c r="B21" s="215"/>
      <c r="C21" s="219"/>
      <c r="D21" s="220"/>
      <c r="E21" s="220"/>
      <c r="F21" s="220"/>
      <c r="G21" s="220"/>
      <c r="H21" s="220"/>
      <c r="I21" s="220"/>
      <c r="J21" s="220"/>
      <c r="K21" s="220"/>
      <c r="L21" s="220"/>
      <c r="M21" s="220"/>
      <c r="N21" s="220"/>
      <c r="O21" s="220"/>
      <c r="P21" s="220"/>
      <c r="Q21" s="220"/>
      <c r="R21" s="758"/>
      <c r="S21" s="758"/>
      <c r="T21" s="758"/>
      <c r="U21" s="758"/>
      <c r="V21" s="758"/>
      <c r="W21" s="758"/>
      <c r="X21" s="758"/>
      <c r="Y21" s="758"/>
      <c r="Z21" s="758"/>
      <c r="AA21" s="758"/>
      <c r="AB21" s="216"/>
      <c r="AE21" s="218"/>
      <c r="AF21" s="218"/>
      <c r="AG21" s="218"/>
      <c r="AH21" s="218"/>
      <c r="AI21" s="218"/>
      <c r="AJ21" s="218"/>
      <c r="AK21" s="218"/>
      <c r="AL21" s="218"/>
    </row>
    <row r="22" spans="2:38" ht="17.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7.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7.2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27.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30.7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4.2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18.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6" customHeight="1">
      <c r="B30" s="215"/>
      <c r="C30" s="219"/>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1"/>
      <c r="AB30" s="216"/>
      <c r="AE30" s="218"/>
      <c r="AF30" s="218"/>
      <c r="AG30" s="218"/>
      <c r="AH30" s="218"/>
      <c r="AI30" s="218"/>
      <c r="AJ30" s="218"/>
      <c r="AK30" s="218"/>
      <c r="AL30" s="218"/>
    </row>
    <row r="31" spans="2:38" ht="22.5" customHeight="1">
      <c r="B31" s="215"/>
      <c r="C31" s="219"/>
      <c r="D31" s="332" t="s">
        <v>501</v>
      </c>
      <c r="E31" s="376"/>
      <c r="F31" s="224" t="s">
        <v>502</v>
      </c>
      <c r="G31" s="224" t="s">
        <v>503</v>
      </c>
      <c r="H31" s="224" t="s">
        <v>504</v>
      </c>
      <c r="I31" s="224" t="s">
        <v>505</v>
      </c>
      <c r="J31" s="224" t="s">
        <v>506</v>
      </c>
      <c r="K31" s="224" t="s">
        <v>507</v>
      </c>
      <c r="L31" s="224" t="s">
        <v>508</v>
      </c>
      <c r="M31" s="224" t="s">
        <v>509</v>
      </c>
      <c r="N31" s="224" t="s">
        <v>510</v>
      </c>
      <c r="O31" s="224" t="s">
        <v>511</v>
      </c>
      <c r="P31" s="224" t="s">
        <v>512</v>
      </c>
      <c r="Q31" s="224" t="s">
        <v>513</v>
      </c>
      <c r="R31" s="225" t="s">
        <v>514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767" t="s">
        <v>27</v>
      </c>
      <c r="E32" s="767"/>
      <c r="F32" s="256">
        <f>INDICADORES!H35</f>
        <v>0</v>
      </c>
      <c r="G32" s="256">
        <f>INDICADORES!K35</f>
        <v>0</v>
      </c>
      <c r="H32" s="256">
        <f>INDICADORES!N35</f>
        <v>0</v>
      </c>
      <c r="I32" s="256">
        <f>INDICADORES!T35</f>
        <v>0</v>
      </c>
      <c r="J32" s="256">
        <f>INDICADORES!W35</f>
        <v>0</v>
      </c>
      <c r="K32" s="256">
        <f>INDICADORES!Z35</f>
        <v>0</v>
      </c>
      <c r="L32" s="256">
        <f>INDICADORES!AF35</f>
        <v>0</v>
      </c>
      <c r="M32" s="256">
        <f>INDICADORES!AI35</f>
        <v>0</v>
      </c>
      <c r="N32" s="256">
        <f>INDICADORES!AL35</f>
        <v>0</v>
      </c>
      <c r="O32" s="256">
        <f>INDICADORES!AR35</f>
        <v>0</v>
      </c>
      <c r="P32" s="256">
        <f>INDICADORES!AU35</f>
        <v>0</v>
      </c>
      <c r="Q32" s="256">
        <f>INDICADORES!AX35</f>
        <v>0</v>
      </c>
      <c r="R32" s="257">
        <f>SUM(F32:Q32)</f>
        <v>0</v>
      </c>
      <c r="U32" s="220"/>
      <c r="V32" s="220"/>
      <c r="W32" s="220"/>
      <c r="X32" s="220"/>
      <c r="Y32" s="220"/>
      <c r="Z32" s="220"/>
      <c r="AA32" s="221"/>
      <c r="AB32" s="216"/>
      <c r="AE32" s="218"/>
      <c r="AF32" s="218"/>
      <c r="AG32" s="218"/>
      <c r="AH32" s="218"/>
      <c r="AI32" s="218"/>
      <c r="AJ32" s="218"/>
      <c r="AK32" s="218"/>
      <c r="AL32" s="218"/>
    </row>
    <row r="33" spans="2:38" ht="22.5" customHeight="1">
      <c r="B33" s="215"/>
      <c r="C33" s="219"/>
      <c r="D33" s="767" t="s">
        <v>28</v>
      </c>
      <c r="E33" s="767"/>
      <c r="F33" s="256">
        <f>INDICADORES!I35</f>
        <v>4741</v>
      </c>
      <c r="G33" s="256">
        <f>INDICADORES!L35</f>
        <v>4890</v>
      </c>
      <c r="H33" s="256">
        <f>INDICADORES!O35</f>
        <v>5353</v>
      </c>
      <c r="I33" s="256">
        <f>INDICADORES!U35</f>
        <v>5110</v>
      </c>
      <c r="J33" s="256">
        <f>INDICADORES!X35</f>
        <v>5059</v>
      </c>
      <c r="K33" s="256">
        <f>INDICADORES!AA35</f>
        <v>5031</v>
      </c>
      <c r="L33" s="256">
        <f>INDICADORES!AG35</f>
        <v>5785</v>
      </c>
      <c r="M33" s="256">
        <f>INDICADORES!AJ35</f>
        <v>5802</v>
      </c>
      <c r="N33" s="256">
        <f>INDICADORES!AM35</f>
        <v>6052</v>
      </c>
      <c r="O33" s="256">
        <f>INDICADORES!AS35</f>
        <v>6138</v>
      </c>
      <c r="P33" s="256">
        <f>INDICADORES!AV35</f>
        <v>6190</v>
      </c>
      <c r="Q33" s="256">
        <f>INDICADORES!AY35</f>
        <v>6694</v>
      </c>
      <c r="R33" s="257">
        <f>SUM(F33:Q33)</f>
        <v>66845</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515</v>
      </c>
      <c r="E34" s="377"/>
      <c r="F34" s="392">
        <f t="shared" ref="F34:R34" si="0">F32/F33*1000</f>
        <v>0</v>
      </c>
      <c r="G34" s="392">
        <f t="shared" si="0"/>
        <v>0</v>
      </c>
      <c r="H34" s="392">
        <f t="shared" si="0"/>
        <v>0</v>
      </c>
      <c r="I34" s="392">
        <f t="shared" si="0"/>
        <v>0</v>
      </c>
      <c r="J34" s="392">
        <f t="shared" si="0"/>
        <v>0</v>
      </c>
      <c r="K34" s="392">
        <f t="shared" si="0"/>
        <v>0</v>
      </c>
      <c r="L34" s="392">
        <f t="shared" si="0"/>
        <v>0</v>
      </c>
      <c r="M34" s="392">
        <f t="shared" si="0"/>
        <v>0</v>
      </c>
      <c r="N34" s="392">
        <f t="shared" si="0"/>
        <v>0</v>
      </c>
      <c r="O34" s="392">
        <f t="shared" si="0"/>
        <v>0</v>
      </c>
      <c r="P34" s="392">
        <f t="shared" si="0"/>
        <v>0</v>
      </c>
      <c r="Q34" s="392">
        <f t="shared" si="0"/>
        <v>0</v>
      </c>
      <c r="R34" s="392">
        <f t="shared" si="0"/>
        <v>0</v>
      </c>
      <c r="U34" s="220"/>
      <c r="V34" s="220"/>
      <c r="W34" s="220"/>
      <c r="X34" s="220"/>
      <c r="Y34" s="220"/>
      <c r="Z34" s="220"/>
      <c r="AA34" s="221"/>
      <c r="AB34" s="216"/>
      <c r="AE34" s="218"/>
      <c r="AF34" s="218"/>
      <c r="AG34" s="218"/>
      <c r="AH34" s="218"/>
      <c r="AI34" s="218"/>
      <c r="AJ34" s="218"/>
      <c r="AK34" s="218"/>
      <c r="AL34" s="218"/>
    </row>
    <row r="35" spans="2:38" ht="22.5" customHeight="1">
      <c r="B35" s="215"/>
      <c r="C35" s="219"/>
      <c r="D35" s="231" t="s">
        <v>516</v>
      </c>
      <c r="E35" s="339"/>
      <c r="F35" s="393">
        <v>0</v>
      </c>
      <c r="G35" s="393">
        <v>0</v>
      </c>
      <c r="H35" s="393">
        <v>0</v>
      </c>
      <c r="I35" s="393">
        <v>0</v>
      </c>
      <c r="J35" s="393">
        <v>0</v>
      </c>
      <c r="K35" s="393">
        <v>0</v>
      </c>
      <c r="L35" s="393">
        <v>0</v>
      </c>
      <c r="M35" s="393">
        <v>0</v>
      </c>
      <c r="N35" s="393">
        <v>0</v>
      </c>
      <c r="O35" s="393">
        <v>0</v>
      </c>
      <c r="P35" s="393">
        <v>0</v>
      </c>
      <c r="Q35" s="393">
        <v>0</v>
      </c>
      <c r="R35" s="394">
        <v>0</v>
      </c>
      <c r="U35" s="220"/>
      <c r="V35" s="220"/>
      <c r="W35" s="220"/>
      <c r="X35" s="220"/>
      <c r="Y35" s="220"/>
      <c r="Z35" s="220"/>
      <c r="AA35" s="221"/>
      <c r="AB35" s="216"/>
      <c r="AE35" s="218"/>
      <c r="AF35" s="218"/>
      <c r="AG35" s="218"/>
      <c r="AH35" s="218"/>
      <c r="AI35" s="218"/>
      <c r="AJ35" s="218"/>
      <c r="AK35" s="218"/>
      <c r="AL35" s="218"/>
    </row>
    <row r="36" spans="2:38" ht="17.25" customHeight="1">
      <c r="B36" s="215"/>
      <c r="C36" s="219"/>
      <c r="D36" s="771" t="s">
        <v>26</v>
      </c>
      <c r="E36" s="771"/>
      <c r="F36" s="394">
        <v>0</v>
      </c>
      <c r="G36" s="394">
        <v>0</v>
      </c>
      <c r="H36" s="394">
        <v>0</v>
      </c>
      <c r="I36" s="394">
        <v>0</v>
      </c>
      <c r="J36" s="394">
        <v>0</v>
      </c>
      <c r="K36" s="394">
        <v>0</v>
      </c>
      <c r="L36" s="394">
        <v>0</v>
      </c>
      <c r="M36" s="394">
        <v>0</v>
      </c>
      <c r="N36" s="394">
        <v>0</v>
      </c>
      <c r="O36" s="394">
        <v>0</v>
      </c>
      <c r="P36" s="394">
        <v>0</v>
      </c>
      <c r="Q36" s="394">
        <v>0</v>
      </c>
      <c r="R36" s="390">
        <v>100</v>
      </c>
      <c r="U36" s="220"/>
      <c r="V36" s="220"/>
      <c r="W36" s="220"/>
      <c r="X36" s="220"/>
      <c r="Y36" s="220"/>
      <c r="Z36" s="220"/>
      <c r="AA36" s="221"/>
      <c r="AB36" s="216"/>
      <c r="AE36" s="218"/>
      <c r="AF36" s="218"/>
      <c r="AG36" s="218"/>
      <c r="AH36" s="218"/>
      <c r="AI36" s="218"/>
      <c r="AJ36" s="218"/>
      <c r="AK36" s="218"/>
      <c r="AL36" s="218"/>
    </row>
    <row r="37" spans="2:38" ht="3.75" customHeight="1">
      <c r="B37" s="215"/>
      <c r="C37" s="219"/>
      <c r="D37" s="220"/>
      <c r="S37" s="220"/>
      <c r="T37" s="220"/>
      <c r="W37" s="220"/>
      <c r="X37" s="220"/>
      <c r="Y37" s="220"/>
      <c r="Z37" s="220"/>
      <c r="AA37" s="221"/>
      <c r="AB37" s="216"/>
      <c r="AE37" s="218"/>
      <c r="AF37" s="218"/>
      <c r="AG37" s="218"/>
      <c r="AH37" s="218"/>
      <c r="AI37" s="218"/>
      <c r="AJ37" s="218"/>
      <c r="AK37" s="218"/>
      <c r="AL37" s="218"/>
    </row>
    <row r="38" spans="2:38" ht="12.75" customHeight="1">
      <c r="B38" s="215"/>
      <c r="C38" s="765" t="s">
        <v>466</v>
      </c>
      <c r="D38" s="765"/>
      <c r="E38" s="765"/>
      <c r="F38" s="765"/>
      <c r="G38" s="765"/>
      <c r="H38" s="765"/>
      <c r="I38" s="765"/>
      <c r="J38" s="765"/>
      <c r="K38" s="765"/>
      <c r="L38" s="765"/>
      <c r="M38" s="765"/>
      <c r="N38" s="765"/>
      <c r="O38" s="659" t="s">
        <v>467</v>
      </c>
      <c r="P38" s="659"/>
      <c r="Q38" s="659"/>
      <c r="R38" s="659"/>
      <c r="S38" s="659"/>
      <c r="T38" s="659"/>
      <c r="U38" s="659"/>
      <c r="V38" s="659"/>
      <c r="W38" s="659"/>
      <c r="X38" s="659"/>
      <c r="Y38" s="659"/>
      <c r="Z38" s="659"/>
      <c r="AA38" s="659"/>
      <c r="AB38" s="216"/>
      <c r="AD38" s="218"/>
      <c r="AE38" s="218"/>
      <c r="AF38" s="218"/>
      <c r="AG38" s="218"/>
      <c r="AH38" s="218"/>
      <c r="AI38" s="218"/>
      <c r="AJ38" s="218"/>
      <c r="AK38" s="218"/>
    </row>
    <row r="39" spans="2:38" ht="21" customHeight="1">
      <c r="B39" s="215"/>
      <c r="C39" s="677" t="s">
        <v>27</v>
      </c>
      <c r="D39" s="677"/>
      <c r="E39" s="677"/>
      <c r="F39" s="677"/>
      <c r="G39" s="763" t="s">
        <v>725</v>
      </c>
      <c r="H39" s="763"/>
      <c r="I39" s="763"/>
      <c r="J39" s="763"/>
      <c r="K39" s="763"/>
      <c r="L39" s="763"/>
      <c r="M39" s="763"/>
      <c r="N39" s="763"/>
      <c r="O39" s="679" t="s">
        <v>518</v>
      </c>
      <c r="P39" s="679"/>
      <c r="Q39" s="679"/>
      <c r="R39" s="679"/>
      <c r="S39" s="679"/>
      <c r="T39" s="772"/>
      <c r="U39" s="772"/>
      <c r="V39" s="772"/>
      <c r="W39" s="772"/>
      <c r="X39" s="772"/>
      <c r="Y39" s="772"/>
      <c r="Z39" s="772"/>
      <c r="AA39" s="772"/>
      <c r="AB39" s="301"/>
      <c r="AD39" s="261"/>
      <c r="AE39" s="646"/>
      <c r="AF39" s="646"/>
      <c r="AG39" s="646"/>
      <c r="AH39" s="646"/>
      <c r="AI39" s="646"/>
      <c r="AJ39" s="646"/>
      <c r="AK39" s="646"/>
    </row>
    <row r="40" spans="2:38" ht="18" customHeight="1">
      <c r="B40" s="215"/>
      <c r="C40" s="661" t="s">
        <v>28</v>
      </c>
      <c r="D40" s="661"/>
      <c r="E40" s="661"/>
      <c r="F40" s="661"/>
      <c r="G40" s="763" t="s">
        <v>726</v>
      </c>
      <c r="H40" s="763"/>
      <c r="I40" s="763"/>
      <c r="J40" s="763"/>
      <c r="K40" s="763"/>
      <c r="L40" s="763"/>
      <c r="M40" s="763"/>
      <c r="N40" s="763"/>
      <c r="O40" s="670" t="s">
        <v>519</v>
      </c>
      <c r="P40" s="670"/>
      <c r="Q40" s="670"/>
      <c r="R40" s="670"/>
      <c r="S40" s="670"/>
      <c r="T40" s="768"/>
      <c r="U40" s="768"/>
      <c r="V40" s="768"/>
      <c r="W40" s="768"/>
      <c r="X40" s="768"/>
      <c r="Y40" s="768"/>
      <c r="Z40" s="768"/>
      <c r="AA40" s="768"/>
      <c r="AB40" s="301"/>
      <c r="AD40" s="261"/>
      <c r="AE40" s="646"/>
      <c r="AF40" s="646"/>
      <c r="AG40" s="646"/>
      <c r="AH40" s="646"/>
      <c r="AI40" s="646"/>
      <c r="AJ40" s="646"/>
      <c r="AK40" s="646"/>
    </row>
    <row r="41" spans="2:38" ht="24" customHeight="1">
      <c r="B41" s="215"/>
      <c r="C41" s="661" t="s">
        <v>520</v>
      </c>
      <c r="D41" s="661"/>
      <c r="E41" s="661"/>
      <c r="F41" s="661"/>
      <c r="G41" s="763" t="s">
        <v>714</v>
      </c>
      <c r="H41" s="763"/>
      <c r="I41" s="763"/>
      <c r="J41" s="763"/>
      <c r="K41" s="763"/>
      <c r="L41" s="763"/>
      <c r="M41" s="763"/>
      <c r="N41" s="763"/>
      <c r="O41" s="675" t="s">
        <v>471</v>
      </c>
      <c r="P41" s="675"/>
      <c r="Q41" s="675"/>
      <c r="R41" s="675"/>
      <c r="S41" s="675"/>
      <c r="T41" s="770"/>
      <c r="U41" s="770"/>
      <c r="V41" s="770"/>
      <c r="W41" s="770"/>
      <c r="X41" s="770"/>
      <c r="Y41" s="770"/>
      <c r="Z41" s="770"/>
      <c r="AA41" s="770"/>
      <c r="AB41" s="301"/>
      <c r="AD41" s="261"/>
      <c r="AE41" s="239"/>
      <c r="AF41" s="239"/>
      <c r="AG41" s="239"/>
      <c r="AH41" s="239"/>
      <c r="AI41" s="239"/>
      <c r="AJ41" s="239"/>
      <c r="AK41" s="239"/>
    </row>
    <row r="42" spans="2:38" ht="18.75" customHeight="1">
      <c r="B42" s="215"/>
      <c r="C42" s="661" t="s">
        <v>468</v>
      </c>
      <c r="D42" s="661"/>
      <c r="E42" s="661"/>
      <c r="F42" s="661"/>
      <c r="G42" s="763" t="s">
        <v>121</v>
      </c>
      <c r="H42" s="763"/>
      <c r="I42" s="763"/>
      <c r="J42" s="763"/>
      <c r="K42" s="763"/>
      <c r="L42" s="763"/>
      <c r="M42" s="763"/>
      <c r="N42" s="763"/>
      <c r="O42" s="675" t="s">
        <v>473</v>
      </c>
      <c r="P42" s="675"/>
      <c r="Q42" s="675"/>
      <c r="R42" s="675"/>
      <c r="S42" s="675"/>
      <c r="T42" s="770"/>
      <c r="U42" s="770"/>
      <c r="V42" s="770"/>
      <c r="W42" s="770"/>
      <c r="X42" s="770"/>
      <c r="Y42" s="770"/>
      <c r="Z42" s="770"/>
      <c r="AA42" s="770"/>
      <c r="AB42" s="301"/>
      <c r="AD42" s="261"/>
      <c r="AE42" s="647"/>
      <c r="AF42" s="647"/>
      <c r="AG42" s="647"/>
      <c r="AH42" s="647"/>
      <c r="AI42" s="647"/>
      <c r="AJ42" s="647"/>
      <c r="AK42" s="647"/>
    </row>
    <row r="43" spans="2:38" ht="15.75" customHeight="1">
      <c r="B43" s="215"/>
      <c r="C43" s="668" t="s">
        <v>522</v>
      </c>
      <c r="D43" s="668"/>
      <c r="E43" s="668"/>
      <c r="F43" s="668"/>
      <c r="G43" s="737" t="s">
        <v>716</v>
      </c>
      <c r="H43" s="737"/>
      <c r="I43" s="737"/>
      <c r="J43" s="737"/>
      <c r="K43" s="737"/>
      <c r="L43" s="737"/>
      <c r="M43" s="737"/>
      <c r="N43" s="737"/>
      <c r="O43" s="670" t="s">
        <v>475</v>
      </c>
      <c r="P43" s="670"/>
      <c r="Q43" s="670"/>
      <c r="R43" s="670"/>
      <c r="S43" s="670"/>
      <c r="T43" s="768"/>
      <c r="U43" s="768"/>
      <c r="V43" s="768"/>
      <c r="W43" s="768"/>
      <c r="X43" s="768"/>
      <c r="Y43" s="768"/>
      <c r="Z43" s="768"/>
      <c r="AA43" s="768"/>
      <c r="AB43" s="301"/>
      <c r="AD43" s="261"/>
      <c r="AE43" s="647"/>
      <c r="AF43" s="647"/>
      <c r="AG43" s="647"/>
      <c r="AH43" s="647"/>
      <c r="AI43" s="647"/>
      <c r="AJ43" s="647"/>
      <c r="AK43" s="647"/>
    </row>
    <row r="44" spans="2:38" ht="29.25" customHeight="1">
      <c r="B44" s="215"/>
      <c r="C44" s="668"/>
      <c r="D44" s="668"/>
      <c r="E44" s="668"/>
      <c r="F44" s="668"/>
      <c r="G44" s="737"/>
      <c r="H44" s="737"/>
      <c r="I44" s="737"/>
      <c r="J44" s="737"/>
      <c r="K44" s="737"/>
      <c r="L44" s="737"/>
      <c r="M44" s="737"/>
      <c r="N44" s="737"/>
      <c r="O44" s="672" t="s">
        <v>476</v>
      </c>
      <c r="P44" s="672"/>
      <c r="Q44" s="672"/>
      <c r="R44" s="672"/>
      <c r="S44" s="672"/>
      <c r="T44" s="769"/>
      <c r="U44" s="769"/>
      <c r="V44" s="769"/>
      <c r="W44" s="769"/>
      <c r="X44" s="769"/>
      <c r="Y44" s="769"/>
      <c r="Z44" s="769"/>
      <c r="AA44" s="769"/>
      <c r="AB44" s="301"/>
      <c r="AD44" s="261"/>
      <c r="AE44" s="238"/>
      <c r="AF44" s="238"/>
      <c r="AG44" s="238"/>
      <c r="AH44" s="238"/>
      <c r="AI44" s="238"/>
      <c r="AJ44" s="238"/>
      <c r="AK44" s="238"/>
    </row>
    <row r="45" spans="2:38" ht="15" customHeight="1">
      <c r="B45" s="215"/>
      <c r="C45" s="676" t="s">
        <v>478</v>
      </c>
      <c r="D45" s="676"/>
      <c r="E45" s="676"/>
      <c r="F45" s="676"/>
      <c r="G45" s="676"/>
      <c r="H45" s="676"/>
      <c r="I45" s="676"/>
      <c r="J45" s="676"/>
      <c r="K45" s="676"/>
      <c r="L45" s="676"/>
      <c r="M45" s="676"/>
      <c r="N45" s="676"/>
      <c r="O45" s="660" t="s">
        <v>479</v>
      </c>
      <c r="P45" s="660"/>
      <c r="Q45" s="660"/>
      <c r="R45" s="660"/>
      <c r="S45" s="660"/>
      <c r="T45" s="660"/>
      <c r="U45" s="660"/>
      <c r="V45" s="660"/>
      <c r="W45" s="660"/>
      <c r="X45" s="660"/>
      <c r="Y45" s="660"/>
      <c r="Z45" s="660"/>
      <c r="AA45" s="660"/>
      <c r="AB45" s="301"/>
      <c r="AD45" s="261"/>
      <c r="AE45" s="647"/>
      <c r="AF45" s="647"/>
      <c r="AG45" s="647"/>
      <c r="AH45" s="647"/>
      <c r="AI45" s="647"/>
      <c r="AJ45" s="647"/>
      <c r="AK45" s="647"/>
    </row>
    <row r="46" spans="2:38" ht="27.75" customHeight="1">
      <c r="B46" s="215"/>
      <c r="C46" s="677" t="s">
        <v>480</v>
      </c>
      <c r="D46" s="677"/>
      <c r="E46" s="677"/>
      <c r="F46" s="677"/>
      <c r="G46" s="662" t="s">
        <v>481</v>
      </c>
      <c r="H46" s="662"/>
      <c r="I46" s="241"/>
      <c r="J46" s="241" t="s">
        <v>483</v>
      </c>
      <c r="K46" s="240" t="s">
        <v>482</v>
      </c>
      <c r="L46" s="241" t="s">
        <v>484</v>
      </c>
      <c r="M46" s="242"/>
      <c r="N46" s="242"/>
      <c r="O46" s="663" t="s">
        <v>485</v>
      </c>
      <c r="P46" s="663"/>
      <c r="Q46" s="663"/>
      <c r="R46" s="663"/>
      <c r="S46" s="720" t="s">
        <v>486</v>
      </c>
      <c r="T46" s="720"/>
      <c r="U46" s="720"/>
      <c r="V46" s="720"/>
      <c r="W46" s="720"/>
      <c r="X46" s="720"/>
      <c r="Y46" s="720"/>
      <c r="Z46" s="720"/>
      <c r="AA46" s="720"/>
      <c r="AB46" s="301"/>
      <c r="AD46" s="261"/>
      <c r="AE46" s="238"/>
      <c r="AF46" s="238"/>
      <c r="AG46" s="238"/>
      <c r="AH46" s="238"/>
      <c r="AI46" s="238"/>
      <c r="AJ46" s="238"/>
      <c r="AK46" s="238"/>
    </row>
    <row r="47" spans="2:38" ht="36" customHeight="1">
      <c r="B47" s="215"/>
      <c r="C47" s="677"/>
      <c r="D47" s="677"/>
      <c r="E47" s="677"/>
      <c r="F47" s="677"/>
      <c r="G47" s="665" t="s">
        <v>710</v>
      </c>
      <c r="H47" s="665"/>
      <c r="I47" s="665"/>
      <c r="J47" s="665"/>
      <c r="K47" s="665"/>
      <c r="L47" s="665"/>
      <c r="M47" s="665"/>
      <c r="N47" s="243" t="s">
        <v>482</v>
      </c>
      <c r="O47" s="650" t="s">
        <v>487</v>
      </c>
      <c r="P47" s="650"/>
      <c r="Q47" s="650"/>
      <c r="R47" s="650"/>
      <c r="S47" s="656" t="s">
        <v>488</v>
      </c>
      <c r="T47" s="656"/>
      <c r="U47" s="656"/>
      <c r="V47" s="245" t="s">
        <v>482</v>
      </c>
      <c r="W47" s="721" t="s">
        <v>489</v>
      </c>
      <c r="X47" s="721"/>
      <c r="Y47" s="721"/>
      <c r="Z47" s="667" t="s">
        <v>482</v>
      </c>
      <c r="AA47" s="667"/>
      <c r="AB47" s="301"/>
      <c r="AD47" s="261"/>
      <c r="AE47" s="647"/>
      <c r="AF47" s="647"/>
      <c r="AG47" s="647"/>
      <c r="AH47" s="647"/>
      <c r="AI47" s="647"/>
      <c r="AJ47" s="647"/>
      <c r="AK47" s="647"/>
    </row>
    <row r="48" spans="2:38" ht="29.25" customHeight="1">
      <c r="B48" s="215"/>
      <c r="C48" s="648" t="s">
        <v>490</v>
      </c>
      <c r="D48" s="648"/>
      <c r="E48" s="648"/>
      <c r="F48" s="648"/>
      <c r="G48" s="652"/>
      <c r="H48" s="652"/>
      <c r="I48" s="652"/>
      <c r="J48" s="652"/>
      <c r="K48" s="652"/>
      <c r="L48" s="652"/>
      <c r="M48" s="652"/>
      <c r="N48" s="652"/>
      <c r="O48" s="650"/>
      <c r="P48" s="650"/>
      <c r="Q48" s="650"/>
      <c r="R48" s="650"/>
      <c r="S48" s="721" t="s">
        <v>476</v>
      </c>
      <c r="T48" s="721"/>
      <c r="U48" s="721"/>
      <c r="V48" s="655" t="s">
        <v>482</v>
      </c>
      <c r="W48" s="721" t="s">
        <v>523</v>
      </c>
      <c r="X48" s="721"/>
      <c r="Y48" s="721"/>
      <c r="Z48" s="712"/>
      <c r="AA48" s="712"/>
      <c r="AB48" s="301"/>
      <c r="AD48" s="261"/>
      <c r="AE48" s="647"/>
      <c r="AF48" s="647"/>
      <c r="AG48" s="647"/>
      <c r="AH48" s="647"/>
      <c r="AI48" s="647"/>
      <c r="AJ48" s="647"/>
      <c r="AK48" s="647"/>
    </row>
    <row r="49" spans="1:38" ht="23.25" customHeight="1">
      <c r="B49" s="215"/>
      <c r="C49" s="648" t="s">
        <v>524</v>
      </c>
      <c r="D49" s="648"/>
      <c r="E49" s="648"/>
      <c r="F49" s="648"/>
      <c r="G49" s="736" t="s">
        <v>622</v>
      </c>
      <c r="H49" s="736"/>
      <c r="I49" s="736"/>
      <c r="J49" s="736"/>
      <c r="K49" s="736"/>
      <c r="L49" s="736"/>
      <c r="M49" s="736"/>
      <c r="N49" s="736"/>
      <c r="O49" s="650"/>
      <c r="P49" s="650"/>
      <c r="Q49" s="650"/>
      <c r="R49" s="650"/>
      <c r="S49" s="721"/>
      <c r="T49" s="721"/>
      <c r="U49" s="721"/>
      <c r="V49" s="655"/>
      <c r="W49" s="721"/>
      <c r="X49" s="721"/>
      <c r="Y49" s="721"/>
      <c r="Z49" s="712"/>
      <c r="AA49" s="712"/>
      <c r="AB49" s="301"/>
      <c r="AD49" s="261"/>
      <c r="AE49" s="647"/>
      <c r="AF49" s="647"/>
      <c r="AG49" s="647"/>
      <c r="AH49" s="647"/>
      <c r="AI49" s="647"/>
      <c r="AJ49" s="647"/>
      <c r="AK49" s="647"/>
    </row>
    <row r="50" spans="1:38" ht="14.25" customHeight="1">
      <c r="B50" s="215"/>
      <c r="C50" s="648" t="s">
        <v>526</v>
      </c>
      <c r="D50" s="648"/>
      <c r="E50" s="648"/>
      <c r="F50" s="648"/>
      <c r="G50" s="649" t="s">
        <v>721</v>
      </c>
      <c r="H50" s="649"/>
      <c r="I50" s="649"/>
      <c r="J50" s="649"/>
      <c r="K50" s="649"/>
      <c r="L50" s="649"/>
      <c r="M50" s="649"/>
      <c r="N50" s="649"/>
      <c r="O50" s="650"/>
      <c r="P50" s="650"/>
      <c r="Q50" s="650"/>
      <c r="R50" s="650"/>
      <c r="S50" s="715" t="s">
        <v>493</v>
      </c>
      <c r="T50" s="715"/>
      <c r="U50" s="715"/>
      <c r="V50" s="654" t="s">
        <v>482</v>
      </c>
      <c r="W50" s="607" t="s">
        <v>494</v>
      </c>
      <c r="X50" s="607"/>
      <c r="Y50" s="607"/>
      <c r="Z50" s="608" t="s">
        <v>482</v>
      </c>
      <c r="AA50" s="608"/>
      <c r="AB50" s="301"/>
      <c r="AD50" s="261"/>
      <c r="AE50" s="647"/>
      <c r="AF50" s="647"/>
      <c r="AG50" s="647"/>
      <c r="AH50" s="647"/>
      <c r="AI50" s="647"/>
      <c r="AJ50" s="647"/>
      <c r="AK50" s="647"/>
    </row>
    <row r="51" spans="1:38" ht="14.25" customHeight="1">
      <c r="B51" s="215"/>
      <c r="C51" s="648" t="s">
        <v>495</v>
      </c>
      <c r="D51" s="648"/>
      <c r="E51" s="648"/>
      <c r="F51" s="648"/>
      <c r="G51" s="649"/>
      <c r="H51" s="649"/>
      <c r="I51" s="649"/>
      <c r="J51" s="649"/>
      <c r="K51" s="649"/>
      <c r="L51" s="649"/>
      <c r="M51" s="649"/>
      <c r="N51" s="649"/>
      <c r="O51" s="650"/>
      <c r="P51" s="650"/>
      <c r="Q51" s="650"/>
      <c r="R51" s="650"/>
      <c r="S51" s="715"/>
      <c r="T51" s="715"/>
      <c r="U51" s="715"/>
      <c r="V51" s="654"/>
      <c r="W51" s="607"/>
      <c r="X51" s="607"/>
      <c r="Y51" s="607"/>
      <c r="Z51" s="608"/>
      <c r="AA51" s="608"/>
      <c r="AB51" s="301"/>
      <c r="AD51" s="261"/>
      <c r="AE51" s="647"/>
      <c r="AF51" s="647"/>
      <c r="AG51" s="647"/>
      <c r="AH51" s="647"/>
      <c r="AI51" s="647"/>
      <c r="AJ51" s="647"/>
      <c r="AK51" s="647"/>
    </row>
    <row r="52" spans="1:38" ht="21.75" customHeight="1">
      <c r="B52" s="215"/>
      <c r="C52" s="650" t="s">
        <v>496</v>
      </c>
      <c r="D52" s="650"/>
      <c r="E52" s="650"/>
      <c r="F52" s="650"/>
      <c r="G52" s="610" t="s">
        <v>547</v>
      </c>
      <c r="H52" s="610"/>
      <c r="I52" s="610"/>
      <c r="J52" s="610"/>
      <c r="K52" s="610"/>
      <c r="L52" s="610"/>
      <c r="M52" s="610"/>
      <c r="N52" s="610"/>
      <c r="O52" s="650"/>
      <c r="P52" s="650"/>
      <c r="Q52" s="650"/>
      <c r="R52" s="650"/>
      <c r="S52" s="715"/>
      <c r="T52" s="715"/>
      <c r="U52" s="715"/>
      <c r="V52" s="654"/>
      <c r="W52" s="607"/>
      <c r="X52" s="607"/>
      <c r="Y52" s="607"/>
      <c r="Z52" s="608"/>
      <c r="AA52" s="608"/>
      <c r="AB52" s="301"/>
      <c r="AD52" s="261"/>
      <c r="AE52" s="647"/>
      <c r="AF52" s="647"/>
      <c r="AG52" s="647"/>
      <c r="AH52" s="647"/>
      <c r="AI52" s="647"/>
      <c r="AJ52" s="647"/>
      <c r="AK52" s="647"/>
    </row>
    <row r="53" spans="1:38" ht="4.5" customHeight="1">
      <c r="B53" s="247"/>
      <c r="C53" s="248"/>
      <c r="D53" s="249"/>
      <c r="E53" s="249"/>
      <c r="F53" s="249"/>
      <c r="G53" s="249"/>
      <c r="H53" s="249"/>
      <c r="I53" s="249"/>
      <c r="J53" s="249"/>
      <c r="K53" s="249"/>
      <c r="L53" s="249"/>
      <c r="M53" s="249"/>
      <c r="N53" s="249"/>
      <c r="O53" s="250"/>
      <c r="P53" s="248"/>
      <c r="Q53" s="251"/>
      <c r="R53" s="251"/>
      <c r="S53" s="251"/>
      <c r="T53" s="251"/>
      <c r="U53" s="251"/>
      <c r="V53" s="251"/>
      <c r="W53" s="251"/>
      <c r="X53" s="251"/>
      <c r="Y53" s="251"/>
      <c r="Z53" s="251"/>
      <c r="AA53" s="304"/>
      <c r="AB53" s="305"/>
      <c r="AD53" s="261"/>
      <c r="AE53" s="646"/>
      <c r="AF53" s="646"/>
      <c r="AG53" s="646"/>
      <c r="AH53" s="646"/>
      <c r="AI53" s="646"/>
      <c r="AJ53" s="646"/>
      <c r="AK53" s="646"/>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A55" s="220"/>
      <c r="C55" s="253"/>
      <c r="D55" s="238"/>
      <c r="E55" s="238"/>
      <c r="F55" s="238"/>
      <c r="G55" s="238"/>
      <c r="H55" s="238"/>
      <c r="I55" s="238"/>
      <c r="J55" s="238"/>
      <c r="K55" s="238"/>
      <c r="L55" s="238"/>
      <c r="M55" s="238"/>
      <c r="N55" s="238"/>
      <c r="AA55" s="254"/>
      <c r="AC55" s="238"/>
      <c r="AE55" s="261"/>
      <c r="AF55" s="239"/>
      <c r="AG55" s="239"/>
      <c r="AH55" s="239"/>
      <c r="AI55" s="239"/>
      <c r="AJ55" s="239"/>
      <c r="AK55" s="239"/>
      <c r="AL55" s="239"/>
    </row>
    <row r="56" spans="1:38" ht="22.5" customHeight="1">
      <c r="C56" s="253"/>
      <c r="D56" s="238"/>
      <c r="E56" s="238"/>
      <c r="F56" s="238"/>
      <c r="G56" s="238"/>
      <c r="H56" s="238"/>
      <c r="I56" s="238"/>
      <c r="J56" s="238"/>
      <c r="K56" s="238"/>
      <c r="L56" s="238"/>
      <c r="M56" s="238"/>
      <c r="N56" s="238"/>
      <c r="P56" s="253"/>
      <c r="Q56" s="254"/>
      <c r="R56" s="254"/>
      <c r="S56" s="254"/>
      <c r="T56" s="254"/>
      <c r="U56" s="254"/>
      <c r="V56" s="254"/>
      <c r="W56" s="254"/>
      <c r="X56" s="254"/>
      <c r="Y56" s="254"/>
      <c r="Z56" s="254"/>
      <c r="AA56" s="254"/>
    </row>
    <row r="57" spans="1:38"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t="22.5" customHeight="1">
      <c r="C76" s="253"/>
      <c r="D76" s="238"/>
      <c r="E76" s="238"/>
      <c r="F76" s="238"/>
      <c r="G76" s="238"/>
      <c r="H76" s="238"/>
      <c r="I76" s="238"/>
      <c r="J76" s="238"/>
      <c r="K76" s="238"/>
      <c r="L76" s="238"/>
      <c r="M76" s="238"/>
      <c r="N76" s="238"/>
      <c r="O76" s="255"/>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O81" s="255"/>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sheetData>
  <sheetProtection algorithmName="SHA-512" hashValue="xcCy2slayqb5WgF+eg/TGwj8ztzEKppr/B8hfX9NOrOwkbfI7yVINKXYMakW+IKL494VQVCeUmEztNgBkm5++g==" saltValue="IZ0xOF2IkyX5s8fLQ6HRFA==" spinCount="100000" sheet="1" objects="1" scenarios="1"/>
  <mergeCells count="87">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9"/>
    <mergeCell ref="R20:AA20"/>
    <mergeCell ref="R21:AA28"/>
    <mergeCell ref="D32:E32"/>
    <mergeCell ref="D33:E33"/>
    <mergeCell ref="D36:E36"/>
    <mergeCell ref="C38:N38"/>
    <mergeCell ref="O38:AA38"/>
    <mergeCell ref="C39:F39"/>
    <mergeCell ref="G39:N39"/>
    <mergeCell ref="O39:S39"/>
    <mergeCell ref="T39:AA39"/>
    <mergeCell ref="AE39:AK39"/>
    <mergeCell ref="C40:F40"/>
    <mergeCell ref="G40:N40"/>
    <mergeCell ref="O40:S40"/>
    <mergeCell ref="T40:AA40"/>
    <mergeCell ref="AE40:AK40"/>
    <mergeCell ref="C41:F41"/>
    <mergeCell ref="G41:N41"/>
    <mergeCell ref="O41:S41"/>
    <mergeCell ref="T41:AA41"/>
    <mergeCell ref="C42:F42"/>
    <mergeCell ref="G42:N42"/>
    <mergeCell ref="O42:S42"/>
    <mergeCell ref="T42:AA42"/>
    <mergeCell ref="AE42:AK42"/>
    <mergeCell ref="C43:F44"/>
    <mergeCell ref="G43:N44"/>
    <mergeCell ref="O43:S43"/>
    <mergeCell ref="T43:AA43"/>
    <mergeCell ref="AE43:AK43"/>
    <mergeCell ref="O44:S44"/>
    <mergeCell ref="T44:AA44"/>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V48:V49"/>
    <mergeCell ref="W48:Y49"/>
    <mergeCell ref="Z48:AA49"/>
    <mergeCell ref="AE48:AK48"/>
    <mergeCell ref="C49:F49"/>
    <mergeCell ref="G49:N49"/>
    <mergeCell ref="AE49:AK49"/>
    <mergeCell ref="AE53:AK53"/>
    <mergeCell ref="AF54:AL54"/>
    <mergeCell ref="Z50:AA52"/>
    <mergeCell ref="AE50:AK50"/>
    <mergeCell ref="C51:F51"/>
    <mergeCell ref="G51:N51"/>
    <mergeCell ref="AE51:AK51"/>
    <mergeCell ref="C52:F52"/>
    <mergeCell ref="G52:N52"/>
    <mergeCell ref="AE52:AK52"/>
    <mergeCell ref="C50:F50"/>
    <mergeCell ref="G50:N50"/>
    <mergeCell ref="S50:U52"/>
    <mergeCell ref="V50:V52"/>
    <mergeCell ref="W50:Y52"/>
  </mergeCells>
  <pageMargins left="0.45972222222222198" right="0.42986111111111103" top="1.0798611111111101" bottom="0.35" header="0.511811023622047" footer="0.511811023622047"/>
  <pageSetup paperSize="9" scale="8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1:AL82"/>
  <sheetViews>
    <sheetView showGridLines="0" topLeftCell="A19" zoomScaleNormal="100" workbookViewId="0">
      <selection activeCell="R35" sqref="R35"/>
    </sheetView>
  </sheetViews>
  <sheetFormatPr baseColWidth="10" defaultColWidth="11.42578125" defaultRowHeight="12.75"/>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15" customHeight="1">
      <c r="B8" s="215"/>
      <c r="C8" s="677" t="s">
        <v>433</v>
      </c>
      <c r="D8" s="677"/>
      <c r="E8" s="677"/>
      <c r="F8" s="755" t="s">
        <v>727</v>
      </c>
      <c r="G8" s="755"/>
      <c r="H8" s="755"/>
      <c r="I8" s="755"/>
      <c r="J8" s="755"/>
      <c r="K8" s="755"/>
      <c r="L8" s="755"/>
      <c r="M8" s="755"/>
      <c r="N8" s="755"/>
      <c r="O8" s="755"/>
      <c r="P8" s="755"/>
      <c r="Q8" s="756" t="s">
        <v>435</v>
      </c>
      <c r="R8" s="756"/>
      <c r="S8" s="757"/>
      <c r="T8" s="757"/>
      <c r="U8" s="756" t="s">
        <v>436</v>
      </c>
      <c r="V8" s="756"/>
      <c r="W8" s="678" t="s">
        <v>694</v>
      </c>
      <c r="X8" s="678"/>
      <c r="Y8" s="678"/>
      <c r="Z8" s="678"/>
      <c r="AA8" s="678"/>
      <c r="AB8" s="216"/>
      <c r="AE8" s="218"/>
      <c r="AF8" s="686"/>
      <c r="AG8" s="686"/>
      <c r="AH8" s="686"/>
      <c r="AI8" s="686"/>
      <c r="AJ8" s="686"/>
      <c r="AK8" s="686"/>
      <c r="AL8" s="686"/>
    </row>
    <row r="9" spans="2:38" ht="22.5" customHeight="1">
      <c r="B9" s="215"/>
      <c r="C9" s="661" t="s">
        <v>438</v>
      </c>
      <c r="D9" s="661"/>
      <c r="E9" s="661"/>
      <c r="F9" s="754" t="s">
        <v>713</v>
      </c>
      <c r="G9" s="754"/>
      <c r="H9" s="754"/>
      <c r="I9" s="754"/>
      <c r="J9" s="754"/>
      <c r="K9" s="754"/>
      <c r="L9" s="754"/>
      <c r="M9" s="754"/>
      <c r="N9" s="754"/>
      <c r="O9" s="754"/>
      <c r="P9" s="754"/>
      <c r="Q9" s="754"/>
      <c r="R9" s="754"/>
      <c r="S9" s="754"/>
      <c r="T9" s="754"/>
      <c r="U9" s="754"/>
      <c r="V9" s="754"/>
      <c r="W9" s="754"/>
      <c r="X9" s="754"/>
      <c r="Y9" s="754"/>
      <c r="Z9" s="754"/>
      <c r="AA9" s="754"/>
      <c r="AB9" s="216"/>
      <c r="AE9" s="346"/>
      <c r="AF9" s="686"/>
      <c r="AG9" s="686"/>
      <c r="AH9" s="686"/>
      <c r="AI9" s="686"/>
      <c r="AJ9" s="686"/>
      <c r="AK9" s="686"/>
      <c r="AL9" s="686"/>
    </row>
    <row r="10" spans="2:38">
      <c r="B10" s="215"/>
      <c r="C10" s="661"/>
      <c r="D10" s="661"/>
      <c r="E10" s="661"/>
      <c r="F10" s="754"/>
      <c r="G10" s="754"/>
      <c r="H10" s="754"/>
      <c r="I10" s="754"/>
      <c r="J10" s="754"/>
      <c r="K10" s="754"/>
      <c r="L10" s="754"/>
      <c r="M10" s="754"/>
      <c r="N10" s="754"/>
      <c r="O10" s="754"/>
      <c r="P10" s="754"/>
      <c r="Q10" s="754"/>
      <c r="R10" s="754"/>
      <c r="S10" s="754"/>
      <c r="T10" s="754"/>
      <c r="U10" s="754"/>
      <c r="V10" s="754"/>
      <c r="W10" s="754"/>
      <c r="X10" s="754"/>
      <c r="Y10" s="754"/>
      <c r="Z10" s="754"/>
      <c r="AA10" s="754"/>
      <c r="AB10" s="216"/>
      <c r="AE10" s="218"/>
      <c r="AF10" s="218"/>
      <c r="AG10" s="218"/>
      <c r="AH10" s="218"/>
      <c r="AI10" s="218"/>
      <c r="AJ10" s="218"/>
      <c r="AK10" s="218"/>
      <c r="AL10" s="218"/>
    </row>
    <row r="11" spans="2:38" ht="5.25"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0.25" customHeight="1">
      <c r="B13" s="215"/>
      <c r="C13" s="219"/>
      <c r="D13" s="220"/>
      <c r="E13" s="220"/>
      <c r="F13" s="220"/>
      <c r="G13" s="220"/>
      <c r="H13" s="220"/>
      <c r="I13" s="220"/>
      <c r="J13" s="220"/>
      <c r="K13" s="220"/>
      <c r="L13" s="220"/>
      <c r="M13" s="220"/>
      <c r="N13" s="220"/>
      <c r="O13" s="220"/>
      <c r="P13" s="220"/>
      <c r="Q13" s="220"/>
      <c r="R13" s="766"/>
      <c r="S13" s="766"/>
      <c r="T13" s="766"/>
      <c r="U13" s="766"/>
      <c r="V13" s="766"/>
      <c r="W13" s="766"/>
      <c r="X13" s="766"/>
      <c r="Y13" s="766"/>
      <c r="Z13" s="766"/>
      <c r="AA13" s="766"/>
      <c r="AB13" s="216"/>
      <c r="AE13" s="218"/>
      <c r="AF13" s="218"/>
      <c r="AG13" s="218"/>
      <c r="AH13" s="218"/>
      <c r="AI13" s="218"/>
      <c r="AJ13" s="218"/>
      <c r="AK13" s="218"/>
      <c r="AL13" s="218"/>
    </row>
    <row r="14" spans="2:38" ht="22.5" customHeight="1">
      <c r="B14" s="215"/>
      <c r="C14" s="219"/>
      <c r="D14" s="220"/>
      <c r="E14" s="220"/>
      <c r="F14" s="220"/>
      <c r="G14" s="220"/>
      <c r="H14" s="220"/>
      <c r="I14" s="220"/>
      <c r="J14" s="220"/>
      <c r="K14" s="220"/>
      <c r="L14" s="220"/>
      <c r="M14" s="220"/>
      <c r="N14" s="220"/>
      <c r="O14" s="220"/>
      <c r="P14" s="220"/>
      <c r="Q14" s="220"/>
      <c r="R14" s="766"/>
      <c r="S14" s="766"/>
      <c r="T14" s="766"/>
      <c r="U14" s="766"/>
      <c r="V14" s="766"/>
      <c r="W14" s="766"/>
      <c r="X14" s="766"/>
      <c r="Y14" s="766"/>
      <c r="Z14" s="766"/>
      <c r="AA14" s="766"/>
      <c r="AB14" s="216"/>
      <c r="AE14" s="218"/>
      <c r="AF14" s="218"/>
      <c r="AG14" s="218"/>
      <c r="AH14" s="218"/>
      <c r="AI14" s="218"/>
      <c r="AJ14" s="218"/>
      <c r="AK14" s="218"/>
      <c r="AL14" s="218"/>
    </row>
    <row r="15" spans="2:38" ht="17.25"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216"/>
      <c r="AE15" s="218"/>
      <c r="AF15" s="218"/>
      <c r="AG15" s="218"/>
      <c r="AH15" s="218"/>
      <c r="AI15" s="218"/>
      <c r="AJ15" s="218"/>
      <c r="AK15" s="218"/>
      <c r="AL15" s="218"/>
    </row>
    <row r="16" spans="2:38" ht="17.25"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216"/>
      <c r="AE16" s="218"/>
      <c r="AF16" s="218"/>
      <c r="AG16" s="218"/>
      <c r="AH16" s="218"/>
      <c r="AI16" s="218"/>
      <c r="AJ16" s="218"/>
      <c r="AK16" s="218"/>
      <c r="AL16" s="218"/>
    </row>
    <row r="17" spans="2:38" ht="21.75"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216"/>
      <c r="AE17" s="218"/>
      <c r="AF17" s="218"/>
      <c r="AG17" s="218"/>
      <c r="AH17" s="218"/>
      <c r="AI17" s="218"/>
      <c r="AJ17" s="218"/>
      <c r="AK17" s="218"/>
      <c r="AL17" s="218"/>
    </row>
    <row r="18" spans="2:38" ht="22.5"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216"/>
      <c r="AE18" s="218"/>
      <c r="AF18" s="218"/>
      <c r="AG18" s="218"/>
      <c r="AH18" s="218"/>
      <c r="AI18" s="218"/>
      <c r="AJ18" s="218"/>
      <c r="AK18" s="218"/>
      <c r="AL18" s="218"/>
    </row>
    <row r="19" spans="2:38" ht="17.25"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216"/>
      <c r="AE19" s="218"/>
      <c r="AF19" s="218"/>
      <c r="AG19" s="218"/>
      <c r="AH19" s="218"/>
      <c r="AI19" s="218"/>
      <c r="AJ19" s="218"/>
      <c r="AK19" s="218"/>
      <c r="AL19" s="218"/>
    </row>
    <row r="20" spans="2:38" ht="17.25" customHeight="1">
      <c r="B20" s="215"/>
      <c r="C20" s="219"/>
      <c r="D20" s="220"/>
      <c r="E20" s="220"/>
      <c r="F20" s="220"/>
      <c r="G20" s="220"/>
      <c r="H20" s="220"/>
      <c r="I20" s="220"/>
      <c r="J20" s="220"/>
      <c r="K20" s="220"/>
      <c r="L20" s="220"/>
      <c r="M20" s="220"/>
      <c r="N20" s="220"/>
      <c r="O20" s="220"/>
      <c r="P20" s="220"/>
      <c r="Q20" s="220"/>
      <c r="R20" s="682" t="s">
        <v>478</v>
      </c>
      <c r="S20" s="682"/>
      <c r="T20" s="682"/>
      <c r="U20" s="682"/>
      <c r="V20" s="682"/>
      <c r="W20" s="682"/>
      <c r="X20" s="682"/>
      <c r="Y20" s="682"/>
      <c r="Z20" s="682"/>
      <c r="AA20" s="682"/>
      <c r="AB20" s="216"/>
      <c r="AE20" s="218"/>
      <c r="AF20" s="218"/>
      <c r="AG20" s="218"/>
      <c r="AH20" s="218"/>
      <c r="AI20" s="218"/>
      <c r="AJ20" s="218"/>
      <c r="AK20" s="218"/>
      <c r="AL20" s="218"/>
    </row>
    <row r="21" spans="2:38" ht="17.25" customHeight="1">
      <c r="B21" s="215"/>
      <c r="C21" s="219"/>
      <c r="D21" s="220"/>
      <c r="E21" s="220"/>
      <c r="F21" s="220"/>
      <c r="G21" s="220"/>
      <c r="H21" s="220"/>
      <c r="I21" s="220"/>
      <c r="J21" s="220"/>
      <c r="K21" s="220"/>
      <c r="L21" s="220"/>
      <c r="M21" s="220"/>
      <c r="N21" s="220"/>
      <c r="O21" s="220"/>
      <c r="P21" s="220"/>
      <c r="Q21" s="220"/>
      <c r="R21" s="758"/>
      <c r="S21" s="758"/>
      <c r="T21" s="758"/>
      <c r="U21" s="758"/>
      <c r="V21" s="758"/>
      <c r="W21" s="758"/>
      <c r="X21" s="758"/>
      <c r="Y21" s="758"/>
      <c r="Z21" s="758"/>
      <c r="AA21" s="758"/>
      <c r="AB21" s="216"/>
      <c r="AE21" s="218"/>
      <c r="AF21" s="218"/>
      <c r="AG21" s="218"/>
      <c r="AH21" s="218"/>
      <c r="AI21" s="218"/>
      <c r="AJ21" s="218"/>
      <c r="AK21" s="218"/>
      <c r="AL21" s="218"/>
    </row>
    <row r="22" spans="2:38" ht="17.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7.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7.2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27.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30.7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4.2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18.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6" customHeight="1">
      <c r="B30" s="215"/>
      <c r="C30" s="219"/>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1"/>
      <c r="AB30" s="216"/>
      <c r="AE30" s="218"/>
      <c r="AF30" s="218"/>
      <c r="AG30" s="218"/>
      <c r="AH30" s="218"/>
      <c r="AI30" s="218"/>
      <c r="AJ30" s="218"/>
      <c r="AK30" s="218"/>
      <c r="AL30" s="218"/>
    </row>
    <row r="31" spans="2:38" ht="22.5" customHeight="1">
      <c r="B31" s="215"/>
      <c r="C31" s="219"/>
      <c r="D31" s="332" t="s">
        <v>501</v>
      </c>
      <c r="E31" s="376"/>
      <c r="F31" s="224" t="s">
        <v>502</v>
      </c>
      <c r="G31" s="224" t="s">
        <v>503</v>
      </c>
      <c r="H31" s="224" t="s">
        <v>504</v>
      </c>
      <c r="I31" s="224" t="s">
        <v>505</v>
      </c>
      <c r="J31" s="224" t="s">
        <v>506</v>
      </c>
      <c r="K31" s="224" t="s">
        <v>507</v>
      </c>
      <c r="L31" s="224" t="s">
        <v>508</v>
      </c>
      <c r="M31" s="224" t="s">
        <v>509</v>
      </c>
      <c r="N31" s="224" t="s">
        <v>510</v>
      </c>
      <c r="O31" s="224" t="s">
        <v>511</v>
      </c>
      <c r="P31" s="224" t="s">
        <v>512</v>
      </c>
      <c r="Q31" s="224" t="s">
        <v>513</v>
      </c>
      <c r="R31" s="225" t="s">
        <v>514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767" t="s">
        <v>27</v>
      </c>
      <c r="E32" s="767"/>
      <c r="F32" s="256">
        <f>INDICADORES!H36</f>
        <v>0</v>
      </c>
      <c r="G32" s="256">
        <f>INDICADORES!K36</f>
        <v>0</v>
      </c>
      <c r="H32" s="256">
        <f>INDICADORES!N36</f>
        <v>0</v>
      </c>
      <c r="I32" s="256">
        <f>INDICADORES!T36</f>
        <v>0</v>
      </c>
      <c r="J32" s="256">
        <f>INDICADORES!W36</f>
        <v>0</v>
      </c>
      <c r="K32" s="256">
        <f>INDICADORES!Z36</f>
        <v>0</v>
      </c>
      <c r="L32" s="256">
        <f>INDICADORES!AF36</f>
        <v>0</v>
      </c>
      <c r="M32" s="256">
        <f>INDICADORES!AI36</f>
        <v>0</v>
      </c>
      <c r="N32" s="256">
        <f>INDICADORES!AL36</f>
        <v>0</v>
      </c>
      <c r="O32" s="256">
        <f>INDICADORES!AR36</f>
        <v>0</v>
      </c>
      <c r="P32" s="256">
        <f>INDICADORES!AU36</f>
        <v>0</v>
      </c>
      <c r="Q32" s="256">
        <f>INDICADORES!AX36</f>
        <v>0</v>
      </c>
      <c r="R32" s="257">
        <f>SUM(F32:Q32)</f>
        <v>0</v>
      </c>
      <c r="U32" s="220"/>
      <c r="V32" s="220"/>
      <c r="W32" s="220"/>
      <c r="X32" s="220"/>
      <c r="Y32" s="220"/>
      <c r="Z32" s="220"/>
      <c r="AA32" s="221"/>
      <c r="AB32" s="216"/>
      <c r="AE32" s="218"/>
      <c r="AF32" s="218"/>
      <c r="AG32" s="218"/>
      <c r="AH32" s="218"/>
      <c r="AI32" s="218"/>
      <c r="AJ32" s="218"/>
      <c r="AK32" s="218"/>
      <c r="AL32" s="218"/>
    </row>
    <row r="33" spans="2:38" ht="22.5" customHeight="1">
      <c r="B33" s="215"/>
      <c r="C33" s="219"/>
      <c r="D33" s="767" t="s">
        <v>28</v>
      </c>
      <c r="E33" s="767"/>
      <c r="F33" s="256">
        <f>INDICADORES!I36</f>
        <v>1969</v>
      </c>
      <c r="G33" s="256">
        <f>INDICADORES!L36</f>
        <v>1960</v>
      </c>
      <c r="H33" s="256">
        <f>INDICADORES!O36</f>
        <v>2384</v>
      </c>
      <c r="I33" s="256">
        <f>INDICADORES!U36</f>
        <v>2038</v>
      </c>
      <c r="J33" s="256">
        <f>INDICADORES!X36</f>
        <v>0</v>
      </c>
      <c r="K33" s="256">
        <f>INDICADORES!AA36</f>
        <v>0</v>
      </c>
      <c r="L33" s="256">
        <f>INDICADORES!AG36</f>
        <v>3331</v>
      </c>
      <c r="M33" s="256">
        <f>INDICADORES!AJ36</f>
        <v>4413</v>
      </c>
      <c r="N33" s="256">
        <f>INDICADORES!AM36</f>
        <v>4515</v>
      </c>
      <c r="O33" s="256" t="e">
        <f>INDICADORES!#REF!</f>
        <v>#REF!</v>
      </c>
      <c r="P33" s="256">
        <f>INDICADORES!AV36</f>
        <v>4522</v>
      </c>
      <c r="Q33" s="256">
        <f>INDICADORES!AY36</f>
        <v>0</v>
      </c>
      <c r="R33" s="257" t="e">
        <f>SUM(F33:Q33)</f>
        <v>#REF!</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515</v>
      </c>
      <c r="E34" s="377"/>
      <c r="F34" s="395">
        <f t="shared" ref="F34:R34" si="0">F32/F33*1000</f>
        <v>0</v>
      </c>
      <c r="G34" s="395">
        <f t="shared" si="0"/>
        <v>0</v>
      </c>
      <c r="H34" s="395">
        <f t="shared" si="0"/>
        <v>0</v>
      </c>
      <c r="I34" s="395">
        <f t="shared" si="0"/>
        <v>0</v>
      </c>
      <c r="J34" s="395" t="e">
        <f t="shared" si="0"/>
        <v>#DIV/0!</v>
      </c>
      <c r="K34" s="395" t="e">
        <f t="shared" si="0"/>
        <v>#DIV/0!</v>
      </c>
      <c r="L34" s="395">
        <f t="shared" si="0"/>
        <v>0</v>
      </c>
      <c r="M34" s="395">
        <f t="shared" si="0"/>
        <v>0</v>
      </c>
      <c r="N34" s="395">
        <f t="shared" si="0"/>
        <v>0</v>
      </c>
      <c r="O34" s="395" t="e">
        <f t="shared" si="0"/>
        <v>#REF!</v>
      </c>
      <c r="P34" s="395">
        <f t="shared" si="0"/>
        <v>0</v>
      </c>
      <c r="Q34" s="395" t="e">
        <f t="shared" si="0"/>
        <v>#DIV/0!</v>
      </c>
      <c r="R34" s="395" t="e">
        <f t="shared" si="0"/>
        <v>#REF!</v>
      </c>
      <c r="U34" s="220"/>
      <c r="V34" s="220"/>
      <c r="W34" s="220"/>
      <c r="X34" s="220"/>
      <c r="Y34" s="220"/>
      <c r="Z34" s="220"/>
      <c r="AA34" s="221"/>
      <c r="AB34" s="216"/>
      <c r="AE34" s="218"/>
      <c r="AF34" s="218"/>
      <c r="AG34" s="218"/>
      <c r="AH34" s="218"/>
      <c r="AI34" s="218"/>
      <c r="AJ34" s="218"/>
      <c r="AK34" s="218"/>
      <c r="AL34" s="218"/>
    </row>
    <row r="35" spans="2:38" ht="22.5" customHeight="1">
      <c r="B35" s="215"/>
      <c r="C35" s="219"/>
      <c r="D35" s="231" t="s">
        <v>516</v>
      </c>
      <c r="E35" s="339"/>
      <c r="F35" s="396">
        <v>0</v>
      </c>
      <c r="G35" s="396">
        <v>0</v>
      </c>
      <c r="H35" s="396">
        <v>0</v>
      </c>
      <c r="I35" s="396">
        <v>0</v>
      </c>
      <c r="J35" s="396">
        <v>0</v>
      </c>
      <c r="K35" s="396">
        <v>0</v>
      </c>
      <c r="L35" s="396">
        <v>0</v>
      </c>
      <c r="M35" s="396">
        <v>0</v>
      </c>
      <c r="N35" s="396">
        <v>0</v>
      </c>
      <c r="O35" s="396">
        <v>0</v>
      </c>
      <c r="P35" s="396">
        <v>0</v>
      </c>
      <c r="Q35" s="396">
        <v>0</v>
      </c>
      <c r="R35" s="397">
        <v>0</v>
      </c>
      <c r="U35" s="220"/>
      <c r="V35" s="220"/>
      <c r="W35" s="220"/>
      <c r="X35" s="220"/>
      <c r="Y35" s="220"/>
      <c r="Z35" s="220"/>
      <c r="AA35" s="221"/>
      <c r="AB35" s="216"/>
      <c r="AE35" s="218"/>
      <c r="AF35" s="218"/>
      <c r="AG35" s="218"/>
      <c r="AH35" s="218"/>
      <c r="AI35" s="218"/>
      <c r="AJ35" s="218"/>
      <c r="AK35" s="218"/>
      <c r="AL35" s="218"/>
    </row>
    <row r="36" spans="2:38" ht="17.25" customHeight="1">
      <c r="B36" s="215"/>
      <c r="C36" s="219"/>
      <c r="D36" s="771" t="s">
        <v>26</v>
      </c>
      <c r="E36" s="771"/>
      <c r="F36" s="394">
        <v>0</v>
      </c>
      <c r="G36" s="394">
        <v>0</v>
      </c>
      <c r="H36" s="394">
        <v>0</v>
      </c>
      <c r="I36" s="394">
        <v>0</v>
      </c>
      <c r="J36" s="394">
        <v>0</v>
      </c>
      <c r="K36" s="394">
        <v>0</v>
      </c>
      <c r="L36" s="394">
        <v>0</v>
      </c>
      <c r="M36" s="394">
        <v>0</v>
      </c>
      <c r="N36" s="394">
        <v>0</v>
      </c>
      <c r="O36" s="394">
        <v>0</v>
      </c>
      <c r="P36" s="394">
        <v>0</v>
      </c>
      <c r="Q36" s="394">
        <v>0</v>
      </c>
      <c r="R36" s="390">
        <v>100</v>
      </c>
      <c r="U36" s="220"/>
      <c r="V36" s="220"/>
      <c r="W36" s="220"/>
      <c r="X36" s="220"/>
      <c r="Y36" s="220"/>
      <c r="Z36" s="220"/>
      <c r="AA36" s="221"/>
      <c r="AB36" s="216"/>
      <c r="AE36" s="218"/>
      <c r="AF36" s="218"/>
      <c r="AG36" s="218"/>
      <c r="AH36" s="218"/>
      <c r="AI36" s="218"/>
      <c r="AJ36" s="218"/>
      <c r="AK36" s="218"/>
      <c r="AL36" s="218"/>
    </row>
    <row r="37" spans="2:38" ht="3.75" customHeight="1">
      <c r="B37" s="215"/>
      <c r="C37" s="219"/>
      <c r="D37" s="220"/>
      <c r="S37" s="220"/>
      <c r="T37" s="220"/>
      <c r="W37" s="220"/>
      <c r="X37" s="220"/>
      <c r="Y37" s="220"/>
      <c r="Z37" s="220"/>
      <c r="AA37" s="221"/>
      <c r="AB37" s="216"/>
      <c r="AE37" s="218"/>
      <c r="AF37" s="218"/>
      <c r="AG37" s="218"/>
      <c r="AH37" s="218"/>
      <c r="AI37" s="218"/>
      <c r="AJ37" s="218"/>
      <c r="AK37" s="218"/>
      <c r="AL37" s="218"/>
    </row>
    <row r="38" spans="2:38" ht="12.75" customHeight="1">
      <c r="B38" s="215"/>
      <c r="C38" s="765" t="s">
        <v>466</v>
      </c>
      <c r="D38" s="765"/>
      <c r="E38" s="765"/>
      <c r="F38" s="765"/>
      <c r="G38" s="765"/>
      <c r="H38" s="765"/>
      <c r="I38" s="765"/>
      <c r="J38" s="765"/>
      <c r="K38" s="765"/>
      <c r="L38" s="765"/>
      <c r="M38" s="765"/>
      <c r="N38" s="765"/>
      <c r="O38" s="659" t="s">
        <v>467</v>
      </c>
      <c r="P38" s="659"/>
      <c r="Q38" s="659"/>
      <c r="R38" s="659"/>
      <c r="S38" s="659"/>
      <c r="T38" s="659"/>
      <c r="U38" s="659"/>
      <c r="V38" s="659"/>
      <c r="W38" s="659"/>
      <c r="X38" s="659"/>
      <c r="Y38" s="659"/>
      <c r="Z38" s="659"/>
      <c r="AA38" s="659"/>
      <c r="AB38" s="216"/>
      <c r="AD38" s="218"/>
      <c r="AE38" s="218"/>
      <c r="AF38" s="218"/>
      <c r="AG38" s="218"/>
      <c r="AH38" s="218"/>
      <c r="AI38" s="218"/>
      <c r="AJ38" s="218"/>
      <c r="AK38" s="218"/>
    </row>
    <row r="39" spans="2:38" ht="21" customHeight="1">
      <c r="B39" s="215"/>
      <c r="C39" s="677" t="s">
        <v>27</v>
      </c>
      <c r="D39" s="677"/>
      <c r="E39" s="677"/>
      <c r="F39" s="677"/>
      <c r="G39" s="763" t="s">
        <v>728</v>
      </c>
      <c r="H39" s="763"/>
      <c r="I39" s="763"/>
      <c r="J39" s="763"/>
      <c r="K39" s="763"/>
      <c r="L39" s="763"/>
      <c r="M39" s="763"/>
      <c r="N39" s="763"/>
      <c r="O39" s="690" t="s">
        <v>518</v>
      </c>
      <c r="P39" s="690"/>
      <c r="Q39" s="690"/>
      <c r="R39" s="690"/>
      <c r="S39" s="690"/>
      <c r="T39" s="694"/>
      <c r="U39" s="694"/>
      <c r="V39" s="694"/>
      <c r="W39" s="694"/>
      <c r="X39" s="694"/>
      <c r="Y39" s="694"/>
      <c r="Z39" s="694"/>
      <c r="AA39" s="694"/>
      <c r="AB39" s="301"/>
      <c r="AD39" s="261"/>
      <c r="AE39" s="646"/>
      <c r="AF39" s="646"/>
      <c r="AG39" s="646"/>
      <c r="AH39" s="646"/>
      <c r="AI39" s="646"/>
      <c r="AJ39" s="646"/>
      <c r="AK39" s="646"/>
    </row>
    <row r="40" spans="2:38" ht="18" customHeight="1">
      <c r="B40" s="215"/>
      <c r="C40" s="661" t="s">
        <v>28</v>
      </c>
      <c r="D40" s="661"/>
      <c r="E40" s="661"/>
      <c r="F40" s="661"/>
      <c r="G40" s="763" t="s">
        <v>729</v>
      </c>
      <c r="H40" s="763"/>
      <c r="I40" s="763"/>
      <c r="J40" s="763"/>
      <c r="K40" s="763"/>
      <c r="L40" s="763"/>
      <c r="M40" s="763"/>
      <c r="N40" s="763"/>
      <c r="O40" s="661" t="s">
        <v>519</v>
      </c>
      <c r="P40" s="661"/>
      <c r="Q40" s="661"/>
      <c r="R40" s="661"/>
      <c r="S40" s="661"/>
      <c r="T40" s="674"/>
      <c r="U40" s="674"/>
      <c r="V40" s="674"/>
      <c r="W40" s="674"/>
      <c r="X40" s="674"/>
      <c r="Y40" s="674"/>
      <c r="Z40" s="674"/>
      <c r="AA40" s="674"/>
      <c r="AB40" s="301"/>
      <c r="AD40" s="261"/>
      <c r="AE40" s="646"/>
      <c r="AF40" s="646"/>
      <c r="AG40" s="646"/>
      <c r="AH40" s="646"/>
      <c r="AI40" s="646"/>
      <c r="AJ40" s="646"/>
      <c r="AK40" s="646"/>
    </row>
    <row r="41" spans="2:38" ht="24" customHeight="1">
      <c r="B41" s="215"/>
      <c r="C41" s="661" t="s">
        <v>520</v>
      </c>
      <c r="D41" s="661"/>
      <c r="E41" s="661"/>
      <c r="F41" s="661"/>
      <c r="G41" s="763" t="s">
        <v>714</v>
      </c>
      <c r="H41" s="763"/>
      <c r="I41" s="763"/>
      <c r="J41" s="763"/>
      <c r="K41" s="763"/>
      <c r="L41" s="763"/>
      <c r="M41" s="763"/>
      <c r="N41" s="763"/>
      <c r="O41" s="648" t="s">
        <v>471</v>
      </c>
      <c r="P41" s="648"/>
      <c r="Q41" s="648"/>
      <c r="R41" s="648"/>
      <c r="S41" s="648"/>
      <c r="T41" s="674" t="s">
        <v>472</v>
      </c>
      <c r="U41" s="674"/>
      <c r="V41" s="674"/>
      <c r="W41" s="674"/>
      <c r="X41" s="674"/>
      <c r="Y41" s="674"/>
      <c r="Z41" s="674"/>
      <c r="AA41" s="674"/>
      <c r="AB41" s="301"/>
      <c r="AD41" s="261"/>
      <c r="AE41" s="239"/>
      <c r="AF41" s="239"/>
      <c r="AG41" s="239"/>
      <c r="AH41" s="239"/>
      <c r="AI41" s="239"/>
      <c r="AJ41" s="239"/>
      <c r="AK41" s="239"/>
    </row>
    <row r="42" spans="2:38" ht="18.75" customHeight="1">
      <c r="B42" s="215"/>
      <c r="C42" s="661" t="s">
        <v>468</v>
      </c>
      <c r="D42" s="661"/>
      <c r="E42" s="661"/>
      <c r="F42" s="661"/>
      <c r="G42" s="763" t="s">
        <v>121</v>
      </c>
      <c r="H42" s="763"/>
      <c r="I42" s="763"/>
      <c r="J42" s="763"/>
      <c r="K42" s="763"/>
      <c r="L42" s="763"/>
      <c r="M42" s="763"/>
      <c r="N42" s="763"/>
      <c r="O42" s="648" t="s">
        <v>473</v>
      </c>
      <c r="P42" s="648"/>
      <c r="Q42" s="648"/>
      <c r="R42" s="648"/>
      <c r="S42" s="648"/>
      <c r="T42" s="674" t="s">
        <v>474</v>
      </c>
      <c r="U42" s="674"/>
      <c r="V42" s="674"/>
      <c r="W42" s="674"/>
      <c r="X42" s="674"/>
      <c r="Y42" s="674"/>
      <c r="Z42" s="674"/>
      <c r="AA42" s="674"/>
      <c r="AB42" s="301"/>
      <c r="AD42" s="261"/>
      <c r="AE42" s="647"/>
      <c r="AF42" s="647"/>
      <c r="AG42" s="647"/>
      <c r="AH42" s="647"/>
      <c r="AI42" s="647"/>
      <c r="AJ42" s="647"/>
      <c r="AK42" s="647"/>
    </row>
    <row r="43" spans="2:38" ht="15.75" customHeight="1">
      <c r="B43" s="215"/>
      <c r="C43" s="668" t="s">
        <v>522</v>
      </c>
      <c r="D43" s="668"/>
      <c r="E43" s="668"/>
      <c r="F43" s="668"/>
      <c r="G43" s="737" t="s">
        <v>716</v>
      </c>
      <c r="H43" s="737"/>
      <c r="I43" s="737"/>
      <c r="J43" s="737"/>
      <c r="K43" s="737"/>
      <c r="L43" s="737"/>
      <c r="M43" s="737"/>
      <c r="N43" s="737"/>
      <c r="O43" s="661" t="s">
        <v>475</v>
      </c>
      <c r="P43" s="661"/>
      <c r="Q43" s="661"/>
      <c r="R43" s="661"/>
      <c r="S43" s="661"/>
      <c r="T43" s="674"/>
      <c r="U43" s="674"/>
      <c r="V43" s="674"/>
      <c r="W43" s="674"/>
      <c r="X43" s="674"/>
      <c r="Y43" s="674"/>
      <c r="Z43" s="674"/>
      <c r="AA43" s="674"/>
      <c r="AB43" s="301"/>
      <c r="AD43" s="261"/>
      <c r="AE43" s="647"/>
      <c r="AF43" s="647"/>
      <c r="AG43" s="647"/>
      <c r="AH43" s="647"/>
      <c r="AI43" s="647"/>
      <c r="AJ43" s="647"/>
      <c r="AK43" s="647"/>
    </row>
    <row r="44" spans="2:38" ht="29.25" customHeight="1">
      <c r="B44" s="215"/>
      <c r="C44" s="668"/>
      <c r="D44" s="668"/>
      <c r="E44" s="668"/>
      <c r="F44" s="668"/>
      <c r="G44" s="737"/>
      <c r="H44" s="737"/>
      <c r="I44" s="737"/>
      <c r="J44" s="737"/>
      <c r="K44" s="737"/>
      <c r="L44" s="737"/>
      <c r="M44" s="737"/>
      <c r="N44" s="737"/>
      <c r="O44" s="668" t="s">
        <v>476</v>
      </c>
      <c r="P44" s="668"/>
      <c r="Q44" s="668"/>
      <c r="R44" s="668"/>
      <c r="S44" s="668"/>
      <c r="T44" s="773" t="s">
        <v>477</v>
      </c>
      <c r="U44" s="773"/>
      <c r="V44" s="773"/>
      <c r="W44" s="773"/>
      <c r="X44" s="773"/>
      <c r="Y44" s="773"/>
      <c r="Z44" s="773"/>
      <c r="AA44" s="773"/>
      <c r="AB44" s="301"/>
      <c r="AD44" s="261"/>
      <c r="AE44" s="238"/>
      <c r="AF44" s="238"/>
      <c r="AG44" s="238"/>
      <c r="AH44" s="238"/>
      <c r="AI44" s="238"/>
      <c r="AJ44" s="238"/>
      <c r="AK44" s="238"/>
    </row>
    <row r="45" spans="2:38" ht="15" customHeight="1">
      <c r="B45" s="215"/>
      <c r="C45" s="676" t="s">
        <v>478</v>
      </c>
      <c r="D45" s="676"/>
      <c r="E45" s="676"/>
      <c r="F45" s="676"/>
      <c r="G45" s="676"/>
      <c r="H45" s="676"/>
      <c r="I45" s="676"/>
      <c r="J45" s="676"/>
      <c r="K45" s="676"/>
      <c r="L45" s="676"/>
      <c r="M45" s="676"/>
      <c r="N45" s="676"/>
      <c r="O45" s="660" t="s">
        <v>479</v>
      </c>
      <c r="P45" s="660"/>
      <c r="Q45" s="660"/>
      <c r="R45" s="660"/>
      <c r="S45" s="660"/>
      <c r="T45" s="660"/>
      <c r="U45" s="660"/>
      <c r="V45" s="660"/>
      <c r="W45" s="660"/>
      <c r="X45" s="660"/>
      <c r="Y45" s="660"/>
      <c r="Z45" s="660"/>
      <c r="AA45" s="660"/>
      <c r="AB45" s="301"/>
      <c r="AD45" s="261"/>
      <c r="AE45" s="647"/>
      <c r="AF45" s="647"/>
      <c r="AG45" s="647"/>
      <c r="AH45" s="647"/>
      <c r="AI45" s="647"/>
      <c r="AJ45" s="647"/>
      <c r="AK45" s="647"/>
    </row>
    <row r="46" spans="2:38" ht="27.75" customHeight="1">
      <c r="B46" s="215"/>
      <c r="C46" s="677" t="s">
        <v>480</v>
      </c>
      <c r="D46" s="677"/>
      <c r="E46" s="677"/>
      <c r="F46" s="677"/>
      <c r="G46" s="662" t="s">
        <v>481</v>
      </c>
      <c r="H46" s="662"/>
      <c r="I46" s="241"/>
      <c r="J46" s="241" t="s">
        <v>483</v>
      </c>
      <c r="K46" s="240" t="s">
        <v>482</v>
      </c>
      <c r="L46" s="241" t="s">
        <v>484</v>
      </c>
      <c r="M46" s="242"/>
      <c r="N46" s="242"/>
      <c r="O46" s="663" t="s">
        <v>485</v>
      </c>
      <c r="P46" s="663"/>
      <c r="Q46" s="663"/>
      <c r="R46" s="663"/>
      <c r="S46" s="720" t="s">
        <v>486</v>
      </c>
      <c r="T46" s="720"/>
      <c r="U46" s="720"/>
      <c r="V46" s="720"/>
      <c r="W46" s="720"/>
      <c r="X46" s="720"/>
      <c r="Y46" s="720"/>
      <c r="Z46" s="720"/>
      <c r="AA46" s="720"/>
      <c r="AB46" s="301"/>
      <c r="AD46" s="261"/>
      <c r="AE46" s="238"/>
      <c r="AF46" s="238"/>
      <c r="AG46" s="238"/>
      <c r="AH46" s="238"/>
      <c r="AI46" s="238"/>
      <c r="AJ46" s="238"/>
      <c r="AK46" s="238"/>
    </row>
    <row r="47" spans="2:38" ht="36" customHeight="1">
      <c r="B47" s="215"/>
      <c r="C47" s="677"/>
      <c r="D47" s="677"/>
      <c r="E47" s="677"/>
      <c r="F47" s="677"/>
      <c r="G47" s="665" t="s">
        <v>710</v>
      </c>
      <c r="H47" s="665"/>
      <c r="I47" s="665"/>
      <c r="J47" s="665"/>
      <c r="K47" s="665"/>
      <c r="L47" s="665"/>
      <c r="M47" s="665"/>
      <c r="N47" s="243" t="s">
        <v>482</v>
      </c>
      <c r="O47" s="650" t="s">
        <v>487</v>
      </c>
      <c r="P47" s="650"/>
      <c r="Q47" s="650"/>
      <c r="R47" s="650"/>
      <c r="S47" s="656" t="s">
        <v>488</v>
      </c>
      <c r="T47" s="656"/>
      <c r="U47" s="656"/>
      <c r="V47" s="245" t="s">
        <v>482</v>
      </c>
      <c r="W47" s="721" t="s">
        <v>489</v>
      </c>
      <c r="X47" s="721"/>
      <c r="Y47" s="721"/>
      <c r="Z47" s="667" t="s">
        <v>482</v>
      </c>
      <c r="AA47" s="667"/>
      <c r="AB47" s="301"/>
      <c r="AD47" s="261"/>
      <c r="AE47" s="647"/>
      <c r="AF47" s="647"/>
      <c r="AG47" s="647"/>
      <c r="AH47" s="647"/>
      <c r="AI47" s="647"/>
      <c r="AJ47" s="647"/>
      <c r="AK47" s="647"/>
    </row>
    <row r="48" spans="2:38" ht="29.25" customHeight="1">
      <c r="B48" s="215"/>
      <c r="C48" s="648" t="s">
        <v>490</v>
      </c>
      <c r="D48" s="648"/>
      <c r="E48" s="648"/>
      <c r="F48" s="648"/>
      <c r="G48" s="652"/>
      <c r="H48" s="652"/>
      <c r="I48" s="652"/>
      <c r="J48" s="652"/>
      <c r="K48" s="652"/>
      <c r="L48" s="652"/>
      <c r="M48" s="652"/>
      <c r="N48" s="652"/>
      <c r="O48" s="650"/>
      <c r="P48" s="650"/>
      <c r="Q48" s="650"/>
      <c r="R48" s="650"/>
      <c r="S48" s="721" t="s">
        <v>476</v>
      </c>
      <c r="T48" s="721"/>
      <c r="U48" s="721"/>
      <c r="V48" s="655" t="s">
        <v>482</v>
      </c>
      <c r="W48" s="721" t="s">
        <v>523</v>
      </c>
      <c r="X48" s="721"/>
      <c r="Y48" s="721"/>
      <c r="Z48" s="712"/>
      <c r="AA48" s="712"/>
      <c r="AB48" s="301"/>
      <c r="AD48" s="261"/>
      <c r="AE48" s="647"/>
      <c r="AF48" s="647"/>
      <c r="AG48" s="647"/>
      <c r="AH48" s="647"/>
      <c r="AI48" s="647"/>
      <c r="AJ48" s="647"/>
      <c r="AK48" s="647"/>
    </row>
    <row r="49" spans="1:38" ht="23.25" customHeight="1">
      <c r="B49" s="215"/>
      <c r="C49" s="648" t="s">
        <v>524</v>
      </c>
      <c r="D49" s="648"/>
      <c r="E49" s="648"/>
      <c r="F49" s="648"/>
      <c r="G49" s="736" t="s">
        <v>622</v>
      </c>
      <c r="H49" s="736"/>
      <c r="I49" s="736"/>
      <c r="J49" s="736"/>
      <c r="K49" s="736"/>
      <c r="L49" s="736"/>
      <c r="M49" s="736"/>
      <c r="N49" s="736"/>
      <c r="O49" s="650"/>
      <c r="P49" s="650"/>
      <c r="Q49" s="650"/>
      <c r="R49" s="650"/>
      <c r="S49" s="721"/>
      <c r="T49" s="721"/>
      <c r="U49" s="721"/>
      <c r="V49" s="655"/>
      <c r="W49" s="721"/>
      <c r="X49" s="721"/>
      <c r="Y49" s="721"/>
      <c r="Z49" s="712"/>
      <c r="AA49" s="712"/>
      <c r="AB49" s="301"/>
      <c r="AD49" s="261"/>
      <c r="AE49" s="647"/>
      <c r="AF49" s="647"/>
      <c r="AG49" s="647"/>
      <c r="AH49" s="647"/>
      <c r="AI49" s="647"/>
      <c r="AJ49" s="647"/>
      <c r="AK49" s="647"/>
    </row>
    <row r="50" spans="1:38" ht="14.25" customHeight="1">
      <c r="B50" s="215"/>
      <c r="C50" s="648" t="s">
        <v>526</v>
      </c>
      <c r="D50" s="648"/>
      <c r="E50" s="648"/>
      <c r="F50" s="648"/>
      <c r="G50" s="649" t="s">
        <v>721</v>
      </c>
      <c r="H50" s="649"/>
      <c r="I50" s="649"/>
      <c r="J50" s="649"/>
      <c r="K50" s="649"/>
      <c r="L50" s="649"/>
      <c r="M50" s="649"/>
      <c r="N50" s="649"/>
      <c r="O50" s="650"/>
      <c r="P50" s="650"/>
      <c r="Q50" s="650"/>
      <c r="R50" s="650"/>
      <c r="S50" s="715" t="s">
        <v>493</v>
      </c>
      <c r="T50" s="715"/>
      <c r="U50" s="715"/>
      <c r="V50" s="654" t="s">
        <v>482</v>
      </c>
      <c r="W50" s="607" t="s">
        <v>494</v>
      </c>
      <c r="X50" s="607"/>
      <c r="Y50" s="607"/>
      <c r="Z50" s="608" t="s">
        <v>482</v>
      </c>
      <c r="AA50" s="608"/>
      <c r="AB50" s="301"/>
      <c r="AD50" s="261"/>
      <c r="AE50" s="647"/>
      <c r="AF50" s="647"/>
      <c r="AG50" s="647"/>
      <c r="AH50" s="647"/>
      <c r="AI50" s="647"/>
      <c r="AJ50" s="647"/>
      <c r="AK50" s="647"/>
    </row>
    <row r="51" spans="1:38" ht="14.25" customHeight="1">
      <c r="B51" s="215"/>
      <c r="C51" s="648" t="s">
        <v>495</v>
      </c>
      <c r="D51" s="648"/>
      <c r="E51" s="648"/>
      <c r="F51" s="648"/>
      <c r="G51" s="649"/>
      <c r="H51" s="649"/>
      <c r="I51" s="649"/>
      <c r="J51" s="649"/>
      <c r="K51" s="649"/>
      <c r="L51" s="649"/>
      <c r="M51" s="649"/>
      <c r="N51" s="649"/>
      <c r="O51" s="650"/>
      <c r="P51" s="650"/>
      <c r="Q51" s="650"/>
      <c r="R51" s="650"/>
      <c r="S51" s="715"/>
      <c r="T51" s="715"/>
      <c r="U51" s="715"/>
      <c r="V51" s="654"/>
      <c r="W51" s="607"/>
      <c r="X51" s="607"/>
      <c r="Y51" s="607"/>
      <c r="Z51" s="608"/>
      <c r="AA51" s="608"/>
      <c r="AB51" s="301"/>
      <c r="AD51" s="261"/>
      <c r="AE51" s="647"/>
      <c r="AF51" s="647"/>
      <c r="AG51" s="647"/>
      <c r="AH51" s="647"/>
      <c r="AI51" s="647"/>
      <c r="AJ51" s="647"/>
      <c r="AK51" s="647"/>
    </row>
    <row r="52" spans="1:38" ht="21.75" customHeight="1">
      <c r="B52" s="215"/>
      <c r="C52" s="650" t="s">
        <v>496</v>
      </c>
      <c r="D52" s="650"/>
      <c r="E52" s="650"/>
      <c r="F52" s="650"/>
      <c r="G52" s="610" t="s">
        <v>547</v>
      </c>
      <c r="H52" s="610"/>
      <c r="I52" s="610"/>
      <c r="J52" s="610"/>
      <c r="K52" s="610"/>
      <c r="L52" s="610"/>
      <c r="M52" s="610"/>
      <c r="N52" s="610"/>
      <c r="O52" s="650"/>
      <c r="P52" s="650"/>
      <c r="Q52" s="650"/>
      <c r="R52" s="650"/>
      <c r="S52" s="715"/>
      <c r="T52" s="715"/>
      <c r="U52" s="715"/>
      <c r="V52" s="654"/>
      <c r="W52" s="607"/>
      <c r="X52" s="607"/>
      <c r="Y52" s="607"/>
      <c r="Z52" s="608"/>
      <c r="AA52" s="608"/>
      <c r="AB52" s="301"/>
      <c r="AD52" s="261"/>
      <c r="AE52" s="647"/>
      <c r="AF52" s="647"/>
      <c r="AG52" s="647"/>
      <c r="AH52" s="647"/>
      <c r="AI52" s="647"/>
      <c r="AJ52" s="647"/>
      <c r="AK52" s="647"/>
    </row>
    <row r="53" spans="1:38" ht="4.5" customHeight="1">
      <c r="B53" s="247"/>
      <c r="C53" s="248"/>
      <c r="D53" s="249"/>
      <c r="E53" s="249"/>
      <c r="F53" s="249"/>
      <c r="G53" s="249"/>
      <c r="H53" s="249"/>
      <c r="I53" s="249"/>
      <c r="J53" s="249"/>
      <c r="K53" s="249"/>
      <c r="L53" s="249"/>
      <c r="M53" s="249"/>
      <c r="N53" s="249"/>
      <c r="O53" s="250"/>
      <c r="P53" s="248"/>
      <c r="Q53" s="251"/>
      <c r="R53" s="251"/>
      <c r="S53" s="251"/>
      <c r="T53" s="251"/>
      <c r="U53" s="251"/>
      <c r="V53" s="251"/>
      <c r="W53" s="251"/>
      <c r="X53" s="251"/>
      <c r="Y53" s="251"/>
      <c r="Z53" s="251"/>
      <c r="AA53" s="304"/>
      <c r="AB53" s="305"/>
      <c r="AD53" s="261"/>
      <c r="AE53" s="646"/>
      <c r="AF53" s="646"/>
      <c r="AG53" s="646"/>
      <c r="AH53" s="646"/>
      <c r="AI53" s="646"/>
      <c r="AJ53" s="646"/>
      <c r="AK53" s="646"/>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A55" s="220"/>
      <c r="C55" s="253"/>
      <c r="D55" s="238"/>
      <c r="E55" s="238"/>
      <c r="F55" s="238"/>
      <c r="G55" s="238"/>
      <c r="H55" s="238"/>
      <c r="I55" s="238"/>
      <c r="J55" s="238"/>
      <c r="K55" s="238"/>
      <c r="L55" s="238"/>
      <c r="M55" s="238"/>
      <c r="N55" s="238"/>
      <c r="AA55" s="254"/>
      <c r="AC55" s="238"/>
      <c r="AE55" s="261"/>
      <c r="AF55" s="239"/>
      <c r="AG55" s="239"/>
      <c r="AH55" s="239"/>
      <c r="AI55" s="239"/>
      <c r="AJ55" s="239"/>
      <c r="AK55" s="239"/>
      <c r="AL55" s="239"/>
    </row>
    <row r="56" spans="1:38" ht="22.5" customHeight="1">
      <c r="C56" s="253"/>
      <c r="D56" s="238"/>
      <c r="E56" s="238"/>
      <c r="F56" s="238"/>
      <c r="G56" s="238"/>
      <c r="H56" s="238"/>
      <c r="I56" s="238"/>
      <c r="J56" s="238"/>
      <c r="K56" s="238"/>
      <c r="L56" s="238"/>
      <c r="M56" s="238"/>
      <c r="N56" s="238"/>
      <c r="P56" s="253"/>
      <c r="Q56" s="254"/>
      <c r="R56" s="254"/>
      <c r="S56" s="254"/>
      <c r="T56" s="254"/>
      <c r="U56" s="254"/>
      <c r="V56" s="254"/>
      <c r="W56" s="254"/>
      <c r="X56" s="254"/>
      <c r="Y56" s="254"/>
      <c r="Z56" s="254"/>
      <c r="AA56" s="254"/>
    </row>
    <row r="57" spans="1:38"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t="22.5" customHeight="1">
      <c r="C76" s="253"/>
      <c r="D76" s="238"/>
      <c r="E76" s="238"/>
      <c r="F76" s="238"/>
      <c r="G76" s="238"/>
      <c r="H76" s="238"/>
      <c r="I76" s="238"/>
      <c r="J76" s="238"/>
      <c r="K76" s="238"/>
      <c r="L76" s="238"/>
      <c r="M76" s="238"/>
      <c r="N76" s="238"/>
      <c r="O76" s="255"/>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O81" s="255"/>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sheetData>
  <sheetProtection algorithmName="SHA-512" hashValue="k9ONUZ1Cg6aC4HA85zlXkAo4cWkNR8fX/r6H6Z3ljNJ+xPPfqULjX2tQcQYMYZn8uO/Q5LqUQa+G1bGVYWVhlQ==" saltValue="MsoTR8xkEAcNTCGaELIjlw==" spinCount="100000" sheet="1" objects="1" scenarios="1"/>
  <mergeCells count="87">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9"/>
    <mergeCell ref="R20:AA20"/>
    <mergeCell ref="R21:AA28"/>
    <mergeCell ref="D32:E32"/>
    <mergeCell ref="D33:E33"/>
    <mergeCell ref="D36:E36"/>
    <mergeCell ref="C38:N38"/>
    <mergeCell ref="O38:AA38"/>
    <mergeCell ref="C39:F39"/>
    <mergeCell ref="G39:N39"/>
    <mergeCell ref="O39:S39"/>
    <mergeCell ref="T39:AA39"/>
    <mergeCell ref="AE39:AK39"/>
    <mergeCell ref="C40:F40"/>
    <mergeCell ref="G40:N40"/>
    <mergeCell ref="O40:S40"/>
    <mergeCell ref="T40:AA40"/>
    <mergeCell ref="AE40:AK40"/>
    <mergeCell ref="C41:F41"/>
    <mergeCell ref="G41:N41"/>
    <mergeCell ref="O41:S41"/>
    <mergeCell ref="T41:AA41"/>
    <mergeCell ref="C42:F42"/>
    <mergeCell ref="G42:N42"/>
    <mergeCell ref="O42:S42"/>
    <mergeCell ref="T42:AA42"/>
    <mergeCell ref="AE42:AK42"/>
    <mergeCell ref="C43:F44"/>
    <mergeCell ref="G43:N44"/>
    <mergeCell ref="O43:S43"/>
    <mergeCell ref="T43:AA43"/>
    <mergeCell ref="AE43:AK43"/>
    <mergeCell ref="O44:S44"/>
    <mergeCell ref="T44:AA44"/>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V48:V49"/>
    <mergeCell ref="W48:Y49"/>
    <mergeCell ref="Z48:AA49"/>
    <mergeCell ref="AE48:AK48"/>
    <mergeCell ref="C49:F49"/>
    <mergeCell ref="G49:N49"/>
    <mergeCell ref="AE49:AK49"/>
    <mergeCell ref="AE53:AK53"/>
    <mergeCell ref="AF54:AL54"/>
    <mergeCell ref="Z50:AA52"/>
    <mergeCell ref="AE50:AK50"/>
    <mergeCell ref="C51:F51"/>
    <mergeCell ref="G51:N51"/>
    <mergeCell ref="AE51:AK51"/>
    <mergeCell ref="C52:F52"/>
    <mergeCell ref="G52:N52"/>
    <mergeCell ref="AE52:AK52"/>
    <mergeCell ref="C50:F50"/>
    <mergeCell ref="G50:N50"/>
    <mergeCell ref="S50:U52"/>
    <mergeCell ref="V50:V52"/>
    <mergeCell ref="W50:Y52"/>
  </mergeCells>
  <pageMargins left="0.45972222222222198" right="0.42986111111111103" top="1.0798611111111101" bottom="0.35" header="0.511811023622047" footer="0.511811023622047"/>
  <pageSetup paperSize="9" scale="8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1:AL82"/>
  <sheetViews>
    <sheetView showGridLines="0" topLeftCell="A27" zoomScaleNormal="100" workbookViewId="0">
      <selection activeCell="T33" sqref="T33"/>
    </sheetView>
  </sheetViews>
  <sheetFormatPr baseColWidth="10" defaultColWidth="11.42578125" defaultRowHeight="12.75"/>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15" customHeight="1">
      <c r="B8" s="215"/>
      <c r="C8" s="677" t="s">
        <v>433</v>
      </c>
      <c r="D8" s="677"/>
      <c r="E8" s="677"/>
      <c r="F8" s="755" t="s">
        <v>730</v>
      </c>
      <c r="G8" s="755"/>
      <c r="H8" s="755"/>
      <c r="I8" s="755"/>
      <c r="J8" s="755"/>
      <c r="K8" s="755"/>
      <c r="L8" s="755"/>
      <c r="M8" s="755"/>
      <c r="N8" s="755"/>
      <c r="O8" s="755"/>
      <c r="P8" s="755"/>
      <c r="Q8" s="756" t="s">
        <v>435</v>
      </c>
      <c r="R8" s="756"/>
      <c r="S8" s="757"/>
      <c r="T8" s="757"/>
      <c r="U8" s="756" t="s">
        <v>436</v>
      </c>
      <c r="V8" s="756"/>
      <c r="W8" s="678" t="s">
        <v>694</v>
      </c>
      <c r="X8" s="678"/>
      <c r="Y8" s="678"/>
      <c r="Z8" s="678"/>
      <c r="AA8" s="678"/>
      <c r="AB8" s="216"/>
      <c r="AE8" s="218"/>
      <c r="AF8" s="686"/>
      <c r="AG8" s="686"/>
      <c r="AH8" s="686"/>
      <c r="AI8" s="686"/>
      <c r="AJ8" s="686"/>
      <c r="AK8" s="686"/>
      <c r="AL8" s="686"/>
    </row>
    <row r="9" spans="2:38" ht="22.5" customHeight="1">
      <c r="B9" s="215"/>
      <c r="C9" s="661" t="s">
        <v>438</v>
      </c>
      <c r="D9" s="661"/>
      <c r="E9" s="661"/>
      <c r="F9" s="754" t="s">
        <v>713</v>
      </c>
      <c r="G9" s="754"/>
      <c r="H9" s="754"/>
      <c r="I9" s="754"/>
      <c r="J9" s="754"/>
      <c r="K9" s="754"/>
      <c r="L9" s="754"/>
      <c r="M9" s="754"/>
      <c r="N9" s="754"/>
      <c r="O9" s="754"/>
      <c r="P9" s="754"/>
      <c r="Q9" s="754"/>
      <c r="R9" s="754"/>
      <c r="S9" s="754"/>
      <c r="T9" s="754"/>
      <c r="U9" s="754"/>
      <c r="V9" s="754"/>
      <c r="W9" s="754"/>
      <c r="X9" s="754"/>
      <c r="Y9" s="754"/>
      <c r="Z9" s="754"/>
      <c r="AA9" s="754"/>
      <c r="AB9" s="216"/>
      <c r="AE9" s="346"/>
      <c r="AF9" s="686"/>
      <c r="AG9" s="686"/>
      <c r="AH9" s="686"/>
      <c r="AI9" s="686"/>
      <c r="AJ9" s="686"/>
      <c r="AK9" s="686"/>
      <c r="AL9" s="686"/>
    </row>
    <row r="10" spans="2:38">
      <c r="B10" s="215"/>
      <c r="C10" s="661"/>
      <c r="D10" s="661"/>
      <c r="E10" s="661"/>
      <c r="F10" s="754"/>
      <c r="G10" s="754"/>
      <c r="H10" s="754"/>
      <c r="I10" s="754"/>
      <c r="J10" s="754"/>
      <c r="K10" s="754"/>
      <c r="L10" s="754"/>
      <c r="M10" s="754"/>
      <c r="N10" s="754"/>
      <c r="O10" s="754"/>
      <c r="P10" s="754"/>
      <c r="Q10" s="754"/>
      <c r="R10" s="754"/>
      <c r="S10" s="754"/>
      <c r="T10" s="754"/>
      <c r="U10" s="754"/>
      <c r="V10" s="754"/>
      <c r="W10" s="754"/>
      <c r="X10" s="754"/>
      <c r="Y10" s="754"/>
      <c r="Z10" s="754"/>
      <c r="AA10" s="754"/>
      <c r="AB10" s="216"/>
      <c r="AE10" s="218"/>
      <c r="AF10" s="218"/>
      <c r="AG10" s="218"/>
      <c r="AH10" s="218"/>
      <c r="AI10" s="218"/>
      <c r="AJ10" s="218"/>
      <c r="AK10" s="218"/>
      <c r="AL10" s="218"/>
    </row>
    <row r="11" spans="2:38" ht="5.25"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0.25" customHeight="1">
      <c r="B13" s="215"/>
      <c r="C13" s="219"/>
      <c r="D13" s="220"/>
      <c r="E13" s="220"/>
      <c r="F13" s="220"/>
      <c r="G13" s="220"/>
      <c r="H13" s="220"/>
      <c r="I13" s="220"/>
      <c r="J13" s="220"/>
      <c r="K13" s="220"/>
      <c r="L13" s="220"/>
      <c r="M13" s="220"/>
      <c r="N13" s="220"/>
      <c r="O13" s="220"/>
      <c r="P13" s="220"/>
      <c r="Q13" s="220"/>
      <c r="R13" s="766"/>
      <c r="S13" s="766"/>
      <c r="T13" s="766"/>
      <c r="U13" s="766"/>
      <c r="V13" s="766"/>
      <c r="W13" s="766"/>
      <c r="X13" s="766"/>
      <c r="Y13" s="766"/>
      <c r="Z13" s="766"/>
      <c r="AA13" s="766"/>
      <c r="AB13" s="216"/>
      <c r="AE13" s="218"/>
      <c r="AF13" s="218"/>
      <c r="AG13" s="218"/>
      <c r="AH13" s="218"/>
      <c r="AI13" s="218"/>
      <c r="AJ13" s="218"/>
      <c r="AK13" s="218"/>
      <c r="AL13" s="218"/>
    </row>
    <row r="14" spans="2:38" ht="22.5" customHeight="1">
      <c r="B14" s="215"/>
      <c r="C14" s="219"/>
      <c r="D14" s="220"/>
      <c r="E14" s="220"/>
      <c r="F14" s="220"/>
      <c r="G14" s="220"/>
      <c r="H14" s="220"/>
      <c r="I14" s="220"/>
      <c r="J14" s="220"/>
      <c r="K14" s="220"/>
      <c r="L14" s="220"/>
      <c r="M14" s="220"/>
      <c r="N14" s="220"/>
      <c r="O14" s="220"/>
      <c r="P14" s="220"/>
      <c r="Q14" s="220"/>
      <c r="R14" s="766"/>
      <c r="S14" s="766"/>
      <c r="T14" s="766"/>
      <c r="U14" s="766"/>
      <c r="V14" s="766"/>
      <c r="W14" s="766"/>
      <c r="X14" s="766"/>
      <c r="Y14" s="766"/>
      <c r="Z14" s="766"/>
      <c r="AA14" s="766"/>
      <c r="AB14" s="216"/>
      <c r="AE14" s="218"/>
      <c r="AF14" s="218"/>
      <c r="AG14" s="218"/>
      <c r="AH14" s="218"/>
      <c r="AI14" s="218"/>
      <c r="AJ14" s="218"/>
      <c r="AK14" s="218"/>
      <c r="AL14" s="218"/>
    </row>
    <row r="15" spans="2:38" ht="17.25"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216"/>
      <c r="AE15" s="218"/>
      <c r="AF15" s="218"/>
      <c r="AG15" s="218"/>
      <c r="AH15" s="218"/>
      <c r="AI15" s="218"/>
      <c r="AJ15" s="218"/>
      <c r="AK15" s="218"/>
      <c r="AL15" s="218"/>
    </row>
    <row r="16" spans="2:38" ht="17.25"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216"/>
      <c r="AE16" s="218"/>
      <c r="AF16" s="218"/>
      <c r="AG16" s="218"/>
      <c r="AH16" s="218"/>
      <c r="AI16" s="218"/>
      <c r="AJ16" s="218"/>
      <c r="AK16" s="218"/>
      <c r="AL16" s="218"/>
    </row>
    <row r="17" spans="2:38" ht="21.75"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216"/>
      <c r="AE17" s="218"/>
      <c r="AF17" s="218"/>
      <c r="AG17" s="218"/>
      <c r="AH17" s="218"/>
      <c r="AI17" s="218"/>
      <c r="AJ17" s="218"/>
      <c r="AK17" s="218"/>
      <c r="AL17" s="218"/>
    </row>
    <row r="18" spans="2:38" ht="22.5"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216"/>
      <c r="AE18" s="218"/>
      <c r="AF18" s="218"/>
      <c r="AG18" s="218"/>
      <c r="AH18" s="218"/>
      <c r="AI18" s="218"/>
      <c r="AJ18" s="218"/>
      <c r="AK18" s="218"/>
      <c r="AL18" s="218"/>
    </row>
    <row r="19" spans="2:38" ht="17.25"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216"/>
      <c r="AE19" s="218"/>
      <c r="AF19" s="218"/>
      <c r="AG19" s="218"/>
      <c r="AH19" s="218"/>
      <c r="AI19" s="218"/>
      <c r="AJ19" s="218"/>
      <c r="AK19" s="218"/>
      <c r="AL19" s="218"/>
    </row>
    <row r="20" spans="2:38" ht="17.25" customHeight="1">
      <c r="B20" s="215"/>
      <c r="C20" s="219"/>
      <c r="D20" s="220"/>
      <c r="E20" s="220"/>
      <c r="F20" s="220"/>
      <c r="G20" s="220"/>
      <c r="H20" s="220"/>
      <c r="I20" s="220"/>
      <c r="J20" s="220"/>
      <c r="K20" s="220"/>
      <c r="L20" s="220"/>
      <c r="M20" s="220"/>
      <c r="N20" s="220"/>
      <c r="O20" s="220"/>
      <c r="P20" s="220"/>
      <c r="Q20" s="220"/>
      <c r="R20" s="682" t="s">
        <v>478</v>
      </c>
      <c r="S20" s="682"/>
      <c r="T20" s="682"/>
      <c r="U20" s="682"/>
      <c r="V20" s="682"/>
      <c r="W20" s="682"/>
      <c r="X20" s="682"/>
      <c r="Y20" s="682"/>
      <c r="Z20" s="682"/>
      <c r="AA20" s="682"/>
      <c r="AB20" s="216"/>
      <c r="AE20" s="218"/>
      <c r="AF20" s="218"/>
      <c r="AG20" s="218"/>
      <c r="AH20" s="218"/>
      <c r="AI20" s="218"/>
      <c r="AJ20" s="218"/>
      <c r="AK20" s="218"/>
      <c r="AL20" s="218"/>
    </row>
    <row r="21" spans="2:38" ht="17.25" customHeight="1">
      <c r="B21" s="215"/>
      <c r="C21" s="219"/>
      <c r="D21" s="220"/>
      <c r="E21" s="220"/>
      <c r="F21" s="220"/>
      <c r="G21" s="220"/>
      <c r="H21" s="220"/>
      <c r="I21" s="220"/>
      <c r="J21" s="220"/>
      <c r="K21" s="220"/>
      <c r="L21" s="220"/>
      <c r="M21" s="220"/>
      <c r="N21" s="220"/>
      <c r="O21" s="220"/>
      <c r="P21" s="220"/>
      <c r="Q21" s="220"/>
      <c r="R21" s="758"/>
      <c r="S21" s="758"/>
      <c r="T21" s="758"/>
      <c r="U21" s="758"/>
      <c r="V21" s="758"/>
      <c r="W21" s="758"/>
      <c r="X21" s="758"/>
      <c r="Y21" s="758"/>
      <c r="Z21" s="758"/>
      <c r="AA21" s="758"/>
      <c r="AB21" s="216"/>
      <c r="AE21" s="218"/>
      <c r="AF21" s="218"/>
      <c r="AG21" s="218"/>
      <c r="AH21" s="218"/>
      <c r="AI21" s="218"/>
      <c r="AJ21" s="218"/>
      <c r="AK21" s="218"/>
      <c r="AL21" s="218"/>
    </row>
    <row r="22" spans="2:38" ht="17.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7.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7.2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27.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30.7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4.2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18.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6" customHeight="1">
      <c r="B30" s="215"/>
      <c r="C30" s="219"/>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1"/>
      <c r="AB30" s="216"/>
      <c r="AE30" s="218"/>
      <c r="AF30" s="218"/>
      <c r="AG30" s="218"/>
      <c r="AH30" s="218"/>
      <c r="AI30" s="218"/>
      <c r="AJ30" s="218"/>
      <c r="AK30" s="218"/>
      <c r="AL30" s="218"/>
    </row>
    <row r="31" spans="2:38" ht="22.5" customHeight="1">
      <c r="B31" s="215"/>
      <c r="C31" s="219"/>
      <c r="D31" s="332" t="s">
        <v>501</v>
      </c>
      <c r="E31" s="376"/>
      <c r="F31" s="224" t="s">
        <v>502</v>
      </c>
      <c r="G31" s="224" t="s">
        <v>503</v>
      </c>
      <c r="H31" s="224" t="s">
        <v>504</v>
      </c>
      <c r="I31" s="224" t="s">
        <v>505</v>
      </c>
      <c r="J31" s="224" t="s">
        <v>506</v>
      </c>
      <c r="K31" s="224" t="s">
        <v>507</v>
      </c>
      <c r="L31" s="224" t="s">
        <v>508</v>
      </c>
      <c r="M31" s="224" t="s">
        <v>509</v>
      </c>
      <c r="N31" s="224" t="s">
        <v>510</v>
      </c>
      <c r="O31" s="224" t="s">
        <v>511</v>
      </c>
      <c r="P31" s="224" t="s">
        <v>512</v>
      </c>
      <c r="Q31" s="224" t="s">
        <v>513</v>
      </c>
      <c r="R31" s="225" t="s">
        <v>514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767" t="s">
        <v>27</v>
      </c>
      <c r="E32" s="767"/>
      <c r="F32" s="256">
        <f>INDICADORES!H37</f>
        <v>1</v>
      </c>
      <c r="G32" s="256">
        <f>INDICADORES!K37</f>
        <v>0</v>
      </c>
      <c r="H32" s="256">
        <f>INDICADORES!N37</f>
        <v>0</v>
      </c>
      <c r="I32" s="256">
        <f>INDICADORES!T37</f>
        <v>0</v>
      </c>
      <c r="J32" s="256">
        <f>INDICADORES!W37</f>
        <v>0</v>
      </c>
      <c r="K32" s="256">
        <f>INDICADORES!Z37</f>
        <v>0</v>
      </c>
      <c r="L32" s="256">
        <f>INDICADORES!AF37</f>
        <v>1</v>
      </c>
      <c r="M32" s="256">
        <f>INDICADORES!AI37</f>
        <v>0</v>
      </c>
      <c r="N32" s="256">
        <f>INDICADORES!AL37</f>
        <v>0</v>
      </c>
      <c r="O32" s="256">
        <f>INDICADORES!AR37</f>
        <v>0</v>
      </c>
      <c r="P32" s="256">
        <f>INDICADORES!AU37</f>
        <v>1</v>
      </c>
      <c r="Q32" s="256">
        <f>INDICADORES!AX37</f>
        <v>0</v>
      </c>
      <c r="R32" s="257">
        <f>SUM(F32:Q32)</f>
        <v>3</v>
      </c>
      <c r="U32" s="220"/>
      <c r="V32" s="220"/>
      <c r="W32" s="220"/>
      <c r="X32" s="220"/>
      <c r="Y32" s="220"/>
      <c r="Z32" s="220"/>
      <c r="AA32" s="221"/>
      <c r="AB32" s="216"/>
      <c r="AE32" s="218"/>
      <c r="AF32" s="218"/>
      <c r="AG32" s="218"/>
      <c r="AH32" s="218"/>
      <c r="AI32" s="218"/>
      <c r="AJ32" s="218"/>
      <c r="AK32" s="218"/>
      <c r="AL32" s="218"/>
    </row>
    <row r="33" spans="2:38" ht="22.5" customHeight="1">
      <c r="B33" s="215"/>
      <c r="C33" s="219"/>
      <c r="D33" s="767" t="s">
        <v>28</v>
      </c>
      <c r="E33" s="767"/>
      <c r="F33" s="256">
        <f>INDICADORES!I37</f>
        <v>1</v>
      </c>
      <c r="G33" s="256">
        <f>INDICADORES!L37</f>
        <v>2</v>
      </c>
      <c r="H33" s="256">
        <f>INDICADORES!O37</f>
        <v>8</v>
      </c>
      <c r="I33" s="256">
        <f>INDICADORES!U37</f>
        <v>2</v>
      </c>
      <c r="J33" s="256">
        <f>INDICADORES!X37</f>
        <v>3</v>
      </c>
      <c r="K33" s="256">
        <f>INDICADORES!AA37</f>
        <v>0</v>
      </c>
      <c r="L33" s="256">
        <f>INDICADORES!AG37</f>
        <v>1</v>
      </c>
      <c r="M33" s="256">
        <f>INDICADORES!AJ37</f>
        <v>0</v>
      </c>
      <c r="N33" s="256">
        <f>INDICADORES!AM37</f>
        <v>2</v>
      </c>
      <c r="O33" s="256">
        <f>INDICADORES!AS37</f>
        <v>3</v>
      </c>
      <c r="P33" s="256">
        <f>INDICADORES!AV37</f>
        <v>3</v>
      </c>
      <c r="Q33" s="256">
        <f>INDICADORES!AY37</f>
        <v>3</v>
      </c>
      <c r="R33" s="257">
        <f>SUM(F33:Q33)</f>
        <v>28</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515</v>
      </c>
      <c r="E34" s="377"/>
      <c r="F34" s="398">
        <f t="shared" ref="F34:R34" si="0">F32/F33*100</f>
        <v>100</v>
      </c>
      <c r="G34" s="398">
        <f t="shared" si="0"/>
        <v>0</v>
      </c>
      <c r="H34" s="398">
        <f t="shared" si="0"/>
        <v>0</v>
      </c>
      <c r="I34" s="398">
        <f t="shared" si="0"/>
        <v>0</v>
      </c>
      <c r="J34" s="398">
        <f t="shared" si="0"/>
        <v>0</v>
      </c>
      <c r="K34" s="398" t="e">
        <f t="shared" si="0"/>
        <v>#DIV/0!</v>
      </c>
      <c r="L34" s="398">
        <f t="shared" si="0"/>
        <v>100</v>
      </c>
      <c r="M34" s="398" t="e">
        <f t="shared" si="0"/>
        <v>#DIV/0!</v>
      </c>
      <c r="N34" s="398">
        <f t="shared" si="0"/>
        <v>0</v>
      </c>
      <c r="O34" s="398">
        <f t="shared" si="0"/>
        <v>0</v>
      </c>
      <c r="P34" s="398">
        <f t="shared" si="0"/>
        <v>33.333333333333329</v>
      </c>
      <c r="Q34" s="398">
        <f t="shared" si="0"/>
        <v>0</v>
      </c>
      <c r="R34" s="398">
        <f t="shared" si="0"/>
        <v>10.714285714285714</v>
      </c>
      <c r="U34" s="220"/>
      <c r="V34" s="220"/>
      <c r="W34" s="220"/>
      <c r="X34" s="220"/>
      <c r="Y34" s="220"/>
      <c r="Z34" s="220"/>
      <c r="AA34" s="221"/>
      <c r="AB34" s="216"/>
      <c r="AE34" s="218"/>
      <c r="AF34" s="218"/>
      <c r="AG34" s="218"/>
      <c r="AH34" s="218"/>
      <c r="AI34" s="218"/>
      <c r="AJ34" s="218"/>
      <c r="AK34" s="218"/>
      <c r="AL34" s="218"/>
    </row>
    <row r="35" spans="2:38" ht="22.5" customHeight="1">
      <c r="B35" s="215"/>
      <c r="C35" s="219"/>
      <c r="D35" s="231" t="s">
        <v>516</v>
      </c>
      <c r="E35" s="339"/>
      <c r="F35" s="394">
        <v>0</v>
      </c>
      <c r="G35" s="394" t="e">
        <f>#DIV/0!</f>
        <v>#DIV/0!</v>
      </c>
      <c r="H35" s="394">
        <v>0</v>
      </c>
      <c r="I35" s="394">
        <v>0</v>
      </c>
      <c r="J35" s="394">
        <v>50</v>
      </c>
      <c r="K35" s="394" t="e">
        <f>#DIV/0!</f>
        <v>#DIV/0!</v>
      </c>
      <c r="L35" s="394">
        <v>0</v>
      </c>
      <c r="M35" s="394">
        <v>100</v>
      </c>
      <c r="N35" s="394" t="e">
        <f>#DIV/0!</f>
        <v>#DIV/0!</v>
      </c>
      <c r="O35" s="394">
        <v>100</v>
      </c>
      <c r="P35" s="394">
        <v>0</v>
      </c>
      <c r="Q35" s="394">
        <v>0</v>
      </c>
      <c r="R35" s="380">
        <v>21</v>
      </c>
      <c r="U35" s="220"/>
      <c r="V35" s="220"/>
      <c r="W35" s="220"/>
      <c r="X35" s="220"/>
      <c r="Y35" s="220"/>
      <c r="Z35" s="220"/>
      <c r="AA35" s="221"/>
      <c r="AB35" s="216"/>
      <c r="AE35" s="218"/>
      <c r="AF35" s="218"/>
      <c r="AG35" s="218"/>
      <c r="AH35" s="218"/>
      <c r="AI35" s="218"/>
      <c r="AJ35" s="218"/>
      <c r="AK35" s="218"/>
      <c r="AL35" s="218"/>
    </row>
    <row r="36" spans="2:38" ht="17.25" customHeight="1">
      <c r="B36" s="215"/>
      <c r="C36" s="219"/>
      <c r="D36" s="771" t="s">
        <v>26</v>
      </c>
      <c r="E36" s="771"/>
      <c r="F36" s="394">
        <v>0</v>
      </c>
      <c r="G36" s="394">
        <v>0</v>
      </c>
      <c r="H36" s="394">
        <v>0</v>
      </c>
      <c r="I36" s="394">
        <v>0</v>
      </c>
      <c r="J36" s="394">
        <v>0</v>
      </c>
      <c r="K36" s="394">
        <v>0</v>
      </c>
      <c r="L36" s="394">
        <v>0</v>
      </c>
      <c r="M36" s="394">
        <v>0</v>
      </c>
      <c r="N36" s="394">
        <v>0</v>
      </c>
      <c r="O36" s="394">
        <v>0</v>
      </c>
      <c r="P36" s="394">
        <v>0</v>
      </c>
      <c r="Q36" s="394">
        <v>0</v>
      </c>
      <c r="R36" s="390">
        <v>0</v>
      </c>
      <c r="U36" s="220"/>
      <c r="V36" s="220"/>
      <c r="W36" s="220"/>
      <c r="X36" s="220"/>
      <c r="Y36" s="220"/>
      <c r="Z36" s="220"/>
      <c r="AA36" s="221"/>
      <c r="AB36" s="216"/>
      <c r="AE36" s="218"/>
      <c r="AF36" s="218"/>
      <c r="AG36" s="218"/>
      <c r="AH36" s="218"/>
      <c r="AI36" s="218"/>
      <c r="AJ36" s="218"/>
      <c r="AK36" s="218"/>
      <c r="AL36" s="218"/>
    </row>
    <row r="37" spans="2:38" ht="3.75" customHeight="1">
      <c r="B37" s="215"/>
      <c r="C37" s="219"/>
      <c r="D37" s="220"/>
      <c r="S37" s="220"/>
      <c r="T37" s="220"/>
      <c r="W37" s="220"/>
      <c r="X37" s="220"/>
      <c r="Y37" s="220"/>
      <c r="Z37" s="220"/>
      <c r="AA37" s="221"/>
      <c r="AB37" s="216"/>
      <c r="AE37" s="218"/>
      <c r="AF37" s="218"/>
      <c r="AG37" s="218"/>
      <c r="AH37" s="218"/>
      <c r="AI37" s="218"/>
      <c r="AJ37" s="218"/>
      <c r="AK37" s="218"/>
      <c r="AL37" s="218"/>
    </row>
    <row r="38" spans="2:38" ht="12.75" customHeight="1">
      <c r="B38" s="215"/>
      <c r="C38" s="765" t="s">
        <v>466</v>
      </c>
      <c r="D38" s="765"/>
      <c r="E38" s="765"/>
      <c r="F38" s="765"/>
      <c r="G38" s="765"/>
      <c r="H38" s="765"/>
      <c r="I38" s="765"/>
      <c r="J38" s="765"/>
      <c r="K38" s="765"/>
      <c r="L38" s="765"/>
      <c r="M38" s="765"/>
      <c r="N38" s="765"/>
      <c r="O38" s="659" t="s">
        <v>467</v>
      </c>
      <c r="P38" s="659"/>
      <c r="Q38" s="659"/>
      <c r="R38" s="659"/>
      <c r="S38" s="659"/>
      <c r="T38" s="659"/>
      <c r="U38" s="659"/>
      <c r="V38" s="659"/>
      <c r="W38" s="659"/>
      <c r="X38" s="659"/>
      <c r="Y38" s="659"/>
      <c r="Z38" s="659"/>
      <c r="AA38" s="659"/>
      <c r="AB38" s="216"/>
      <c r="AD38" s="218"/>
      <c r="AE38" s="218"/>
      <c r="AF38" s="218"/>
      <c r="AG38" s="218"/>
      <c r="AH38" s="218"/>
      <c r="AI38" s="218"/>
      <c r="AJ38" s="218"/>
      <c r="AK38" s="218"/>
    </row>
    <row r="39" spans="2:38" ht="21" customHeight="1">
      <c r="B39" s="215"/>
      <c r="C39" s="677" t="s">
        <v>27</v>
      </c>
      <c r="D39" s="677"/>
      <c r="E39" s="677"/>
      <c r="F39" s="677"/>
      <c r="G39" s="763" t="s">
        <v>133</v>
      </c>
      <c r="H39" s="763"/>
      <c r="I39" s="763"/>
      <c r="J39" s="763"/>
      <c r="K39" s="763"/>
      <c r="L39" s="763"/>
      <c r="M39" s="763"/>
      <c r="N39" s="763"/>
      <c r="O39" s="690" t="s">
        <v>518</v>
      </c>
      <c r="P39" s="690"/>
      <c r="Q39" s="690"/>
      <c r="R39" s="690"/>
      <c r="S39" s="690"/>
      <c r="T39" s="742"/>
      <c r="U39" s="742"/>
      <c r="V39" s="742"/>
      <c r="W39" s="742"/>
      <c r="X39" s="742"/>
      <c r="Y39" s="742"/>
      <c r="Z39" s="742"/>
      <c r="AA39" s="742"/>
      <c r="AB39" s="301"/>
      <c r="AD39" s="261"/>
      <c r="AE39" s="646"/>
      <c r="AF39" s="646"/>
      <c r="AG39" s="646"/>
      <c r="AH39" s="646"/>
      <c r="AI39" s="646"/>
      <c r="AJ39" s="646"/>
      <c r="AK39" s="646"/>
    </row>
    <row r="40" spans="2:38" ht="18" customHeight="1">
      <c r="B40" s="215"/>
      <c r="C40" s="661" t="s">
        <v>28</v>
      </c>
      <c r="D40" s="661"/>
      <c r="E40" s="661"/>
      <c r="F40" s="661"/>
      <c r="G40" s="763" t="s">
        <v>134</v>
      </c>
      <c r="H40" s="763"/>
      <c r="I40" s="763"/>
      <c r="J40" s="763"/>
      <c r="K40" s="763"/>
      <c r="L40" s="763"/>
      <c r="M40" s="763"/>
      <c r="N40" s="763"/>
      <c r="O40" s="661" t="s">
        <v>519</v>
      </c>
      <c r="P40" s="661"/>
      <c r="Q40" s="661"/>
      <c r="R40" s="661"/>
      <c r="S40" s="661"/>
      <c r="T40" s="740"/>
      <c r="U40" s="740"/>
      <c r="V40" s="740"/>
      <c r="W40" s="740"/>
      <c r="X40" s="740"/>
      <c r="Y40" s="740"/>
      <c r="Z40" s="740"/>
      <c r="AA40" s="740"/>
      <c r="AB40" s="301"/>
      <c r="AD40" s="261"/>
      <c r="AE40" s="646"/>
      <c r="AF40" s="646"/>
      <c r="AG40" s="646"/>
      <c r="AH40" s="646"/>
      <c r="AI40" s="646"/>
      <c r="AJ40" s="646"/>
      <c r="AK40" s="646"/>
    </row>
    <row r="41" spans="2:38" ht="24" customHeight="1">
      <c r="B41" s="215"/>
      <c r="C41" s="661" t="s">
        <v>520</v>
      </c>
      <c r="D41" s="661"/>
      <c r="E41" s="661"/>
      <c r="F41" s="661"/>
      <c r="G41" s="763" t="s">
        <v>731</v>
      </c>
      <c r="H41" s="763"/>
      <c r="I41" s="763"/>
      <c r="J41" s="763"/>
      <c r="K41" s="763"/>
      <c r="L41" s="763"/>
      <c r="M41" s="763"/>
      <c r="N41" s="763"/>
      <c r="O41" s="648" t="s">
        <v>471</v>
      </c>
      <c r="P41" s="648"/>
      <c r="Q41" s="648"/>
      <c r="R41" s="648"/>
      <c r="S41" s="648"/>
      <c r="T41" s="740" t="s">
        <v>472</v>
      </c>
      <c r="U41" s="740"/>
      <c r="V41" s="740"/>
      <c r="W41" s="740"/>
      <c r="X41" s="740"/>
      <c r="Y41" s="740"/>
      <c r="Z41" s="740"/>
      <c r="AA41" s="740"/>
      <c r="AB41" s="301"/>
      <c r="AD41" s="261"/>
      <c r="AE41" s="239"/>
      <c r="AF41" s="239"/>
      <c r="AG41" s="239"/>
      <c r="AH41" s="239"/>
      <c r="AI41" s="239"/>
      <c r="AJ41" s="239"/>
      <c r="AK41" s="239"/>
    </row>
    <row r="42" spans="2:38" ht="18.75" customHeight="1">
      <c r="B42" s="215"/>
      <c r="C42" s="661" t="s">
        <v>468</v>
      </c>
      <c r="D42" s="661"/>
      <c r="E42" s="661"/>
      <c r="F42" s="661"/>
      <c r="G42" s="763" t="s">
        <v>252</v>
      </c>
      <c r="H42" s="763"/>
      <c r="I42" s="763"/>
      <c r="J42" s="763"/>
      <c r="K42" s="763"/>
      <c r="L42" s="763"/>
      <c r="M42" s="763"/>
      <c r="N42" s="763"/>
      <c r="O42" s="648" t="s">
        <v>473</v>
      </c>
      <c r="P42" s="648"/>
      <c r="Q42" s="648"/>
      <c r="R42" s="648"/>
      <c r="S42" s="648"/>
      <c r="T42" s="740" t="s">
        <v>474</v>
      </c>
      <c r="U42" s="740"/>
      <c r="V42" s="740"/>
      <c r="W42" s="740"/>
      <c r="X42" s="740"/>
      <c r="Y42" s="740"/>
      <c r="Z42" s="740"/>
      <c r="AA42" s="740"/>
      <c r="AB42" s="301"/>
      <c r="AD42" s="261"/>
      <c r="AE42" s="647"/>
      <c r="AF42" s="647"/>
      <c r="AG42" s="647"/>
      <c r="AH42" s="647"/>
      <c r="AI42" s="647"/>
      <c r="AJ42" s="647"/>
      <c r="AK42" s="647"/>
    </row>
    <row r="43" spans="2:38" ht="15.75" customHeight="1">
      <c r="B43" s="215"/>
      <c r="C43" s="668" t="s">
        <v>522</v>
      </c>
      <c r="D43" s="668"/>
      <c r="E43" s="668"/>
      <c r="F43" s="668"/>
      <c r="G43" s="737" t="s">
        <v>640</v>
      </c>
      <c r="H43" s="737"/>
      <c r="I43" s="737"/>
      <c r="J43" s="737"/>
      <c r="K43" s="737"/>
      <c r="L43" s="737"/>
      <c r="M43" s="737"/>
      <c r="N43" s="737"/>
      <c r="O43" s="661" t="s">
        <v>475</v>
      </c>
      <c r="P43" s="661"/>
      <c r="Q43" s="661"/>
      <c r="R43" s="661"/>
      <c r="S43" s="661"/>
      <c r="T43" s="740"/>
      <c r="U43" s="740"/>
      <c r="V43" s="740"/>
      <c r="W43" s="740"/>
      <c r="X43" s="740"/>
      <c r="Y43" s="740"/>
      <c r="Z43" s="740"/>
      <c r="AA43" s="740"/>
      <c r="AB43" s="301"/>
      <c r="AD43" s="261"/>
      <c r="AE43" s="647"/>
      <c r="AF43" s="647"/>
      <c r="AG43" s="647"/>
      <c r="AH43" s="647"/>
      <c r="AI43" s="647"/>
      <c r="AJ43" s="647"/>
      <c r="AK43" s="647"/>
    </row>
    <row r="44" spans="2:38" ht="22.5" customHeight="1">
      <c r="B44" s="215"/>
      <c r="C44" s="668"/>
      <c r="D44" s="668"/>
      <c r="E44" s="668"/>
      <c r="F44" s="668"/>
      <c r="G44" s="737"/>
      <c r="H44" s="737"/>
      <c r="I44" s="737"/>
      <c r="J44" s="737"/>
      <c r="K44" s="737"/>
      <c r="L44" s="737"/>
      <c r="M44" s="737"/>
      <c r="N44" s="737"/>
      <c r="O44" s="668" t="s">
        <v>476</v>
      </c>
      <c r="P44" s="668"/>
      <c r="Q44" s="668"/>
      <c r="R44" s="668"/>
      <c r="S44" s="668"/>
      <c r="T44" s="741" t="s">
        <v>477</v>
      </c>
      <c r="U44" s="741"/>
      <c r="V44" s="741"/>
      <c r="W44" s="741"/>
      <c r="X44" s="741"/>
      <c r="Y44" s="741"/>
      <c r="Z44" s="741"/>
      <c r="AA44" s="741"/>
      <c r="AB44" s="301"/>
      <c r="AD44" s="261"/>
      <c r="AE44" s="238"/>
      <c r="AF44" s="238"/>
      <c r="AG44" s="238"/>
      <c r="AH44" s="238"/>
      <c r="AI44" s="238"/>
      <c r="AJ44" s="238"/>
      <c r="AK44" s="238"/>
    </row>
    <row r="45" spans="2:38" ht="15" customHeight="1">
      <c r="B45" s="215"/>
      <c r="C45" s="676" t="s">
        <v>478</v>
      </c>
      <c r="D45" s="676"/>
      <c r="E45" s="676"/>
      <c r="F45" s="676"/>
      <c r="G45" s="676"/>
      <c r="H45" s="676"/>
      <c r="I45" s="676"/>
      <c r="J45" s="676"/>
      <c r="K45" s="676"/>
      <c r="L45" s="676"/>
      <c r="M45" s="676"/>
      <c r="N45" s="676"/>
      <c r="O45" s="660" t="s">
        <v>479</v>
      </c>
      <c r="P45" s="660"/>
      <c r="Q45" s="660"/>
      <c r="R45" s="660"/>
      <c r="S45" s="660"/>
      <c r="T45" s="660"/>
      <c r="U45" s="660"/>
      <c r="V45" s="660"/>
      <c r="W45" s="660"/>
      <c r="X45" s="660"/>
      <c r="Y45" s="660"/>
      <c r="Z45" s="660"/>
      <c r="AA45" s="660"/>
      <c r="AB45" s="301"/>
      <c r="AD45" s="261"/>
      <c r="AE45" s="647"/>
      <c r="AF45" s="647"/>
      <c r="AG45" s="647"/>
      <c r="AH45" s="647"/>
      <c r="AI45" s="647"/>
      <c r="AJ45" s="647"/>
      <c r="AK45" s="647"/>
    </row>
    <row r="46" spans="2:38" ht="27.75" customHeight="1">
      <c r="B46" s="215"/>
      <c r="C46" s="677" t="s">
        <v>480</v>
      </c>
      <c r="D46" s="677"/>
      <c r="E46" s="677"/>
      <c r="F46" s="677"/>
      <c r="G46" s="662" t="s">
        <v>481</v>
      </c>
      <c r="H46" s="662"/>
      <c r="I46" s="241"/>
      <c r="J46" s="241" t="s">
        <v>483</v>
      </c>
      <c r="K46" s="240" t="s">
        <v>482</v>
      </c>
      <c r="L46" s="241" t="s">
        <v>484</v>
      </c>
      <c r="M46" s="242"/>
      <c r="N46" s="242"/>
      <c r="O46" s="663" t="s">
        <v>485</v>
      </c>
      <c r="P46" s="663"/>
      <c r="Q46" s="663"/>
      <c r="R46" s="663"/>
      <c r="S46" s="720" t="s">
        <v>486</v>
      </c>
      <c r="T46" s="720"/>
      <c r="U46" s="720"/>
      <c r="V46" s="720"/>
      <c r="W46" s="720"/>
      <c r="X46" s="720"/>
      <c r="Y46" s="720"/>
      <c r="Z46" s="720"/>
      <c r="AA46" s="720"/>
      <c r="AB46" s="301"/>
      <c r="AD46" s="261"/>
      <c r="AE46" s="238"/>
      <c r="AF46" s="238"/>
      <c r="AG46" s="238"/>
      <c r="AH46" s="238"/>
      <c r="AI46" s="238"/>
      <c r="AJ46" s="238"/>
      <c r="AK46" s="238"/>
    </row>
    <row r="47" spans="2:38" ht="36" customHeight="1">
      <c r="B47" s="215"/>
      <c r="C47" s="677"/>
      <c r="D47" s="677"/>
      <c r="E47" s="677"/>
      <c r="F47" s="677"/>
      <c r="G47" s="665" t="s">
        <v>710</v>
      </c>
      <c r="H47" s="665"/>
      <c r="I47" s="665"/>
      <c r="J47" s="665"/>
      <c r="K47" s="665"/>
      <c r="L47" s="665"/>
      <c r="M47" s="665"/>
      <c r="N47" s="243" t="s">
        <v>482</v>
      </c>
      <c r="O47" s="650" t="s">
        <v>487</v>
      </c>
      <c r="P47" s="650"/>
      <c r="Q47" s="650"/>
      <c r="R47" s="650"/>
      <c r="S47" s="656" t="s">
        <v>488</v>
      </c>
      <c r="T47" s="656"/>
      <c r="U47" s="656"/>
      <c r="V47" s="245" t="s">
        <v>482</v>
      </c>
      <c r="W47" s="721" t="s">
        <v>489</v>
      </c>
      <c r="X47" s="721"/>
      <c r="Y47" s="721"/>
      <c r="Z47" s="667" t="s">
        <v>482</v>
      </c>
      <c r="AA47" s="667"/>
      <c r="AB47" s="301"/>
      <c r="AD47" s="261"/>
      <c r="AE47" s="647"/>
      <c r="AF47" s="647"/>
      <c r="AG47" s="647"/>
      <c r="AH47" s="647"/>
      <c r="AI47" s="647"/>
      <c r="AJ47" s="647"/>
      <c r="AK47" s="647"/>
    </row>
    <row r="48" spans="2:38" ht="29.25" customHeight="1">
      <c r="B48" s="215"/>
      <c r="C48" s="648" t="s">
        <v>490</v>
      </c>
      <c r="D48" s="648"/>
      <c r="E48" s="648"/>
      <c r="F48" s="648"/>
      <c r="G48" s="652"/>
      <c r="H48" s="652"/>
      <c r="I48" s="652"/>
      <c r="J48" s="652"/>
      <c r="K48" s="652"/>
      <c r="L48" s="652"/>
      <c r="M48" s="652"/>
      <c r="N48" s="652"/>
      <c r="O48" s="650"/>
      <c r="P48" s="650"/>
      <c r="Q48" s="650"/>
      <c r="R48" s="650"/>
      <c r="S48" s="721" t="s">
        <v>476</v>
      </c>
      <c r="T48" s="721"/>
      <c r="U48" s="721"/>
      <c r="V48" s="655" t="s">
        <v>482</v>
      </c>
      <c r="W48" s="721" t="s">
        <v>523</v>
      </c>
      <c r="X48" s="721"/>
      <c r="Y48" s="721"/>
      <c r="Z48" s="712"/>
      <c r="AA48" s="712"/>
      <c r="AB48" s="301"/>
      <c r="AD48" s="261"/>
      <c r="AE48" s="647"/>
      <c r="AF48" s="647"/>
      <c r="AG48" s="647"/>
      <c r="AH48" s="647"/>
      <c r="AI48" s="647"/>
      <c r="AJ48" s="647"/>
      <c r="AK48" s="647"/>
    </row>
    <row r="49" spans="1:38" ht="23.25" customHeight="1">
      <c r="B49" s="215"/>
      <c r="C49" s="648" t="s">
        <v>524</v>
      </c>
      <c r="D49" s="648"/>
      <c r="E49" s="648"/>
      <c r="F49" s="648"/>
      <c r="G49" s="736" t="s">
        <v>622</v>
      </c>
      <c r="H49" s="736"/>
      <c r="I49" s="736"/>
      <c r="J49" s="736"/>
      <c r="K49" s="736"/>
      <c r="L49" s="736"/>
      <c r="M49" s="736"/>
      <c r="N49" s="736"/>
      <c r="O49" s="650"/>
      <c r="P49" s="650"/>
      <c r="Q49" s="650"/>
      <c r="R49" s="650"/>
      <c r="S49" s="721"/>
      <c r="T49" s="721"/>
      <c r="U49" s="721"/>
      <c r="V49" s="655"/>
      <c r="W49" s="721"/>
      <c r="X49" s="721"/>
      <c r="Y49" s="721"/>
      <c r="Z49" s="712"/>
      <c r="AA49" s="712"/>
      <c r="AB49" s="301"/>
      <c r="AD49" s="261"/>
      <c r="AE49" s="647"/>
      <c r="AF49" s="647"/>
      <c r="AG49" s="647"/>
      <c r="AH49" s="647"/>
      <c r="AI49" s="647"/>
      <c r="AJ49" s="647"/>
      <c r="AK49" s="647"/>
    </row>
    <row r="50" spans="1:38" ht="14.25" customHeight="1">
      <c r="B50" s="215"/>
      <c r="C50" s="648" t="s">
        <v>526</v>
      </c>
      <c r="D50" s="648"/>
      <c r="E50" s="648"/>
      <c r="F50" s="648"/>
      <c r="G50" s="649" t="s">
        <v>721</v>
      </c>
      <c r="H50" s="649"/>
      <c r="I50" s="649"/>
      <c r="J50" s="649"/>
      <c r="K50" s="649"/>
      <c r="L50" s="649"/>
      <c r="M50" s="649"/>
      <c r="N50" s="649"/>
      <c r="O50" s="650"/>
      <c r="P50" s="650"/>
      <c r="Q50" s="650"/>
      <c r="R50" s="650"/>
      <c r="S50" s="715" t="s">
        <v>493</v>
      </c>
      <c r="T50" s="715"/>
      <c r="U50" s="715"/>
      <c r="V50" s="654" t="s">
        <v>482</v>
      </c>
      <c r="W50" s="607" t="s">
        <v>494</v>
      </c>
      <c r="X50" s="607"/>
      <c r="Y50" s="607"/>
      <c r="Z50" s="608" t="s">
        <v>482</v>
      </c>
      <c r="AA50" s="608"/>
      <c r="AB50" s="301"/>
      <c r="AD50" s="261"/>
      <c r="AE50" s="647"/>
      <c r="AF50" s="647"/>
      <c r="AG50" s="647"/>
      <c r="AH50" s="647"/>
      <c r="AI50" s="647"/>
      <c r="AJ50" s="647"/>
      <c r="AK50" s="647"/>
    </row>
    <row r="51" spans="1:38" ht="14.25" customHeight="1">
      <c r="B51" s="215"/>
      <c r="C51" s="648" t="s">
        <v>495</v>
      </c>
      <c r="D51" s="648"/>
      <c r="E51" s="648"/>
      <c r="F51" s="648"/>
      <c r="G51" s="649"/>
      <c r="H51" s="649"/>
      <c r="I51" s="649"/>
      <c r="J51" s="649"/>
      <c r="K51" s="649"/>
      <c r="L51" s="649"/>
      <c r="M51" s="649"/>
      <c r="N51" s="649"/>
      <c r="O51" s="650"/>
      <c r="P51" s="650"/>
      <c r="Q51" s="650"/>
      <c r="R51" s="650"/>
      <c r="S51" s="715"/>
      <c r="T51" s="715"/>
      <c r="U51" s="715"/>
      <c r="V51" s="654"/>
      <c r="W51" s="607"/>
      <c r="X51" s="607"/>
      <c r="Y51" s="607"/>
      <c r="Z51" s="608"/>
      <c r="AA51" s="608"/>
      <c r="AB51" s="301"/>
      <c r="AD51" s="261"/>
      <c r="AE51" s="647"/>
      <c r="AF51" s="647"/>
      <c r="AG51" s="647"/>
      <c r="AH51" s="647"/>
      <c r="AI51" s="647"/>
      <c r="AJ51" s="647"/>
      <c r="AK51" s="647"/>
    </row>
    <row r="52" spans="1:38" ht="21.75" customHeight="1">
      <c r="B52" s="215"/>
      <c r="C52" s="650" t="s">
        <v>496</v>
      </c>
      <c r="D52" s="650"/>
      <c r="E52" s="650"/>
      <c r="F52" s="650"/>
      <c r="G52" s="610" t="s">
        <v>547</v>
      </c>
      <c r="H52" s="610"/>
      <c r="I52" s="610"/>
      <c r="J52" s="610"/>
      <c r="K52" s="610"/>
      <c r="L52" s="610"/>
      <c r="M52" s="610"/>
      <c r="N52" s="610"/>
      <c r="O52" s="650"/>
      <c r="P52" s="650"/>
      <c r="Q52" s="650"/>
      <c r="R52" s="650"/>
      <c r="S52" s="715"/>
      <c r="T52" s="715"/>
      <c r="U52" s="715"/>
      <c r="V52" s="654"/>
      <c r="W52" s="607"/>
      <c r="X52" s="607"/>
      <c r="Y52" s="607"/>
      <c r="Z52" s="608"/>
      <c r="AA52" s="608"/>
      <c r="AB52" s="301"/>
      <c r="AD52" s="261"/>
      <c r="AE52" s="647"/>
      <c r="AF52" s="647"/>
      <c r="AG52" s="647"/>
      <c r="AH52" s="647"/>
      <c r="AI52" s="647"/>
      <c r="AJ52" s="647"/>
      <c r="AK52" s="647"/>
    </row>
    <row r="53" spans="1:38" ht="4.5" customHeight="1">
      <c r="B53" s="247"/>
      <c r="C53" s="248"/>
      <c r="D53" s="249"/>
      <c r="E53" s="249"/>
      <c r="F53" s="249"/>
      <c r="G53" s="249"/>
      <c r="H53" s="249"/>
      <c r="I53" s="249"/>
      <c r="J53" s="249"/>
      <c r="K53" s="249"/>
      <c r="L53" s="249"/>
      <c r="M53" s="249"/>
      <c r="N53" s="249"/>
      <c r="O53" s="250"/>
      <c r="P53" s="248"/>
      <c r="Q53" s="251"/>
      <c r="R53" s="251"/>
      <c r="S53" s="251"/>
      <c r="T53" s="251"/>
      <c r="U53" s="251"/>
      <c r="V53" s="251"/>
      <c r="W53" s="251"/>
      <c r="X53" s="251"/>
      <c r="Y53" s="251"/>
      <c r="Z53" s="251"/>
      <c r="AA53" s="304"/>
      <c r="AB53" s="305"/>
      <c r="AD53" s="261"/>
      <c r="AE53" s="646"/>
      <c r="AF53" s="646"/>
      <c r="AG53" s="646"/>
      <c r="AH53" s="646"/>
      <c r="AI53" s="646"/>
      <c r="AJ53" s="646"/>
      <c r="AK53" s="646"/>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A55" s="220"/>
      <c r="C55" s="253"/>
      <c r="D55" s="238"/>
      <c r="E55" s="238"/>
      <c r="F55" s="238"/>
      <c r="G55" s="238"/>
      <c r="H55" s="238"/>
      <c r="I55" s="238"/>
      <c r="J55" s="238"/>
      <c r="K55" s="238"/>
      <c r="L55" s="238"/>
      <c r="M55" s="238"/>
      <c r="N55" s="238"/>
      <c r="AA55" s="254"/>
      <c r="AC55" s="238"/>
      <c r="AE55" s="261"/>
      <c r="AF55" s="239"/>
      <c r="AG55" s="239"/>
      <c r="AH55" s="239"/>
      <c r="AI55" s="239"/>
      <c r="AJ55" s="239"/>
      <c r="AK55" s="239"/>
      <c r="AL55" s="239"/>
    </row>
    <row r="56" spans="1:38" ht="22.5" customHeight="1">
      <c r="C56" s="253"/>
      <c r="D56" s="238"/>
      <c r="E56" s="238"/>
      <c r="F56" s="238"/>
      <c r="G56" s="238"/>
      <c r="H56" s="238"/>
      <c r="I56" s="238"/>
      <c r="J56" s="238"/>
      <c r="K56" s="238"/>
      <c r="L56" s="238"/>
      <c r="M56" s="238"/>
      <c r="N56" s="238"/>
      <c r="P56" s="253"/>
      <c r="Q56" s="254"/>
      <c r="R56" s="254"/>
      <c r="S56" s="254"/>
      <c r="T56" s="254"/>
      <c r="U56" s="254"/>
      <c r="V56" s="254"/>
      <c r="W56" s="254"/>
      <c r="X56" s="254"/>
      <c r="Y56" s="254"/>
      <c r="Z56" s="254"/>
      <c r="AA56" s="254"/>
    </row>
    <row r="57" spans="1:38"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t="22.5" customHeight="1">
      <c r="C76" s="253"/>
      <c r="D76" s="238"/>
      <c r="E76" s="238"/>
      <c r="F76" s="238"/>
      <c r="G76" s="238"/>
      <c r="H76" s="238"/>
      <c r="I76" s="238"/>
      <c r="J76" s="238"/>
      <c r="K76" s="238"/>
      <c r="L76" s="238"/>
      <c r="M76" s="238"/>
      <c r="N76" s="238"/>
      <c r="O76" s="255"/>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O81" s="255"/>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sheetData>
  <sheetProtection algorithmName="SHA-512" hashValue="s9eBuKrshykbopvCLKKX9PkT2vw6HYEzhfyNHhwSy6FCeX1clzsWVfCTe3jQzbj1LJUhI/FBSyhU8JdgrXCmBQ==" saltValue="nOPK2tN7hR3QZqu72X2xZA==" spinCount="100000" sheet="1" objects="1" scenarios="1"/>
  <mergeCells count="87">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9"/>
    <mergeCell ref="R20:AA20"/>
    <mergeCell ref="R21:AA28"/>
    <mergeCell ref="D32:E32"/>
    <mergeCell ref="D33:E33"/>
    <mergeCell ref="D36:E36"/>
    <mergeCell ref="C38:N38"/>
    <mergeCell ref="O38:AA38"/>
    <mergeCell ref="C39:F39"/>
    <mergeCell ref="G39:N39"/>
    <mergeCell ref="O39:S39"/>
    <mergeCell ref="T39:AA39"/>
    <mergeCell ref="AE39:AK39"/>
    <mergeCell ref="C40:F40"/>
    <mergeCell ref="G40:N40"/>
    <mergeCell ref="O40:S40"/>
    <mergeCell ref="T40:AA40"/>
    <mergeCell ref="AE40:AK40"/>
    <mergeCell ref="C41:F41"/>
    <mergeCell ref="G41:N41"/>
    <mergeCell ref="O41:S41"/>
    <mergeCell ref="T41:AA41"/>
    <mergeCell ref="C42:F42"/>
    <mergeCell ref="G42:N42"/>
    <mergeCell ref="O42:S42"/>
    <mergeCell ref="T42:AA42"/>
    <mergeCell ref="AE42:AK42"/>
    <mergeCell ref="C43:F44"/>
    <mergeCell ref="G43:N44"/>
    <mergeCell ref="O43:S43"/>
    <mergeCell ref="T43:AA43"/>
    <mergeCell ref="AE43:AK43"/>
    <mergeCell ref="O44:S44"/>
    <mergeCell ref="T44:AA44"/>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V48:V49"/>
    <mergeCell ref="W48:Y49"/>
    <mergeCell ref="Z48:AA49"/>
    <mergeCell ref="AE48:AK48"/>
    <mergeCell ref="C49:F49"/>
    <mergeCell ref="G49:N49"/>
    <mergeCell ref="AE49:AK49"/>
    <mergeCell ref="AE53:AK53"/>
    <mergeCell ref="AF54:AL54"/>
    <mergeCell ref="Z50:AA52"/>
    <mergeCell ref="AE50:AK50"/>
    <mergeCell ref="C51:F51"/>
    <mergeCell ref="G51:N51"/>
    <mergeCell ref="AE51:AK51"/>
    <mergeCell ref="C52:F52"/>
    <mergeCell ref="G52:N52"/>
    <mergeCell ref="AE52:AK52"/>
    <mergeCell ref="C50:F50"/>
    <mergeCell ref="G50:N50"/>
    <mergeCell ref="S50:U52"/>
    <mergeCell ref="V50:V52"/>
    <mergeCell ref="W50:Y52"/>
  </mergeCells>
  <pageMargins left="0.45972222222222198" right="0.42986111111111103" top="1.0798611111111101" bottom="0.35" header="0.511811023622047" footer="0.511811023622047"/>
  <pageSetup paperSize="9" scale="80"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dimension ref="A1:AL82"/>
  <sheetViews>
    <sheetView showGridLines="0" topLeftCell="A23" zoomScaleNormal="100" workbookViewId="0">
      <selection activeCell="R36" sqref="R36"/>
    </sheetView>
  </sheetViews>
  <sheetFormatPr baseColWidth="10" defaultColWidth="11.42578125" defaultRowHeight="12.75"/>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15" customHeight="1">
      <c r="B8" s="215"/>
      <c r="C8" s="677" t="s">
        <v>433</v>
      </c>
      <c r="D8" s="677"/>
      <c r="E8" s="677"/>
      <c r="F8" s="755" t="s">
        <v>732</v>
      </c>
      <c r="G8" s="755"/>
      <c r="H8" s="755"/>
      <c r="I8" s="755"/>
      <c r="J8" s="755"/>
      <c r="K8" s="755"/>
      <c r="L8" s="755"/>
      <c r="M8" s="755"/>
      <c r="N8" s="755"/>
      <c r="O8" s="755"/>
      <c r="P8" s="755"/>
      <c r="Q8" s="756" t="s">
        <v>435</v>
      </c>
      <c r="R8" s="756"/>
      <c r="S8" s="757"/>
      <c r="T8" s="757"/>
      <c r="U8" s="756" t="s">
        <v>436</v>
      </c>
      <c r="V8" s="756"/>
      <c r="W8" s="678" t="s">
        <v>694</v>
      </c>
      <c r="X8" s="678"/>
      <c r="Y8" s="678"/>
      <c r="Z8" s="678"/>
      <c r="AA8" s="678"/>
      <c r="AB8" s="216"/>
      <c r="AE8" s="218"/>
      <c r="AF8" s="686"/>
      <c r="AG8" s="686"/>
      <c r="AH8" s="686"/>
      <c r="AI8" s="686"/>
      <c r="AJ8" s="686"/>
      <c r="AK8" s="686"/>
      <c r="AL8" s="686"/>
    </row>
    <row r="9" spans="2:38" ht="22.5" customHeight="1">
      <c r="B9" s="215"/>
      <c r="C9" s="661" t="s">
        <v>438</v>
      </c>
      <c r="D9" s="661"/>
      <c r="E9" s="661"/>
      <c r="F9" s="754" t="s">
        <v>713</v>
      </c>
      <c r="G9" s="754"/>
      <c r="H9" s="754"/>
      <c r="I9" s="754"/>
      <c r="J9" s="754"/>
      <c r="K9" s="754"/>
      <c r="L9" s="754"/>
      <c r="M9" s="754"/>
      <c r="N9" s="754"/>
      <c r="O9" s="754"/>
      <c r="P9" s="754"/>
      <c r="Q9" s="754"/>
      <c r="R9" s="754"/>
      <c r="S9" s="754"/>
      <c r="T9" s="754"/>
      <c r="U9" s="754"/>
      <c r="V9" s="754"/>
      <c r="W9" s="754"/>
      <c r="X9" s="754"/>
      <c r="Y9" s="754"/>
      <c r="Z9" s="754"/>
      <c r="AA9" s="754"/>
      <c r="AB9" s="216"/>
      <c r="AE9" s="346"/>
      <c r="AF9" s="686"/>
      <c r="AG9" s="686"/>
      <c r="AH9" s="686"/>
      <c r="AI9" s="686"/>
      <c r="AJ9" s="686"/>
      <c r="AK9" s="686"/>
      <c r="AL9" s="686"/>
    </row>
    <row r="10" spans="2:38">
      <c r="B10" s="215"/>
      <c r="C10" s="661"/>
      <c r="D10" s="661"/>
      <c r="E10" s="661"/>
      <c r="F10" s="754"/>
      <c r="G10" s="754"/>
      <c r="H10" s="754"/>
      <c r="I10" s="754"/>
      <c r="J10" s="754"/>
      <c r="K10" s="754"/>
      <c r="L10" s="754"/>
      <c r="M10" s="754"/>
      <c r="N10" s="754"/>
      <c r="O10" s="754"/>
      <c r="P10" s="754"/>
      <c r="Q10" s="754"/>
      <c r="R10" s="754"/>
      <c r="S10" s="754"/>
      <c r="T10" s="754"/>
      <c r="U10" s="754"/>
      <c r="V10" s="754"/>
      <c r="W10" s="754"/>
      <c r="X10" s="754"/>
      <c r="Y10" s="754"/>
      <c r="Z10" s="754"/>
      <c r="AA10" s="754"/>
      <c r="AB10" s="216"/>
      <c r="AE10" s="218"/>
      <c r="AF10" s="218"/>
      <c r="AG10" s="218"/>
      <c r="AH10" s="218"/>
      <c r="AI10" s="218"/>
      <c r="AJ10" s="218"/>
      <c r="AK10" s="218"/>
      <c r="AL10" s="218"/>
    </row>
    <row r="11" spans="2:38" ht="5.25"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0.25" customHeight="1">
      <c r="B13" s="215"/>
      <c r="C13" s="219"/>
      <c r="D13" s="220"/>
      <c r="E13" s="220"/>
      <c r="F13" s="220"/>
      <c r="G13" s="220"/>
      <c r="H13" s="220"/>
      <c r="I13" s="220"/>
      <c r="J13" s="220"/>
      <c r="K13" s="220"/>
      <c r="L13" s="220"/>
      <c r="M13" s="220"/>
      <c r="N13" s="220"/>
      <c r="O13" s="220"/>
      <c r="P13" s="220"/>
      <c r="Q13" s="220"/>
      <c r="R13" s="766"/>
      <c r="S13" s="766"/>
      <c r="T13" s="766"/>
      <c r="U13" s="766"/>
      <c r="V13" s="766"/>
      <c r="W13" s="766"/>
      <c r="X13" s="766"/>
      <c r="Y13" s="766"/>
      <c r="Z13" s="766"/>
      <c r="AA13" s="766"/>
      <c r="AB13" s="216"/>
      <c r="AE13" s="218"/>
      <c r="AF13" s="218"/>
      <c r="AG13" s="218"/>
      <c r="AH13" s="218"/>
      <c r="AI13" s="218"/>
      <c r="AJ13" s="218"/>
      <c r="AK13" s="218"/>
      <c r="AL13" s="218"/>
    </row>
    <row r="14" spans="2:38" ht="22.5" customHeight="1">
      <c r="B14" s="215"/>
      <c r="C14" s="219"/>
      <c r="D14" s="220"/>
      <c r="E14" s="220"/>
      <c r="F14" s="220"/>
      <c r="G14" s="220"/>
      <c r="H14" s="220"/>
      <c r="I14" s="220"/>
      <c r="J14" s="220"/>
      <c r="K14" s="220"/>
      <c r="L14" s="220"/>
      <c r="M14" s="220"/>
      <c r="N14" s="220"/>
      <c r="O14" s="220"/>
      <c r="P14" s="220"/>
      <c r="Q14" s="220"/>
      <c r="R14" s="766"/>
      <c r="S14" s="766"/>
      <c r="T14" s="766"/>
      <c r="U14" s="766"/>
      <c r="V14" s="766"/>
      <c r="W14" s="766"/>
      <c r="X14" s="766"/>
      <c r="Y14" s="766"/>
      <c r="Z14" s="766"/>
      <c r="AA14" s="766"/>
      <c r="AB14" s="216"/>
      <c r="AE14" s="218"/>
      <c r="AF14" s="218"/>
      <c r="AG14" s="218"/>
      <c r="AH14" s="218"/>
      <c r="AI14" s="218"/>
      <c r="AJ14" s="218"/>
      <c r="AK14" s="218"/>
      <c r="AL14" s="218"/>
    </row>
    <row r="15" spans="2:38" ht="17.25"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216"/>
      <c r="AE15" s="218"/>
      <c r="AF15" s="218"/>
      <c r="AG15" s="218"/>
      <c r="AH15" s="218"/>
      <c r="AI15" s="218"/>
      <c r="AJ15" s="218"/>
      <c r="AK15" s="218"/>
      <c r="AL15" s="218"/>
    </row>
    <row r="16" spans="2:38" ht="17.25"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216"/>
      <c r="AE16" s="218"/>
      <c r="AF16" s="218"/>
      <c r="AG16" s="218"/>
      <c r="AH16" s="218"/>
      <c r="AI16" s="218"/>
      <c r="AJ16" s="218"/>
      <c r="AK16" s="218"/>
      <c r="AL16" s="218"/>
    </row>
    <row r="17" spans="2:38" ht="21.75"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216"/>
      <c r="AE17" s="218"/>
      <c r="AF17" s="218"/>
      <c r="AG17" s="218"/>
      <c r="AH17" s="218"/>
      <c r="AI17" s="218"/>
      <c r="AJ17" s="218"/>
      <c r="AK17" s="218"/>
      <c r="AL17" s="218"/>
    </row>
    <row r="18" spans="2:38" ht="22.5"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216"/>
      <c r="AE18" s="218"/>
      <c r="AF18" s="218"/>
      <c r="AG18" s="218"/>
      <c r="AH18" s="218"/>
      <c r="AI18" s="218"/>
      <c r="AJ18" s="218"/>
      <c r="AK18" s="218"/>
      <c r="AL18" s="218"/>
    </row>
    <row r="19" spans="2:38" ht="17.25"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216"/>
      <c r="AE19" s="218"/>
      <c r="AF19" s="218"/>
      <c r="AG19" s="218"/>
      <c r="AH19" s="218"/>
      <c r="AI19" s="218"/>
      <c r="AJ19" s="218"/>
      <c r="AK19" s="218"/>
      <c r="AL19" s="218"/>
    </row>
    <row r="20" spans="2:38" ht="17.25" customHeight="1">
      <c r="B20" s="215"/>
      <c r="C20" s="219"/>
      <c r="D20" s="220"/>
      <c r="E20" s="220"/>
      <c r="F20" s="220"/>
      <c r="G20" s="220"/>
      <c r="H20" s="220"/>
      <c r="I20" s="220"/>
      <c r="J20" s="220"/>
      <c r="K20" s="220"/>
      <c r="L20" s="220"/>
      <c r="M20" s="220"/>
      <c r="N20" s="220"/>
      <c r="O20" s="220"/>
      <c r="P20" s="220"/>
      <c r="Q20" s="220"/>
      <c r="R20" s="682" t="s">
        <v>478</v>
      </c>
      <c r="S20" s="682"/>
      <c r="T20" s="682"/>
      <c r="U20" s="682"/>
      <c r="V20" s="682"/>
      <c r="W20" s="682"/>
      <c r="X20" s="682"/>
      <c r="Y20" s="682"/>
      <c r="Z20" s="682"/>
      <c r="AA20" s="682"/>
      <c r="AB20" s="216"/>
      <c r="AE20" s="218"/>
      <c r="AF20" s="218"/>
      <c r="AG20" s="218"/>
      <c r="AH20" s="218"/>
      <c r="AI20" s="218"/>
      <c r="AJ20" s="218"/>
      <c r="AK20" s="218"/>
      <c r="AL20" s="218"/>
    </row>
    <row r="21" spans="2:38" ht="17.25" customHeight="1">
      <c r="B21" s="215"/>
      <c r="C21" s="219"/>
      <c r="D21" s="220"/>
      <c r="E21" s="220"/>
      <c r="F21" s="220"/>
      <c r="G21" s="220"/>
      <c r="H21" s="220"/>
      <c r="I21" s="220"/>
      <c r="J21" s="220"/>
      <c r="K21" s="220"/>
      <c r="L21" s="220"/>
      <c r="M21" s="220"/>
      <c r="N21" s="220"/>
      <c r="O21" s="220"/>
      <c r="P21" s="220"/>
      <c r="Q21" s="220"/>
      <c r="R21" s="758"/>
      <c r="S21" s="758"/>
      <c r="T21" s="758"/>
      <c r="U21" s="758"/>
      <c r="V21" s="758"/>
      <c r="W21" s="758"/>
      <c r="X21" s="758"/>
      <c r="Y21" s="758"/>
      <c r="Z21" s="758"/>
      <c r="AA21" s="758"/>
      <c r="AB21" s="216"/>
      <c r="AE21" s="218"/>
      <c r="AF21" s="218"/>
      <c r="AG21" s="218"/>
      <c r="AH21" s="218"/>
      <c r="AI21" s="218"/>
      <c r="AJ21" s="218"/>
      <c r="AK21" s="218"/>
      <c r="AL21" s="218"/>
    </row>
    <row r="22" spans="2:38" ht="17.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7.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7.2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27.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30.7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4.2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18.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6" customHeight="1">
      <c r="B30" s="215"/>
      <c r="C30" s="219"/>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1"/>
      <c r="AB30" s="216"/>
      <c r="AE30" s="218"/>
      <c r="AF30" s="218"/>
      <c r="AG30" s="218"/>
      <c r="AH30" s="218"/>
      <c r="AI30" s="218"/>
      <c r="AJ30" s="218"/>
      <c r="AK30" s="218"/>
      <c r="AL30" s="218"/>
    </row>
    <row r="31" spans="2:38" ht="22.5" customHeight="1">
      <c r="B31" s="215"/>
      <c r="C31" s="219"/>
      <c r="D31" s="332" t="s">
        <v>501</v>
      </c>
      <c r="E31" s="376"/>
      <c r="F31" s="224" t="s">
        <v>502</v>
      </c>
      <c r="G31" s="224" t="s">
        <v>503</v>
      </c>
      <c r="H31" s="224" t="s">
        <v>504</v>
      </c>
      <c r="I31" s="224" t="s">
        <v>505</v>
      </c>
      <c r="J31" s="224" t="s">
        <v>506</v>
      </c>
      <c r="K31" s="224" t="s">
        <v>507</v>
      </c>
      <c r="L31" s="224" t="s">
        <v>508</v>
      </c>
      <c r="M31" s="224" t="s">
        <v>509</v>
      </c>
      <c r="N31" s="224" t="s">
        <v>510</v>
      </c>
      <c r="O31" s="224" t="s">
        <v>511</v>
      </c>
      <c r="P31" s="224" t="s">
        <v>512</v>
      </c>
      <c r="Q31" s="224" t="s">
        <v>513</v>
      </c>
      <c r="R31" s="225" t="s">
        <v>514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767" t="s">
        <v>27</v>
      </c>
      <c r="E32" s="767"/>
      <c r="F32" s="256">
        <f>INDICADORES!H38</f>
        <v>0</v>
      </c>
      <c r="G32" s="256">
        <f>INDICADORES!K38</f>
        <v>2</v>
      </c>
      <c r="H32" s="256">
        <f>INDICADORES!N38</f>
        <v>3</v>
      </c>
      <c r="I32" s="256">
        <f>INDICADORES!T38</f>
        <v>2</v>
      </c>
      <c r="J32" s="256">
        <f>INDICADORES!W38</f>
        <v>3</v>
      </c>
      <c r="K32" s="256">
        <f>INDICADORES!Z38</f>
        <v>0</v>
      </c>
      <c r="L32" s="256">
        <f>INDICADORES!AF38</f>
        <v>0</v>
      </c>
      <c r="M32" s="256">
        <f>INDICADORES!AI38</f>
        <v>0</v>
      </c>
      <c r="N32" s="256">
        <f>INDICADORES!AL38</f>
        <v>2</v>
      </c>
      <c r="O32" s="256">
        <f>INDICADORES!AR38</f>
        <v>3</v>
      </c>
      <c r="P32" s="256">
        <f>INDICADORES!AU38</f>
        <v>2</v>
      </c>
      <c r="Q32" s="256">
        <f>INDICADORES!AX38</f>
        <v>3</v>
      </c>
      <c r="R32" s="257">
        <f>SUM(F32:Q32)</f>
        <v>20</v>
      </c>
      <c r="U32" s="220"/>
      <c r="V32" s="220"/>
      <c r="W32" s="220"/>
      <c r="X32" s="220"/>
      <c r="Y32" s="220"/>
      <c r="Z32" s="220"/>
      <c r="AA32" s="221"/>
      <c r="AB32" s="216"/>
      <c r="AE32" s="218"/>
      <c r="AF32" s="218"/>
      <c r="AG32" s="218"/>
      <c r="AH32" s="218"/>
      <c r="AI32" s="218"/>
      <c r="AJ32" s="218"/>
      <c r="AK32" s="218"/>
      <c r="AL32" s="218"/>
    </row>
    <row r="33" spans="2:38" ht="22.5" customHeight="1">
      <c r="B33" s="215"/>
      <c r="C33" s="219"/>
      <c r="D33" s="767" t="s">
        <v>28</v>
      </c>
      <c r="E33" s="767"/>
      <c r="F33" s="256">
        <f>INDICADORES!I38</f>
        <v>1</v>
      </c>
      <c r="G33" s="256">
        <f>INDICADORES!L38</f>
        <v>2</v>
      </c>
      <c r="H33" s="256">
        <f>INDICADORES!O38</f>
        <v>3</v>
      </c>
      <c r="I33" s="256">
        <f>INDICADORES!U38</f>
        <v>2</v>
      </c>
      <c r="J33" s="256">
        <f>INDICADORES!X38</f>
        <v>3</v>
      </c>
      <c r="K33" s="256">
        <f>INDICADORES!AA38</f>
        <v>0</v>
      </c>
      <c r="L33" s="256">
        <f>INDICADORES!AG38</f>
        <v>1</v>
      </c>
      <c r="M33" s="256">
        <f>INDICADORES!AJ38</f>
        <v>0</v>
      </c>
      <c r="N33" s="256">
        <f>INDICADORES!AM38</f>
        <v>2</v>
      </c>
      <c r="O33" s="256">
        <f>INDICADORES!AS38</f>
        <v>3</v>
      </c>
      <c r="P33" s="256">
        <f>INDICADORES!AV38</f>
        <v>3</v>
      </c>
      <c r="Q33" s="256">
        <f>INDICADORES!AY38</f>
        <v>3</v>
      </c>
      <c r="R33" s="257">
        <f>SUM(F33:Q33)</f>
        <v>23</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515</v>
      </c>
      <c r="E34" s="231"/>
      <c r="F34" s="378">
        <f t="shared" ref="F34:R34" si="0">F32/F33*100</f>
        <v>0</v>
      </c>
      <c r="G34" s="378">
        <f t="shared" si="0"/>
        <v>100</v>
      </c>
      <c r="H34" s="378">
        <f t="shared" si="0"/>
        <v>100</v>
      </c>
      <c r="I34" s="378">
        <f t="shared" si="0"/>
        <v>100</v>
      </c>
      <c r="J34" s="378">
        <f t="shared" si="0"/>
        <v>100</v>
      </c>
      <c r="K34" s="378" t="e">
        <f t="shared" si="0"/>
        <v>#DIV/0!</v>
      </c>
      <c r="L34" s="378">
        <f t="shared" si="0"/>
        <v>0</v>
      </c>
      <c r="M34" s="378" t="e">
        <f t="shared" si="0"/>
        <v>#DIV/0!</v>
      </c>
      <c r="N34" s="378">
        <f t="shared" si="0"/>
        <v>100</v>
      </c>
      <c r="O34" s="378">
        <f t="shared" si="0"/>
        <v>100</v>
      </c>
      <c r="P34" s="378">
        <f t="shared" si="0"/>
        <v>66.666666666666657</v>
      </c>
      <c r="Q34" s="378">
        <f t="shared" si="0"/>
        <v>100</v>
      </c>
      <c r="R34" s="378">
        <f t="shared" si="0"/>
        <v>86.956521739130437</v>
      </c>
      <c r="U34" s="220"/>
      <c r="V34" s="220"/>
      <c r="W34" s="220"/>
      <c r="X34" s="220"/>
      <c r="Y34" s="220"/>
      <c r="Z34" s="220"/>
      <c r="AA34" s="221"/>
      <c r="AB34" s="216"/>
      <c r="AE34" s="218"/>
      <c r="AF34" s="218"/>
      <c r="AG34" s="218"/>
      <c r="AH34" s="218"/>
      <c r="AI34" s="218"/>
      <c r="AJ34" s="218"/>
      <c r="AK34" s="218"/>
      <c r="AL34" s="218"/>
    </row>
    <row r="35" spans="2:38" ht="22.5" customHeight="1">
      <c r="B35" s="215"/>
      <c r="C35" s="219"/>
      <c r="D35" s="231" t="s">
        <v>516</v>
      </c>
      <c r="E35" s="399"/>
      <c r="F35" s="394">
        <v>100</v>
      </c>
      <c r="G35" s="394">
        <v>100</v>
      </c>
      <c r="H35" s="394">
        <v>100</v>
      </c>
      <c r="I35" s="394">
        <v>100</v>
      </c>
      <c r="J35" s="394">
        <v>50</v>
      </c>
      <c r="K35" s="394" t="e">
        <f>#DIV/0!</f>
        <v>#DIV/0!</v>
      </c>
      <c r="L35" s="394">
        <v>100</v>
      </c>
      <c r="M35" s="394">
        <v>0</v>
      </c>
      <c r="N35" s="394" t="e">
        <f>#DIV/0!</f>
        <v>#DIV/0!</v>
      </c>
      <c r="O35" s="394">
        <v>0</v>
      </c>
      <c r="P35" s="394">
        <v>100</v>
      </c>
      <c r="Q35" s="394">
        <v>100</v>
      </c>
      <c r="R35" s="380">
        <v>83</v>
      </c>
      <c r="U35" s="220"/>
      <c r="V35" s="220"/>
      <c r="W35" s="220"/>
      <c r="X35" s="220"/>
      <c r="Y35" s="220"/>
      <c r="Z35" s="220"/>
      <c r="AA35" s="221"/>
      <c r="AB35" s="216"/>
      <c r="AE35" s="218"/>
      <c r="AF35" s="218"/>
      <c r="AG35" s="218"/>
      <c r="AH35" s="218"/>
      <c r="AI35" s="218"/>
      <c r="AJ35" s="218"/>
      <c r="AK35" s="218"/>
      <c r="AL35" s="218"/>
    </row>
    <row r="36" spans="2:38" ht="17.25" customHeight="1">
      <c r="B36" s="215"/>
      <c r="C36" s="219"/>
      <c r="D36" s="771" t="s">
        <v>26</v>
      </c>
      <c r="E36" s="771"/>
      <c r="F36" s="394">
        <v>100</v>
      </c>
      <c r="G36" s="394">
        <v>100</v>
      </c>
      <c r="H36" s="394">
        <v>100</v>
      </c>
      <c r="I36" s="394">
        <v>100</v>
      </c>
      <c r="J36" s="394">
        <v>100</v>
      </c>
      <c r="K36" s="394">
        <v>100</v>
      </c>
      <c r="L36" s="394">
        <v>100</v>
      </c>
      <c r="M36" s="394">
        <v>100</v>
      </c>
      <c r="N36" s="394">
        <v>100</v>
      </c>
      <c r="O36" s="394">
        <v>100</v>
      </c>
      <c r="P36" s="394">
        <v>100</v>
      </c>
      <c r="Q36" s="394">
        <v>100</v>
      </c>
      <c r="R36" s="394">
        <v>100</v>
      </c>
      <c r="U36" s="220"/>
      <c r="V36" s="220"/>
      <c r="W36" s="220"/>
      <c r="X36" s="220"/>
      <c r="Y36" s="220"/>
      <c r="Z36" s="220"/>
      <c r="AA36" s="221"/>
      <c r="AB36" s="216"/>
      <c r="AE36" s="218"/>
      <c r="AF36" s="218"/>
      <c r="AG36" s="218"/>
      <c r="AH36" s="218"/>
      <c r="AI36" s="218"/>
      <c r="AJ36" s="218"/>
      <c r="AK36" s="218"/>
      <c r="AL36" s="218"/>
    </row>
    <row r="37" spans="2:38" ht="3.75" customHeight="1">
      <c r="B37" s="215"/>
      <c r="C37" s="219"/>
      <c r="D37" s="220"/>
      <c r="S37" s="220"/>
      <c r="T37" s="220"/>
      <c r="W37" s="220"/>
      <c r="X37" s="220"/>
      <c r="Y37" s="220"/>
      <c r="Z37" s="220"/>
      <c r="AA37" s="221"/>
      <c r="AB37" s="216"/>
      <c r="AE37" s="218"/>
      <c r="AF37" s="218"/>
      <c r="AG37" s="218"/>
      <c r="AH37" s="218"/>
      <c r="AI37" s="218"/>
      <c r="AJ37" s="218"/>
      <c r="AK37" s="218"/>
      <c r="AL37" s="218"/>
    </row>
    <row r="38" spans="2:38" ht="12.75" customHeight="1">
      <c r="B38" s="215"/>
      <c r="C38" s="765" t="s">
        <v>466</v>
      </c>
      <c r="D38" s="765"/>
      <c r="E38" s="765"/>
      <c r="F38" s="765"/>
      <c r="G38" s="765"/>
      <c r="H38" s="765"/>
      <c r="I38" s="765"/>
      <c r="J38" s="765"/>
      <c r="K38" s="765"/>
      <c r="L38" s="765"/>
      <c r="M38" s="765"/>
      <c r="N38" s="765"/>
      <c r="O38" s="659" t="s">
        <v>467</v>
      </c>
      <c r="P38" s="659"/>
      <c r="Q38" s="659"/>
      <c r="R38" s="659"/>
      <c r="S38" s="659"/>
      <c r="T38" s="659"/>
      <c r="U38" s="659"/>
      <c r="V38" s="659"/>
      <c r="W38" s="659"/>
      <c r="X38" s="659"/>
      <c r="Y38" s="659"/>
      <c r="Z38" s="659"/>
      <c r="AA38" s="659"/>
      <c r="AB38" s="216"/>
      <c r="AD38" s="218"/>
      <c r="AE38" s="218"/>
      <c r="AF38" s="218"/>
      <c r="AG38" s="218"/>
      <c r="AH38" s="218"/>
      <c r="AI38" s="218"/>
      <c r="AJ38" s="218"/>
      <c r="AK38" s="218"/>
    </row>
    <row r="39" spans="2:38" ht="21" customHeight="1">
      <c r="B39" s="215"/>
      <c r="C39" s="677" t="s">
        <v>27</v>
      </c>
      <c r="D39" s="677"/>
      <c r="E39" s="677"/>
      <c r="F39" s="677"/>
      <c r="G39" s="763" t="s">
        <v>136</v>
      </c>
      <c r="H39" s="763"/>
      <c r="I39" s="763"/>
      <c r="J39" s="763"/>
      <c r="K39" s="763"/>
      <c r="L39" s="763"/>
      <c r="M39" s="763"/>
      <c r="N39" s="763"/>
      <c r="O39" s="690" t="s">
        <v>518</v>
      </c>
      <c r="P39" s="690"/>
      <c r="Q39" s="690"/>
      <c r="R39" s="690"/>
      <c r="S39" s="690"/>
      <c r="T39" s="742"/>
      <c r="U39" s="742"/>
      <c r="V39" s="742"/>
      <c r="W39" s="742"/>
      <c r="X39" s="742"/>
      <c r="Y39" s="742"/>
      <c r="Z39" s="742"/>
      <c r="AA39" s="742"/>
      <c r="AB39" s="301"/>
      <c r="AD39" s="261"/>
      <c r="AE39" s="646"/>
      <c r="AF39" s="646"/>
      <c r="AG39" s="646"/>
      <c r="AH39" s="646"/>
      <c r="AI39" s="646"/>
      <c r="AJ39" s="646"/>
      <c r="AK39" s="646"/>
    </row>
    <row r="40" spans="2:38" ht="18" customHeight="1">
      <c r="B40" s="215"/>
      <c r="C40" s="661" t="s">
        <v>28</v>
      </c>
      <c r="D40" s="661"/>
      <c r="E40" s="661"/>
      <c r="F40" s="661"/>
      <c r="G40" s="763" t="s">
        <v>134</v>
      </c>
      <c r="H40" s="763"/>
      <c r="I40" s="763"/>
      <c r="J40" s="763"/>
      <c r="K40" s="763"/>
      <c r="L40" s="763"/>
      <c r="M40" s="763"/>
      <c r="N40" s="763"/>
      <c r="O40" s="661" t="s">
        <v>519</v>
      </c>
      <c r="P40" s="661"/>
      <c r="Q40" s="661"/>
      <c r="R40" s="661"/>
      <c r="S40" s="661"/>
      <c r="T40" s="740"/>
      <c r="U40" s="740"/>
      <c r="V40" s="740"/>
      <c r="W40" s="740"/>
      <c r="X40" s="740"/>
      <c r="Y40" s="740"/>
      <c r="Z40" s="740"/>
      <c r="AA40" s="740"/>
      <c r="AB40" s="301"/>
      <c r="AD40" s="261"/>
      <c r="AE40" s="646"/>
      <c r="AF40" s="646"/>
      <c r="AG40" s="646"/>
      <c r="AH40" s="646"/>
      <c r="AI40" s="646"/>
      <c r="AJ40" s="646"/>
      <c r="AK40" s="646"/>
    </row>
    <row r="41" spans="2:38" ht="24" customHeight="1">
      <c r="B41" s="215"/>
      <c r="C41" s="661" t="s">
        <v>520</v>
      </c>
      <c r="D41" s="661"/>
      <c r="E41" s="661"/>
      <c r="F41" s="661"/>
      <c r="G41" s="763" t="s">
        <v>731</v>
      </c>
      <c r="H41" s="763"/>
      <c r="I41" s="763"/>
      <c r="J41" s="763"/>
      <c r="K41" s="763"/>
      <c r="L41" s="763"/>
      <c r="M41" s="763"/>
      <c r="N41" s="763"/>
      <c r="O41" s="648" t="s">
        <v>471</v>
      </c>
      <c r="P41" s="648"/>
      <c r="Q41" s="648"/>
      <c r="R41" s="648"/>
      <c r="S41" s="648"/>
      <c r="T41" s="740" t="s">
        <v>472</v>
      </c>
      <c r="U41" s="740"/>
      <c r="V41" s="740"/>
      <c r="W41" s="740"/>
      <c r="X41" s="740"/>
      <c r="Y41" s="740"/>
      <c r="Z41" s="740"/>
      <c r="AA41" s="740"/>
      <c r="AB41" s="301"/>
      <c r="AD41" s="261"/>
      <c r="AE41" s="239"/>
      <c r="AF41" s="239"/>
      <c r="AG41" s="239"/>
      <c r="AH41" s="239"/>
      <c r="AI41" s="239"/>
      <c r="AJ41" s="239"/>
      <c r="AK41" s="239"/>
    </row>
    <row r="42" spans="2:38" ht="18.75" customHeight="1">
      <c r="B42" s="215"/>
      <c r="C42" s="661" t="s">
        <v>468</v>
      </c>
      <c r="D42" s="661"/>
      <c r="E42" s="661"/>
      <c r="F42" s="661"/>
      <c r="G42" s="763" t="s">
        <v>252</v>
      </c>
      <c r="H42" s="763"/>
      <c r="I42" s="763"/>
      <c r="J42" s="763"/>
      <c r="K42" s="763"/>
      <c r="L42" s="763"/>
      <c r="M42" s="763"/>
      <c r="N42" s="763"/>
      <c r="O42" s="648" t="s">
        <v>473</v>
      </c>
      <c r="P42" s="648"/>
      <c r="Q42" s="648"/>
      <c r="R42" s="648"/>
      <c r="S42" s="648"/>
      <c r="T42" s="740" t="s">
        <v>474</v>
      </c>
      <c r="U42" s="740"/>
      <c r="V42" s="740"/>
      <c r="W42" s="740"/>
      <c r="X42" s="740"/>
      <c r="Y42" s="740"/>
      <c r="Z42" s="740"/>
      <c r="AA42" s="740"/>
      <c r="AB42" s="301"/>
      <c r="AD42" s="261"/>
      <c r="AE42" s="647"/>
      <c r="AF42" s="647"/>
      <c r="AG42" s="647"/>
      <c r="AH42" s="647"/>
      <c r="AI42" s="647"/>
      <c r="AJ42" s="647"/>
      <c r="AK42" s="647"/>
    </row>
    <row r="43" spans="2:38" ht="15.75" customHeight="1">
      <c r="B43" s="215"/>
      <c r="C43" s="668" t="s">
        <v>522</v>
      </c>
      <c r="D43" s="668"/>
      <c r="E43" s="668"/>
      <c r="F43" s="668"/>
      <c r="G43" s="737" t="s">
        <v>640</v>
      </c>
      <c r="H43" s="737"/>
      <c r="I43" s="737"/>
      <c r="J43" s="737"/>
      <c r="K43" s="737"/>
      <c r="L43" s="737"/>
      <c r="M43" s="737"/>
      <c r="N43" s="737"/>
      <c r="O43" s="661" t="s">
        <v>475</v>
      </c>
      <c r="P43" s="661"/>
      <c r="Q43" s="661"/>
      <c r="R43" s="661"/>
      <c r="S43" s="661"/>
      <c r="T43" s="740"/>
      <c r="U43" s="740"/>
      <c r="V43" s="740"/>
      <c r="W43" s="740"/>
      <c r="X43" s="740"/>
      <c r="Y43" s="740"/>
      <c r="Z43" s="740"/>
      <c r="AA43" s="740"/>
      <c r="AB43" s="301"/>
      <c r="AD43" s="261"/>
      <c r="AE43" s="647"/>
      <c r="AF43" s="647"/>
      <c r="AG43" s="647"/>
      <c r="AH43" s="647"/>
      <c r="AI43" s="647"/>
      <c r="AJ43" s="647"/>
      <c r="AK43" s="647"/>
    </row>
    <row r="44" spans="2:38" ht="22.5" customHeight="1">
      <c r="B44" s="215"/>
      <c r="C44" s="668"/>
      <c r="D44" s="668"/>
      <c r="E44" s="668"/>
      <c r="F44" s="668"/>
      <c r="G44" s="737"/>
      <c r="H44" s="737"/>
      <c r="I44" s="737"/>
      <c r="J44" s="737"/>
      <c r="K44" s="737"/>
      <c r="L44" s="737"/>
      <c r="M44" s="737"/>
      <c r="N44" s="737"/>
      <c r="O44" s="668" t="s">
        <v>476</v>
      </c>
      <c r="P44" s="668"/>
      <c r="Q44" s="668"/>
      <c r="R44" s="668"/>
      <c r="S44" s="668"/>
      <c r="T44" s="741" t="s">
        <v>477</v>
      </c>
      <c r="U44" s="741"/>
      <c r="V44" s="741"/>
      <c r="W44" s="741"/>
      <c r="X44" s="741"/>
      <c r="Y44" s="741"/>
      <c r="Z44" s="741"/>
      <c r="AA44" s="741"/>
      <c r="AB44" s="301"/>
      <c r="AD44" s="261"/>
      <c r="AE44" s="238"/>
      <c r="AF44" s="238"/>
      <c r="AG44" s="238"/>
      <c r="AH44" s="238"/>
      <c r="AI44" s="238"/>
      <c r="AJ44" s="238"/>
      <c r="AK44" s="238"/>
    </row>
    <row r="45" spans="2:38" ht="15" customHeight="1">
      <c r="B45" s="215"/>
      <c r="C45" s="676" t="s">
        <v>478</v>
      </c>
      <c r="D45" s="676"/>
      <c r="E45" s="676"/>
      <c r="F45" s="676"/>
      <c r="G45" s="676"/>
      <c r="H45" s="676"/>
      <c r="I45" s="676"/>
      <c r="J45" s="676"/>
      <c r="K45" s="676"/>
      <c r="L45" s="676"/>
      <c r="M45" s="676"/>
      <c r="N45" s="676"/>
      <c r="O45" s="660" t="s">
        <v>479</v>
      </c>
      <c r="P45" s="660"/>
      <c r="Q45" s="660"/>
      <c r="R45" s="660"/>
      <c r="S45" s="660"/>
      <c r="T45" s="660"/>
      <c r="U45" s="660"/>
      <c r="V45" s="660"/>
      <c r="W45" s="660"/>
      <c r="X45" s="660"/>
      <c r="Y45" s="660"/>
      <c r="Z45" s="660"/>
      <c r="AA45" s="660"/>
      <c r="AB45" s="301"/>
      <c r="AD45" s="261"/>
      <c r="AE45" s="647"/>
      <c r="AF45" s="647"/>
      <c r="AG45" s="647"/>
      <c r="AH45" s="647"/>
      <c r="AI45" s="647"/>
      <c r="AJ45" s="647"/>
      <c r="AK45" s="647"/>
    </row>
    <row r="46" spans="2:38" ht="27.75" customHeight="1">
      <c r="B46" s="215"/>
      <c r="C46" s="677" t="s">
        <v>480</v>
      </c>
      <c r="D46" s="677"/>
      <c r="E46" s="677"/>
      <c r="F46" s="677"/>
      <c r="G46" s="662" t="s">
        <v>481</v>
      </c>
      <c r="H46" s="662"/>
      <c r="I46" s="241"/>
      <c r="J46" s="241" t="s">
        <v>483</v>
      </c>
      <c r="K46" s="240" t="s">
        <v>482</v>
      </c>
      <c r="L46" s="241" t="s">
        <v>484</v>
      </c>
      <c r="M46" s="242"/>
      <c r="N46" s="242"/>
      <c r="O46" s="663" t="s">
        <v>485</v>
      </c>
      <c r="P46" s="663"/>
      <c r="Q46" s="663"/>
      <c r="R46" s="663"/>
      <c r="S46" s="720" t="s">
        <v>486</v>
      </c>
      <c r="T46" s="720"/>
      <c r="U46" s="720"/>
      <c r="V46" s="720"/>
      <c r="W46" s="720"/>
      <c r="X46" s="720"/>
      <c r="Y46" s="720"/>
      <c r="Z46" s="720"/>
      <c r="AA46" s="720"/>
      <c r="AB46" s="301"/>
      <c r="AD46" s="261"/>
      <c r="AE46" s="238"/>
      <c r="AF46" s="238"/>
      <c r="AG46" s="238"/>
      <c r="AH46" s="238"/>
      <c r="AI46" s="238"/>
      <c r="AJ46" s="238"/>
      <c r="AK46" s="238"/>
    </row>
    <row r="47" spans="2:38" ht="36" customHeight="1">
      <c r="B47" s="215"/>
      <c r="C47" s="677"/>
      <c r="D47" s="677"/>
      <c r="E47" s="677"/>
      <c r="F47" s="677"/>
      <c r="G47" s="665" t="s">
        <v>710</v>
      </c>
      <c r="H47" s="665"/>
      <c r="I47" s="665"/>
      <c r="J47" s="665"/>
      <c r="K47" s="665"/>
      <c r="L47" s="665"/>
      <c r="M47" s="665"/>
      <c r="N47" s="243" t="s">
        <v>482</v>
      </c>
      <c r="O47" s="650" t="s">
        <v>487</v>
      </c>
      <c r="P47" s="650"/>
      <c r="Q47" s="650"/>
      <c r="R47" s="650"/>
      <c r="S47" s="656" t="s">
        <v>488</v>
      </c>
      <c r="T47" s="656"/>
      <c r="U47" s="656"/>
      <c r="V47" s="245" t="s">
        <v>482</v>
      </c>
      <c r="W47" s="721" t="s">
        <v>489</v>
      </c>
      <c r="X47" s="721"/>
      <c r="Y47" s="721"/>
      <c r="Z47" s="667" t="s">
        <v>482</v>
      </c>
      <c r="AA47" s="667"/>
      <c r="AB47" s="301"/>
      <c r="AD47" s="261"/>
      <c r="AE47" s="647"/>
      <c r="AF47" s="647"/>
      <c r="AG47" s="647"/>
      <c r="AH47" s="647"/>
      <c r="AI47" s="647"/>
      <c r="AJ47" s="647"/>
      <c r="AK47" s="647"/>
    </row>
    <row r="48" spans="2:38" ht="29.25" customHeight="1">
      <c r="B48" s="215"/>
      <c r="C48" s="648" t="s">
        <v>490</v>
      </c>
      <c r="D48" s="648"/>
      <c r="E48" s="648"/>
      <c r="F48" s="648"/>
      <c r="G48" s="652"/>
      <c r="H48" s="652"/>
      <c r="I48" s="652"/>
      <c r="J48" s="652"/>
      <c r="K48" s="652"/>
      <c r="L48" s="652"/>
      <c r="M48" s="652"/>
      <c r="N48" s="652"/>
      <c r="O48" s="650"/>
      <c r="P48" s="650"/>
      <c r="Q48" s="650"/>
      <c r="R48" s="650"/>
      <c r="S48" s="721" t="s">
        <v>476</v>
      </c>
      <c r="T48" s="721"/>
      <c r="U48" s="721"/>
      <c r="V48" s="655" t="s">
        <v>482</v>
      </c>
      <c r="W48" s="721" t="s">
        <v>523</v>
      </c>
      <c r="X48" s="721"/>
      <c r="Y48" s="721"/>
      <c r="Z48" s="712"/>
      <c r="AA48" s="712"/>
      <c r="AB48" s="301"/>
      <c r="AD48" s="261"/>
      <c r="AE48" s="647"/>
      <c r="AF48" s="647"/>
      <c r="AG48" s="647"/>
      <c r="AH48" s="647"/>
      <c r="AI48" s="647"/>
      <c r="AJ48" s="647"/>
      <c r="AK48" s="647"/>
    </row>
    <row r="49" spans="1:38" ht="23.25" customHeight="1">
      <c r="B49" s="215"/>
      <c r="C49" s="648" t="s">
        <v>524</v>
      </c>
      <c r="D49" s="648"/>
      <c r="E49" s="648"/>
      <c r="F49" s="648"/>
      <c r="G49" s="736" t="s">
        <v>622</v>
      </c>
      <c r="H49" s="736"/>
      <c r="I49" s="736"/>
      <c r="J49" s="736"/>
      <c r="K49" s="736"/>
      <c r="L49" s="736"/>
      <c r="M49" s="736"/>
      <c r="N49" s="736"/>
      <c r="O49" s="650"/>
      <c r="P49" s="650"/>
      <c r="Q49" s="650"/>
      <c r="R49" s="650"/>
      <c r="S49" s="721"/>
      <c r="T49" s="721"/>
      <c r="U49" s="721"/>
      <c r="V49" s="655"/>
      <c r="W49" s="721"/>
      <c r="X49" s="721"/>
      <c r="Y49" s="721"/>
      <c r="Z49" s="712"/>
      <c r="AA49" s="712"/>
      <c r="AB49" s="301"/>
      <c r="AD49" s="261"/>
      <c r="AE49" s="647"/>
      <c r="AF49" s="647"/>
      <c r="AG49" s="647"/>
      <c r="AH49" s="647"/>
      <c r="AI49" s="647"/>
      <c r="AJ49" s="647"/>
      <c r="AK49" s="647"/>
    </row>
    <row r="50" spans="1:38" ht="14.25" customHeight="1">
      <c r="B50" s="215"/>
      <c r="C50" s="648" t="s">
        <v>526</v>
      </c>
      <c r="D50" s="648"/>
      <c r="E50" s="648"/>
      <c r="F50" s="648"/>
      <c r="G50" s="649">
        <v>1</v>
      </c>
      <c r="H50" s="649"/>
      <c r="I50" s="649"/>
      <c r="J50" s="649"/>
      <c r="K50" s="649"/>
      <c r="L50" s="649"/>
      <c r="M50" s="649"/>
      <c r="N50" s="649"/>
      <c r="O50" s="650"/>
      <c r="P50" s="650"/>
      <c r="Q50" s="650"/>
      <c r="R50" s="650"/>
      <c r="S50" s="715" t="s">
        <v>493</v>
      </c>
      <c r="T50" s="715"/>
      <c r="U50" s="715"/>
      <c r="V50" s="654" t="s">
        <v>482</v>
      </c>
      <c r="W50" s="607" t="s">
        <v>494</v>
      </c>
      <c r="X50" s="607"/>
      <c r="Y50" s="607"/>
      <c r="Z50" s="608" t="s">
        <v>482</v>
      </c>
      <c r="AA50" s="608"/>
      <c r="AB50" s="301"/>
      <c r="AD50" s="261"/>
      <c r="AE50" s="647"/>
      <c r="AF50" s="647"/>
      <c r="AG50" s="647"/>
      <c r="AH50" s="647"/>
      <c r="AI50" s="647"/>
      <c r="AJ50" s="647"/>
      <c r="AK50" s="647"/>
    </row>
    <row r="51" spans="1:38" ht="14.25" customHeight="1">
      <c r="B51" s="215"/>
      <c r="C51" s="648" t="s">
        <v>495</v>
      </c>
      <c r="D51" s="648"/>
      <c r="E51" s="648"/>
      <c r="F51" s="648"/>
      <c r="G51" s="649"/>
      <c r="H51" s="649"/>
      <c r="I51" s="649"/>
      <c r="J51" s="649"/>
      <c r="K51" s="649"/>
      <c r="L51" s="649"/>
      <c r="M51" s="649"/>
      <c r="N51" s="649"/>
      <c r="O51" s="650"/>
      <c r="P51" s="650"/>
      <c r="Q51" s="650"/>
      <c r="R51" s="650"/>
      <c r="S51" s="715"/>
      <c r="T51" s="715"/>
      <c r="U51" s="715"/>
      <c r="V51" s="654"/>
      <c r="W51" s="607"/>
      <c r="X51" s="607"/>
      <c r="Y51" s="607"/>
      <c r="Z51" s="608"/>
      <c r="AA51" s="608"/>
      <c r="AB51" s="301"/>
      <c r="AD51" s="261"/>
      <c r="AE51" s="647"/>
      <c r="AF51" s="647"/>
      <c r="AG51" s="647"/>
      <c r="AH51" s="647"/>
      <c r="AI51" s="647"/>
      <c r="AJ51" s="647"/>
      <c r="AK51" s="647"/>
    </row>
    <row r="52" spans="1:38" ht="21.75" customHeight="1">
      <c r="B52" s="215"/>
      <c r="C52" s="650" t="s">
        <v>496</v>
      </c>
      <c r="D52" s="650"/>
      <c r="E52" s="650"/>
      <c r="F52" s="650"/>
      <c r="G52" s="610" t="s">
        <v>547</v>
      </c>
      <c r="H52" s="610"/>
      <c r="I52" s="610"/>
      <c r="J52" s="610"/>
      <c r="K52" s="610"/>
      <c r="L52" s="610"/>
      <c r="M52" s="610"/>
      <c r="N52" s="610"/>
      <c r="O52" s="650"/>
      <c r="P52" s="650"/>
      <c r="Q52" s="650"/>
      <c r="R52" s="650"/>
      <c r="S52" s="715"/>
      <c r="T52" s="715"/>
      <c r="U52" s="715"/>
      <c r="V52" s="654"/>
      <c r="W52" s="607"/>
      <c r="X52" s="607"/>
      <c r="Y52" s="607"/>
      <c r="Z52" s="608"/>
      <c r="AA52" s="608"/>
      <c r="AB52" s="301"/>
      <c r="AD52" s="261"/>
      <c r="AE52" s="647"/>
      <c r="AF52" s="647"/>
      <c r="AG52" s="647"/>
      <c r="AH52" s="647"/>
      <c r="AI52" s="647"/>
      <c r="AJ52" s="647"/>
      <c r="AK52" s="647"/>
    </row>
    <row r="53" spans="1:38" ht="4.5" customHeight="1">
      <c r="B53" s="247"/>
      <c r="C53" s="248"/>
      <c r="D53" s="249"/>
      <c r="E53" s="249"/>
      <c r="F53" s="249"/>
      <c r="G53" s="249"/>
      <c r="H53" s="249"/>
      <c r="I53" s="249"/>
      <c r="J53" s="249"/>
      <c r="K53" s="249"/>
      <c r="L53" s="249"/>
      <c r="M53" s="249"/>
      <c r="N53" s="249"/>
      <c r="O53" s="250"/>
      <c r="P53" s="248"/>
      <c r="Q53" s="251"/>
      <c r="R53" s="251"/>
      <c r="S53" s="251"/>
      <c r="T53" s="251"/>
      <c r="U53" s="251"/>
      <c r="V53" s="251"/>
      <c r="W53" s="251"/>
      <c r="X53" s="251"/>
      <c r="Y53" s="251"/>
      <c r="Z53" s="251"/>
      <c r="AA53" s="304"/>
      <c r="AB53" s="305"/>
      <c r="AD53" s="261"/>
      <c r="AE53" s="646"/>
      <c r="AF53" s="646"/>
      <c r="AG53" s="646"/>
      <c r="AH53" s="646"/>
      <c r="AI53" s="646"/>
      <c r="AJ53" s="646"/>
      <c r="AK53" s="646"/>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A55" s="220"/>
      <c r="C55" s="253"/>
      <c r="D55" s="238"/>
      <c r="E55" s="238"/>
      <c r="F55" s="238"/>
      <c r="G55" s="238"/>
      <c r="H55" s="238"/>
      <c r="I55" s="238"/>
      <c r="J55" s="238"/>
      <c r="K55" s="238"/>
      <c r="L55" s="238"/>
      <c r="M55" s="238"/>
      <c r="N55" s="238"/>
      <c r="AA55" s="254"/>
      <c r="AC55" s="238"/>
      <c r="AE55" s="261"/>
      <c r="AF55" s="239"/>
      <c r="AG55" s="239"/>
      <c r="AH55" s="239"/>
      <c r="AI55" s="239"/>
      <c r="AJ55" s="239"/>
      <c r="AK55" s="239"/>
      <c r="AL55" s="239"/>
    </row>
    <row r="56" spans="1:38" ht="22.5" customHeight="1">
      <c r="C56" s="253"/>
      <c r="D56" s="238"/>
      <c r="E56" s="238"/>
      <c r="F56" s="238"/>
      <c r="G56" s="238"/>
      <c r="H56" s="238"/>
      <c r="I56" s="238"/>
      <c r="J56" s="238"/>
      <c r="K56" s="238"/>
      <c r="L56" s="238"/>
      <c r="M56" s="238"/>
      <c r="N56" s="238"/>
      <c r="P56" s="253"/>
      <c r="Q56" s="254"/>
      <c r="R56" s="254"/>
      <c r="S56" s="254"/>
      <c r="T56" s="254"/>
      <c r="U56" s="254"/>
      <c r="V56" s="254"/>
      <c r="W56" s="254"/>
      <c r="X56" s="254"/>
      <c r="Y56" s="254"/>
      <c r="Z56" s="254"/>
      <c r="AA56" s="254"/>
    </row>
    <row r="57" spans="1:38"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t="22.5" customHeight="1">
      <c r="C76" s="253"/>
      <c r="D76" s="238"/>
      <c r="E76" s="238"/>
      <c r="F76" s="238"/>
      <c r="G76" s="238"/>
      <c r="H76" s="238"/>
      <c r="I76" s="238"/>
      <c r="J76" s="238"/>
      <c r="K76" s="238"/>
      <c r="L76" s="238"/>
      <c r="M76" s="238"/>
      <c r="N76" s="238"/>
      <c r="O76" s="255"/>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O81" s="255"/>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sheetData>
  <sheetProtection algorithmName="SHA-512" hashValue="NIJUfZ4QNbbADdfJ816zzYhzhOqhsqEhmEACIMioPUN2nSSyru0rF5PGpB8apy68IOyItq/fSqlqiGB1Qu0nqA==" saltValue="sUW5MWAPHdBSx98wELm9fw==" spinCount="100000" sheet="1" objects="1" scenarios="1"/>
  <mergeCells count="87">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9"/>
    <mergeCell ref="R20:AA20"/>
    <mergeCell ref="R21:AA28"/>
    <mergeCell ref="D32:E32"/>
    <mergeCell ref="D33:E33"/>
    <mergeCell ref="D36:E36"/>
    <mergeCell ref="C38:N38"/>
    <mergeCell ref="O38:AA38"/>
    <mergeCell ref="C39:F39"/>
    <mergeCell ref="G39:N39"/>
    <mergeCell ref="O39:S39"/>
    <mergeCell ref="T39:AA39"/>
    <mergeCell ref="AE39:AK39"/>
    <mergeCell ref="C40:F40"/>
    <mergeCell ref="G40:N40"/>
    <mergeCell ref="O40:S40"/>
    <mergeCell ref="T40:AA40"/>
    <mergeCell ref="AE40:AK40"/>
    <mergeCell ref="C41:F41"/>
    <mergeCell ref="G41:N41"/>
    <mergeCell ref="O41:S41"/>
    <mergeCell ref="T41:AA41"/>
    <mergeCell ref="C42:F42"/>
    <mergeCell ref="G42:N42"/>
    <mergeCell ref="O42:S42"/>
    <mergeCell ref="T42:AA42"/>
    <mergeCell ref="AE42:AK42"/>
    <mergeCell ref="C43:F44"/>
    <mergeCell ref="G43:N44"/>
    <mergeCell ref="O43:S43"/>
    <mergeCell ref="T43:AA43"/>
    <mergeCell ref="AE43:AK43"/>
    <mergeCell ref="O44:S44"/>
    <mergeCell ref="T44:AA44"/>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V48:V49"/>
    <mergeCell ref="W48:Y49"/>
    <mergeCell ref="Z48:AA49"/>
    <mergeCell ref="AE48:AK48"/>
    <mergeCell ref="C49:F49"/>
    <mergeCell ref="G49:N49"/>
    <mergeCell ref="AE49:AK49"/>
    <mergeCell ref="AE53:AK53"/>
    <mergeCell ref="AF54:AL54"/>
    <mergeCell ref="Z50:AA52"/>
    <mergeCell ref="AE50:AK50"/>
    <mergeCell ref="C51:F51"/>
    <mergeCell ref="G51:N51"/>
    <mergeCell ref="AE51:AK51"/>
    <mergeCell ref="C52:F52"/>
    <mergeCell ref="G52:N52"/>
    <mergeCell ref="AE52:AK52"/>
    <mergeCell ref="C50:F50"/>
    <mergeCell ref="G50:N50"/>
    <mergeCell ref="S50:U52"/>
    <mergeCell ref="V50:V52"/>
    <mergeCell ref="W50:Y52"/>
  </mergeCells>
  <pageMargins left="0.45972222222222198" right="0.42986111111111103" top="1.0798611111111101" bottom="0.35" header="0.511811023622047" footer="0.511811023622047"/>
  <pageSetup paperSize="9" scale="80"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dimension ref="A1:AL82"/>
  <sheetViews>
    <sheetView showGridLines="0" topLeftCell="A29" zoomScaleNormal="100" workbookViewId="0">
      <selection activeCell="L36" sqref="L36"/>
    </sheetView>
  </sheetViews>
  <sheetFormatPr baseColWidth="10" defaultColWidth="11.42578125" defaultRowHeight="12.75"/>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30.75" customHeight="1">
      <c r="B8" s="215"/>
      <c r="C8" s="677" t="s">
        <v>433</v>
      </c>
      <c r="D8" s="677"/>
      <c r="E8" s="677"/>
      <c r="F8" s="755" t="s">
        <v>137</v>
      </c>
      <c r="G8" s="755"/>
      <c r="H8" s="755"/>
      <c r="I8" s="755"/>
      <c r="J8" s="755"/>
      <c r="K8" s="755"/>
      <c r="L8" s="755"/>
      <c r="M8" s="755"/>
      <c r="N8" s="755"/>
      <c r="O8" s="755"/>
      <c r="P8" s="755"/>
      <c r="Q8" s="756" t="s">
        <v>435</v>
      </c>
      <c r="R8" s="756"/>
      <c r="S8" s="757"/>
      <c r="T8" s="757"/>
      <c r="U8" s="756" t="s">
        <v>436</v>
      </c>
      <c r="V8" s="756"/>
      <c r="W8" s="678" t="s">
        <v>694</v>
      </c>
      <c r="X8" s="678"/>
      <c r="Y8" s="678"/>
      <c r="Z8" s="678"/>
      <c r="AA8" s="678"/>
      <c r="AB8" s="216"/>
      <c r="AE8" s="218"/>
      <c r="AF8" s="686"/>
      <c r="AG8" s="686"/>
      <c r="AH8" s="686"/>
      <c r="AI8" s="686"/>
      <c r="AJ8" s="686"/>
      <c r="AK8" s="686"/>
      <c r="AL8" s="686"/>
    </row>
    <row r="9" spans="2:38" ht="22.5" customHeight="1">
      <c r="B9" s="215"/>
      <c r="C9" s="661" t="s">
        <v>438</v>
      </c>
      <c r="D9" s="661"/>
      <c r="E9" s="661"/>
      <c r="F9" s="774" t="s">
        <v>733</v>
      </c>
      <c r="G9" s="774"/>
      <c r="H9" s="774"/>
      <c r="I9" s="774"/>
      <c r="J9" s="774"/>
      <c r="K9" s="774"/>
      <c r="L9" s="774"/>
      <c r="M9" s="774"/>
      <c r="N9" s="774"/>
      <c r="O9" s="774"/>
      <c r="P9" s="774"/>
      <c r="Q9" s="774"/>
      <c r="R9" s="774"/>
      <c r="S9" s="774"/>
      <c r="T9" s="774"/>
      <c r="U9" s="774"/>
      <c r="V9" s="774"/>
      <c r="W9" s="774"/>
      <c r="X9" s="774"/>
      <c r="Y9" s="774"/>
      <c r="Z9" s="774"/>
      <c r="AA9" s="774"/>
      <c r="AB9" s="216"/>
      <c r="AE9" s="346"/>
      <c r="AF9" s="686"/>
      <c r="AG9" s="686"/>
      <c r="AH9" s="686"/>
      <c r="AI9" s="686"/>
      <c r="AJ9" s="686"/>
      <c r="AK9" s="686"/>
      <c r="AL9" s="686"/>
    </row>
    <row r="10" spans="2:38">
      <c r="B10" s="215"/>
      <c r="C10" s="661"/>
      <c r="D10" s="661"/>
      <c r="E10" s="661"/>
      <c r="F10" s="774"/>
      <c r="G10" s="774"/>
      <c r="H10" s="774"/>
      <c r="I10" s="774"/>
      <c r="J10" s="774"/>
      <c r="K10" s="774"/>
      <c r="L10" s="774"/>
      <c r="M10" s="774"/>
      <c r="N10" s="774"/>
      <c r="O10" s="774"/>
      <c r="P10" s="774"/>
      <c r="Q10" s="774"/>
      <c r="R10" s="774"/>
      <c r="S10" s="774"/>
      <c r="T10" s="774"/>
      <c r="U10" s="774"/>
      <c r="V10" s="774"/>
      <c r="W10" s="774"/>
      <c r="X10" s="774"/>
      <c r="Y10" s="774"/>
      <c r="Z10" s="774"/>
      <c r="AA10" s="774"/>
      <c r="AB10" s="216"/>
      <c r="AE10" s="218"/>
      <c r="AF10" s="218"/>
      <c r="AG10" s="218"/>
      <c r="AH10" s="218"/>
      <c r="AI10" s="218"/>
      <c r="AJ10" s="218"/>
      <c r="AK10" s="218"/>
      <c r="AL10" s="218"/>
    </row>
    <row r="11" spans="2:38" ht="5.25"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0.25" customHeight="1">
      <c r="B13" s="215"/>
      <c r="C13" s="219"/>
      <c r="D13" s="220"/>
      <c r="E13" s="220"/>
      <c r="F13" s="220"/>
      <c r="G13" s="220"/>
      <c r="H13" s="220"/>
      <c r="I13" s="220"/>
      <c r="J13" s="220"/>
      <c r="K13" s="220"/>
      <c r="L13" s="220"/>
      <c r="M13" s="220"/>
      <c r="N13" s="220"/>
      <c r="O13" s="220"/>
      <c r="P13" s="220"/>
      <c r="Q13" s="220"/>
      <c r="R13" s="766"/>
      <c r="S13" s="766"/>
      <c r="T13" s="766"/>
      <c r="U13" s="766"/>
      <c r="V13" s="766"/>
      <c r="W13" s="766"/>
      <c r="X13" s="766"/>
      <c r="Y13" s="766"/>
      <c r="Z13" s="766"/>
      <c r="AA13" s="766"/>
      <c r="AB13" s="216"/>
      <c r="AE13" s="218"/>
      <c r="AF13" s="218"/>
      <c r="AG13" s="218"/>
      <c r="AH13" s="218"/>
      <c r="AI13" s="218"/>
      <c r="AJ13" s="218"/>
      <c r="AK13" s="218"/>
      <c r="AL13" s="218"/>
    </row>
    <row r="14" spans="2:38" ht="22.5" customHeight="1">
      <c r="B14" s="215"/>
      <c r="C14" s="219"/>
      <c r="D14" s="220"/>
      <c r="E14" s="220"/>
      <c r="F14" s="220"/>
      <c r="G14" s="220"/>
      <c r="H14" s="220"/>
      <c r="I14" s="220"/>
      <c r="J14" s="220"/>
      <c r="K14" s="220"/>
      <c r="L14" s="220"/>
      <c r="M14" s="220"/>
      <c r="N14" s="220"/>
      <c r="O14" s="220"/>
      <c r="P14" s="220"/>
      <c r="Q14" s="220"/>
      <c r="R14" s="766"/>
      <c r="S14" s="766"/>
      <c r="T14" s="766"/>
      <c r="U14" s="766"/>
      <c r="V14" s="766"/>
      <c r="W14" s="766"/>
      <c r="X14" s="766"/>
      <c r="Y14" s="766"/>
      <c r="Z14" s="766"/>
      <c r="AA14" s="766"/>
      <c r="AB14" s="216"/>
      <c r="AE14" s="218"/>
      <c r="AF14" s="218"/>
      <c r="AG14" s="218"/>
      <c r="AH14" s="218"/>
      <c r="AI14" s="218"/>
      <c r="AJ14" s="218"/>
      <c r="AK14" s="218"/>
      <c r="AL14" s="218"/>
    </row>
    <row r="15" spans="2:38" ht="17.25"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216"/>
      <c r="AE15" s="218"/>
      <c r="AF15" s="218"/>
      <c r="AG15" s="218"/>
      <c r="AH15" s="218"/>
      <c r="AI15" s="218"/>
      <c r="AJ15" s="218"/>
      <c r="AK15" s="218"/>
      <c r="AL15" s="218"/>
    </row>
    <row r="16" spans="2:38" ht="17.25"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216"/>
      <c r="AE16" s="218"/>
      <c r="AF16" s="218"/>
      <c r="AG16" s="218"/>
      <c r="AH16" s="218"/>
      <c r="AI16" s="218"/>
      <c r="AJ16" s="218"/>
      <c r="AK16" s="218"/>
      <c r="AL16" s="218"/>
    </row>
    <row r="17" spans="2:38" ht="21.75"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216"/>
      <c r="AE17" s="218"/>
      <c r="AF17" s="218"/>
      <c r="AG17" s="218"/>
      <c r="AH17" s="218"/>
      <c r="AI17" s="218"/>
      <c r="AJ17" s="218"/>
      <c r="AK17" s="218"/>
      <c r="AL17" s="218"/>
    </row>
    <row r="18" spans="2:38" ht="22.5"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216"/>
      <c r="AE18" s="218"/>
      <c r="AF18" s="387"/>
      <c r="AG18" s="218"/>
      <c r="AH18" s="218"/>
      <c r="AI18" s="218"/>
      <c r="AJ18" s="218"/>
      <c r="AK18" s="218"/>
      <c r="AL18" s="218"/>
    </row>
    <row r="19" spans="2:38" ht="17.25"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216"/>
      <c r="AE19" s="218"/>
      <c r="AF19" s="387"/>
      <c r="AG19" s="218"/>
      <c r="AH19" s="218"/>
      <c r="AI19" s="218"/>
      <c r="AJ19" s="218"/>
      <c r="AK19" s="218"/>
      <c r="AL19" s="218"/>
    </row>
    <row r="20" spans="2:38" ht="17.25" customHeight="1">
      <c r="B20" s="215"/>
      <c r="C20" s="219"/>
      <c r="D20" s="220"/>
      <c r="E20" s="220"/>
      <c r="F20" s="220"/>
      <c r="G20" s="220"/>
      <c r="H20" s="220"/>
      <c r="I20" s="220"/>
      <c r="J20" s="220"/>
      <c r="K20" s="220"/>
      <c r="L20" s="220"/>
      <c r="M20" s="220"/>
      <c r="N20" s="220"/>
      <c r="O20" s="220"/>
      <c r="P20" s="220"/>
      <c r="Q20" s="220"/>
      <c r="R20" s="682" t="s">
        <v>478</v>
      </c>
      <c r="S20" s="682"/>
      <c r="T20" s="682"/>
      <c r="U20" s="682"/>
      <c r="V20" s="682"/>
      <c r="W20" s="682"/>
      <c r="X20" s="682"/>
      <c r="Y20" s="682"/>
      <c r="Z20" s="682"/>
      <c r="AA20" s="682"/>
      <c r="AB20" s="216"/>
      <c r="AE20" s="218"/>
      <c r="AF20" s="218"/>
      <c r="AG20" s="218"/>
      <c r="AH20" s="218"/>
      <c r="AI20" s="218"/>
      <c r="AJ20" s="218"/>
      <c r="AK20" s="218"/>
      <c r="AL20" s="218"/>
    </row>
    <row r="21" spans="2:38" ht="17.25" customHeight="1">
      <c r="B21" s="215"/>
      <c r="C21" s="219"/>
      <c r="D21" s="220"/>
      <c r="E21" s="220"/>
      <c r="F21" s="220"/>
      <c r="G21" s="220"/>
      <c r="H21" s="220"/>
      <c r="I21" s="220"/>
      <c r="J21" s="220"/>
      <c r="K21" s="220"/>
      <c r="L21" s="220"/>
      <c r="M21" s="220"/>
      <c r="N21" s="220"/>
      <c r="O21" s="220"/>
      <c r="P21" s="220"/>
      <c r="Q21" s="220"/>
      <c r="R21" s="758"/>
      <c r="S21" s="758"/>
      <c r="T21" s="758"/>
      <c r="U21" s="758"/>
      <c r="V21" s="758"/>
      <c r="W21" s="758"/>
      <c r="X21" s="758"/>
      <c r="Y21" s="758"/>
      <c r="Z21" s="758"/>
      <c r="AA21" s="758"/>
      <c r="AB21" s="216"/>
      <c r="AE21" s="218"/>
      <c r="AF21" s="218"/>
      <c r="AG21" s="218"/>
      <c r="AH21" s="218"/>
      <c r="AI21" s="218"/>
      <c r="AJ21" s="218"/>
      <c r="AK21" s="218"/>
      <c r="AL21" s="218"/>
    </row>
    <row r="22" spans="2:38" ht="17.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7.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7.2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27.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30.7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4.2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18.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6" customHeight="1">
      <c r="B30" s="215"/>
      <c r="C30" s="219"/>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1"/>
      <c r="AB30" s="216"/>
      <c r="AE30" s="218"/>
      <c r="AF30" s="218"/>
      <c r="AG30" s="218"/>
      <c r="AH30" s="218"/>
      <c r="AI30" s="218"/>
      <c r="AJ30" s="218"/>
      <c r="AK30" s="218"/>
      <c r="AL30" s="218"/>
    </row>
    <row r="31" spans="2:38" ht="22.5" customHeight="1">
      <c r="B31" s="215"/>
      <c r="C31" s="219"/>
      <c r="D31" s="332" t="s">
        <v>501</v>
      </c>
      <c r="E31" s="376"/>
      <c r="F31" s="224" t="s">
        <v>502</v>
      </c>
      <c r="G31" s="224" t="s">
        <v>503</v>
      </c>
      <c r="H31" s="224" t="s">
        <v>504</v>
      </c>
      <c r="I31" s="224" t="s">
        <v>505</v>
      </c>
      <c r="J31" s="224" t="s">
        <v>506</v>
      </c>
      <c r="K31" s="224" t="s">
        <v>507</v>
      </c>
      <c r="L31" s="224" t="s">
        <v>508</v>
      </c>
      <c r="M31" s="224" t="s">
        <v>509</v>
      </c>
      <c r="N31" s="224" t="s">
        <v>510</v>
      </c>
      <c r="O31" s="224" t="s">
        <v>511</v>
      </c>
      <c r="P31" s="224" t="s">
        <v>512</v>
      </c>
      <c r="Q31" s="224" t="s">
        <v>513</v>
      </c>
      <c r="R31" s="225" t="s">
        <v>514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767" t="s">
        <v>27</v>
      </c>
      <c r="E32" s="767"/>
      <c r="F32" s="256">
        <f>INDICADORES!H39</f>
        <v>0</v>
      </c>
      <c r="G32" s="256">
        <f>INDICADORES!K39</f>
        <v>1</v>
      </c>
      <c r="H32" s="256">
        <f>INDICADORES!N39</f>
        <v>2</v>
      </c>
      <c r="I32" s="256">
        <f>INDICADORES!T39</f>
        <v>0</v>
      </c>
      <c r="J32" s="256">
        <f>INDICADORES!W39</f>
        <v>0</v>
      </c>
      <c r="K32" s="256">
        <f>INDICADORES!Z39</f>
        <v>0</v>
      </c>
      <c r="L32" s="256">
        <f>INDICADORES!AF39</f>
        <v>0</v>
      </c>
      <c r="M32" s="256">
        <f>INDICADORES!AI39</f>
        <v>0</v>
      </c>
      <c r="N32" s="256">
        <f>INDICADORES!AL39</f>
        <v>0</v>
      </c>
      <c r="O32" s="256">
        <f>INDICADORES!AR39</f>
        <v>0</v>
      </c>
      <c r="P32" s="256">
        <f>INDICADORES!AU39</f>
        <v>1</v>
      </c>
      <c r="Q32" s="256">
        <f>INDICADORES!AX39</f>
        <v>1</v>
      </c>
      <c r="R32" s="257">
        <f>SUM(F32:Q32)</f>
        <v>5</v>
      </c>
      <c r="U32" s="220"/>
      <c r="V32" s="220"/>
      <c r="W32" s="220"/>
      <c r="X32" s="220"/>
      <c r="Y32" s="220"/>
      <c r="Z32" s="220"/>
      <c r="AA32" s="221"/>
      <c r="AB32" s="216"/>
      <c r="AE32" s="218"/>
      <c r="AF32" s="218"/>
      <c r="AG32" s="218"/>
      <c r="AH32" s="218"/>
      <c r="AI32" s="218"/>
      <c r="AJ32" s="218"/>
      <c r="AK32" s="218"/>
      <c r="AL32" s="218"/>
    </row>
    <row r="33" spans="2:38" ht="22.5" customHeight="1">
      <c r="B33" s="215"/>
      <c r="C33" s="219"/>
      <c r="D33" s="767" t="s">
        <v>28</v>
      </c>
      <c r="E33" s="767"/>
      <c r="F33" s="256">
        <f>INDICADORES!I39</f>
        <v>9</v>
      </c>
      <c r="G33" s="256">
        <f>INDICADORES!L39</f>
        <v>10</v>
      </c>
      <c r="H33" s="256">
        <f>INDICADORES!O39</f>
        <v>18</v>
      </c>
      <c r="I33" s="256">
        <f>INDICADORES!U39</f>
        <v>8</v>
      </c>
      <c r="J33" s="256">
        <f>INDICADORES!X39</f>
        <v>18</v>
      </c>
      <c r="K33" s="256">
        <f>INDICADORES!AA39</f>
        <v>13</v>
      </c>
      <c r="L33" s="256">
        <f>INDICADORES!AG39</f>
        <v>13</v>
      </c>
      <c r="M33" s="256">
        <f>INDICADORES!AJ39</f>
        <v>9</v>
      </c>
      <c r="N33" s="256">
        <f>INDICADORES!AM39</f>
        <v>12</v>
      </c>
      <c r="O33" s="256">
        <f>INDICADORES!AS39</f>
        <v>10</v>
      </c>
      <c r="P33" s="256">
        <f>INDICADORES!AV39</f>
        <v>8</v>
      </c>
      <c r="Q33" s="256">
        <f>INDICADORES!AY39</f>
        <v>10</v>
      </c>
      <c r="R33" s="257">
        <f>SUM(F33:Q33)</f>
        <v>138</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515</v>
      </c>
      <c r="E34" s="377"/>
      <c r="F34" s="311">
        <f t="shared" ref="F34:R34" si="0">F32/F33*100</f>
        <v>0</v>
      </c>
      <c r="G34" s="311">
        <f t="shared" si="0"/>
        <v>10</v>
      </c>
      <c r="H34" s="311">
        <f t="shared" si="0"/>
        <v>11.111111111111111</v>
      </c>
      <c r="I34" s="311">
        <f t="shared" si="0"/>
        <v>0</v>
      </c>
      <c r="J34" s="311">
        <f t="shared" si="0"/>
        <v>0</v>
      </c>
      <c r="K34" s="311">
        <f t="shared" si="0"/>
        <v>0</v>
      </c>
      <c r="L34" s="311">
        <f t="shared" si="0"/>
        <v>0</v>
      </c>
      <c r="M34" s="311">
        <f t="shared" si="0"/>
        <v>0</v>
      </c>
      <c r="N34" s="311">
        <f t="shared" si="0"/>
        <v>0</v>
      </c>
      <c r="O34" s="311">
        <f t="shared" si="0"/>
        <v>0</v>
      </c>
      <c r="P34" s="311">
        <f t="shared" si="0"/>
        <v>12.5</v>
      </c>
      <c r="Q34" s="311">
        <f t="shared" si="0"/>
        <v>10</v>
      </c>
      <c r="R34" s="311">
        <f t="shared" si="0"/>
        <v>3.6231884057971016</v>
      </c>
      <c r="U34" s="220"/>
      <c r="V34" s="220"/>
      <c r="W34" s="220"/>
      <c r="X34" s="220"/>
      <c r="Y34" s="220"/>
      <c r="Z34" s="220"/>
      <c r="AA34" s="221"/>
      <c r="AB34" s="216"/>
      <c r="AE34" s="218"/>
      <c r="AF34" s="218"/>
      <c r="AG34" s="218"/>
      <c r="AH34" s="218"/>
      <c r="AI34" s="218"/>
      <c r="AJ34" s="218"/>
      <c r="AK34" s="218"/>
      <c r="AL34" s="218"/>
    </row>
    <row r="35" spans="2:38" ht="22.5" customHeight="1">
      <c r="B35" s="215"/>
      <c r="C35" s="219"/>
      <c r="D35" s="231" t="s">
        <v>516</v>
      </c>
      <c r="E35" s="275"/>
      <c r="F35" s="400">
        <v>0</v>
      </c>
      <c r="G35" s="400">
        <v>3.3333333333333299</v>
      </c>
      <c r="H35" s="400">
        <v>4.7619047619047601</v>
      </c>
      <c r="I35" s="400">
        <v>0</v>
      </c>
      <c r="J35" s="400">
        <v>5</v>
      </c>
      <c r="K35" s="400">
        <v>6.25</v>
      </c>
      <c r="L35" s="400">
        <v>0</v>
      </c>
      <c r="M35" s="400">
        <v>16.6666666666667</v>
      </c>
      <c r="N35" s="400">
        <v>0</v>
      </c>
      <c r="O35" s="400">
        <v>0</v>
      </c>
      <c r="P35" s="400">
        <v>0</v>
      </c>
      <c r="Q35" s="400">
        <v>0</v>
      </c>
      <c r="R35" s="401">
        <v>2.36220472440945</v>
      </c>
      <c r="U35" s="220"/>
      <c r="V35" s="220"/>
      <c r="W35" s="220"/>
      <c r="X35" s="220"/>
      <c r="Y35" s="220"/>
      <c r="Z35" s="220"/>
      <c r="AA35" s="221"/>
      <c r="AB35" s="216"/>
      <c r="AE35" s="218"/>
      <c r="AF35" s="218"/>
      <c r="AG35" s="218"/>
      <c r="AH35" s="218"/>
      <c r="AI35" s="218"/>
      <c r="AJ35" s="218"/>
      <c r="AK35" s="218"/>
      <c r="AL35" s="218"/>
    </row>
    <row r="36" spans="2:38" ht="17.25" customHeight="1">
      <c r="B36" s="215"/>
      <c r="C36" s="219"/>
      <c r="D36" s="685" t="s">
        <v>26</v>
      </c>
      <c r="E36" s="685"/>
      <c r="F36" s="330">
        <v>3</v>
      </c>
      <c r="G36" s="330">
        <v>3</v>
      </c>
      <c r="H36" s="330">
        <v>3</v>
      </c>
      <c r="I36" s="330">
        <v>3</v>
      </c>
      <c r="J36" s="330">
        <v>3</v>
      </c>
      <c r="K36" s="330">
        <v>3</v>
      </c>
      <c r="L36" s="330">
        <v>3</v>
      </c>
      <c r="M36" s="330">
        <v>3</v>
      </c>
      <c r="N36" s="330">
        <v>3</v>
      </c>
      <c r="O36" s="330">
        <v>3</v>
      </c>
      <c r="P36" s="330">
        <v>3</v>
      </c>
      <c r="Q36" s="330">
        <v>3</v>
      </c>
      <c r="R36" s="330">
        <v>3</v>
      </c>
      <c r="U36" s="220"/>
      <c r="V36" s="220"/>
      <c r="W36" s="220"/>
      <c r="X36" s="220"/>
      <c r="Y36" s="220"/>
      <c r="Z36" s="220"/>
      <c r="AA36" s="221"/>
      <c r="AB36" s="216"/>
      <c r="AE36" s="218"/>
      <c r="AF36" s="218"/>
      <c r="AG36" s="218"/>
      <c r="AH36" s="218"/>
      <c r="AI36" s="218"/>
      <c r="AJ36" s="218"/>
      <c r="AK36" s="218"/>
      <c r="AL36" s="218"/>
    </row>
    <row r="37" spans="2:38" ht="3.75" customHeight="1">
      <c r="B37" s="215"/>
      <c r="C37" s="219"/>
      <c r="D37" s="220"/>
      <c r="S37" s="220"/>
      <c r="T37" s="220"/>
      <c r="W37" s="220"/>
      <c r="X37" s="220"/>
      <c r="Y37" s="220"/>
      <c r="Z37" s="220"/>
      <c r="AA37" s="221"/>
      <c r="AB37" s="216"/>
      <c r="AE37" s="218"/>
      <c r="AF37" s="218"/>
      <c r="AG37" s="218"/>
      <c r="AH37" s="218"/>
      <c r="AI37" s="218"/>
      <c r="AJ37" s="218"/>
      <c r="AK37" s="218"/>
      <c r="AL37" s="218"/>
    </row>
    <row r="38" spans="2:38" ht="12.75" customHeight="1">
      <c r="B38" s="215"/>
      <c r="C38" s="765" t="s">
        <v>466</v>
      </c>
      <c r="D38" s="765"/>
      <c r="E38" s="765"/>
      <c r="F38" s="765"/>
      <c r="G38" s="765"/>
      <c r="H38" s="765"/>
      <c r="I38" s="765"/>
      <c r="J38" s="765"/>
      <c r="K38" s="765"/>
      <c r="L38" s="765"/>
      <c r="M38" s="765"/>
      <c r="N38" s="765"/>
      <c r="O38" s="659" t="s">
        <v>467</v>
      </c>
      <c r="P38" s="659"/>
      <c r="Q38" s="659"/>
      <c r="R38" s="659"/>
      <c r="S38" s="659"/>
      <c r="T38" s="659"/>
      <c r="U38" s="659"/>
      <c r="V38" s="659"/>
      <c r="W38" s="659"/>
      <c r="X38" s="659"/>
      <c r="Y38" s="659"/>
      <c r="Z38" s="659"/>
      <c r="AA38" s="659"/>
      <c r="AB38" s="216"/>
      <c r="AD38" s="218"/>
      <c r="AE38" s="218"/>
      <c r="AF38" s="218"/>
      <c r="AG38" s="218"/>
      <c r="AH38" s="218"/>
      <c r="AI38" s="218"/>
      <c r="AJ38" s="218"/>
      <c r="AK38" s="218"/>
    </row>
    <row r="39" spans="2:38" ht="21" customHeight="1">
      <c r="B39" s="215"/>
      <c r="C39" s="677" t="s">
        <v>27</v>
      </c>
      <c r="D39" s="677"/>
      <c r="E39" s="677"/>
      <c r="F39" s="677"/>
      <c r="G39" s="763" t="s">
        <v>138</v>
      </c>
      <c r="H39" s="763"/>
      <c r="I39" s="763"/>
      <c r="J39" s="763"/>
      <c r="K39" s="763"/>
      <c r="L39" s="763"/>
      <c r="M39" s="763"/>
      <c r="N39" s="763"/>
      <c r="O39" s="690" t="s">
        <v>518</v>
      </c>
      <c r="P39" s="690"/>
      <c r="Q39" s="690"/>
      <c r="R39" s="690"/>
      <c r="S39" s="690"/>
      <c r="T39" s="742"/>
      <c r="U39" s="742"/>
      <c r="V39" s="742"/>
      <c r="W39" s="742"/>
      <c r="X39" s="742"/>
      <c r="Y39" s="742"/>
      <c r="Z39" s="742"/>
      <c r="AA39" s="742"/>
      <c r="AB39" s="301"/>
      <c r="AD39" s="261"/>
      <c r="AE39" s="646"/>
      <c r="AF39" s="646"/>
      <c r="AG39" s="646"/>
      <c r="AH39" s="646"/>
      <c r="AI39" s="646"/>
      <c r="AJ39" s="646"/>
      <c r="AK39" s="646"/>
    </row>
    <row r="40" spans="2:38" ht="18" customHeight="1">
      <c r="B40" s="215"/>
      <c r="C40" s="661" t="s">
        <v>28</v>
      </c>
      <c r="D40" s="661"/>
      <c r="E40" s="661"/>
      <c r="F40" s="661"/>
      <c r="G40" s="763" t="s">
        <v>117</v>
      </c>
      <c r="H40" s="763"/>
      <c r="I40" s="763"/>
      <c r="J40" s="763"/>
      <c r="K40" s="763"/>
      <c r="L40" s="763"/>
      <c r="M40" s="763"/>
      <c r="N40" s="763"/>
      <c r="O40" s="661" t="s">
        <v>519</v>
      </c>
      <c r="P40" s="661"/>
      <c r="Q40" s="661"/>
      <c r="R40" s="661"/>
      <c r="S40" s="661"/>
      <c r="T40" s="740"/>
      <c r="U40" s="740"/>
      <c r="V40" s="740"/>
      <c r="W40" s="740"/>
      <c r="X40" s="740"/>
      <c r="Y40" s="740"/>
      <c r="Z40" s="740"/>
      <c r="AA40" s="740"/>
      <c r="AB40" s="301"/>
      <c r="AD40" s="261"/>
      <c r="AE40" s="646"/>
      <c r="AF40" s="646"/>
      <c r="AG40" s="646"/>
      <c r="AH40" s="646"/>
      <c r="AI40" s="646"/>
      <c r="AJ40" s="646"/>
      <c r="AK40" s="646"/>
    </row>
    <row r="41" spans="2:38" ht="24" customHeight="1">
      <c r="B41" s="215"/>
      <c r="C41" s="661" t="s">
        <v>520</v>
      </c>
      <c r="D41" s="661"/>
      <c r="E41" s="661"/>
      <c r="F41" s="661"/>
      <c r="G41" s="763" t="s">
        <v>731</v>
      </c>
      <c r="H41" s="763"/>
      <c r="I41" s="763"/>
      <c r="J41" s="763"/>
      <c r="K41" s="763"/>
      <c r="L41" s="763"/>
      <c r="M41" s="763"/>
      <c r="N41" s="763"/>
      <c r="O41" s="648" t="s">
        <v>471</v>
      </c>
      <c r="P41" s="648"/>
      <c r="Q41" s="648"/>
      <c r="R41" s="648"/>
      <c r="S41" s="648"/>
      <c r="T41" s="740" t="s">
        <v>472</v>
      </c>
      <c r="U41" s="740"/>
      <c r="V41" s="740"/>
      <c r="W41" s="740"/>
      <c r="X41" s="740"/>
      <c r="Y41" s="740"/>
      <c r="Z41" s="740"/>
      <c r="AA41" s="740"/>
      <c r="AB41" s="301"/>
      <c r="AD41" s="261"/>
      <c r="AE41" s="239"/>
      <c r="AF41" s="239"/>
      <c r="AG41" s="239"/>
      <c r="AH41" s="239"/>
      <c r="AI41" s="239"/>
      <c r="AJ41" s="239"/>
      <c r="AK41" s="239"/>
    </row>
    <row r="42" spans="2:38" ht="18.75" customHeight="1">
      <c r="B42" s="215"/>
      <c r="C42" s="661" t="s">
        <v>468</v>
      </c>
      <c r="D42" s="661"/>
      <c r="E42" s="661"/>
      <c r="F42" s="661"/>
      <c r="G42" s="763" t="s">
        <v>252</v>
      </c>
      <c r="H42" s="763"/>
      <c r="I42" s="763"/>
      <c r="J42" s="763"/>
      <c r="K42" s="763"/>
      <c r="L42" s="763"/>
      <c r="M42" s="763"/>
      <c r="N42" s="763"/>
      <c r="O42" s="648" t="s">
        <v>473</v>
      </c>
      <c r="P42" s="648"/>
      <c r="Q42" s="648"/>
      <c r="R42" s="648"/>
      <c r="S42" s="648"/>
      <c r="T42" s="740" t="s">
        <v>474</v>
      </c>
      <c r="U42" s="740"/>
      <c r="V42" s="740"/>
      <c r="W42" s="740"/>
      <c r="X42" s="740"/>
      <c r="Y42" s="740"/>
      <c r="Z42" s="740"/>
      <c r="AA42" s="740"/>
      <c r="AB42" s="301"/>
      <c r="AD42" s="261"/>
      <c r="AE42" s="647"/>
      <c r="AF42" s="647"/>
      <c r="AG42" s="647"/>
      <c r="AH42" s="647"/>
      <c r="AI42" s="647"/>
      <c r="AJ42" s="647"/>
      <c r="AK42" s="647"/>
    </row>
    <row r="43" spans="2:38" ht="15.75" customHeight="1">
      <c r="B43" s="215"/>
      <c r="C43" s="668" t="s">
        <v>522</v>
      </c>
      <c r="D43" s="668"/>
      <c r="E43" s="668"/>
      <c r="F43" s="668"/>
      <c r="G43" s="737" t="s">
        <v>640</v>
      </c>
      <c r="H43" s="737"/>
      <c r="I43" s="737"/>
      <c r="J43" s="737"/>
      <c r="K43" s="737"/>
      <c r="L43" s="737"/>
      <c r="M43" s="737"/>
      <c r="N43" s="737"/>
      <c r="O43" s="661" t="s">
        <v>475</v>
      </c>
      <c r="P43" s="661"/>
      <c r="Q43" s="661"/>
      <c r="R43" s="661"/>
      <c r="S43" s="661"/>
      <c r="T43" s="740"/>
      <c r="U43" s="740"/>
      <c r="V43" s="740"/>
      <c r="W43" s="740"/>
      <c r="X43" s="740"/>
      <c r="Y43" s="740"/>
      <c r="Z43" s="740"/>
      <c r="AA43" s="740"/>
      <c r="AB43" s="301"/>
      <c r="AD43" s="261"/>
      <c r="AE43" s="647"/>
      <c r="AF43" s="647"/>
      <c r="AG43" s="647"/>
      <c r="AH43" s="647"/>
      <c r="AI43" s="647"/>
      <c r="AJ43" s="647"/>
      <c r="AK43" s="647"/>
    </row>
    <row r="44" spans="2:38" ht="22.5" customHeight="1">
      <c r="B44" s="215"/>
      <c r="C44" s="668"/>
      <c r="D44" s="668"/>
      <c r="E44" s="668"/>
      <c r="F44" s="668"/>
      <c r="G44" s="737"/>
      <c r="H44" s="737"/>
      <c r="I44" s="737"/>
      <c r="J44" s="737"/>
      <c r="K44" s="737"/>
      <c r="L44" s="737"/>
      <c r="M44" s="737"/>
      <c r="N44" s="737"/>
      <c r="O44" s="668" t="s">
        <v>476</v>
      </c>
      <c r="P44" s="668"/>
      <c r="Q44" s="668"/>
      <c r="R44" s="668"/>
      <c r="S44" s="668"/>
      <c r="T44" s="741" t="s">
        <v>477</v>
      </c>
      <c r="U44" s="741"/>
      <c r="V44" s="741"/>
      <c r="W44" s="741"/>
      <c r="X44" s="741"/>
      <c r="Y44" s="741"/>
      <c r="Z44" s="741"/>
      <c r="AA44" s="741"/>
      <c r="AB44" s="301"/>
      <c r="AD44" s="261"/>
      <c r="AE44" s="238"/>
      <c r="AF44" s="238"/>
      <c r="AG44" s="238"/>
      <c r="AH44" s="238"/>
      <c r="AI44" s="238"/>
      <c r="AJ44" s="238"/>
      <c r="AK44" s="238"/>
    </row>
    <row r="45" spans="2:38" ht="15" customHeight="1">
      <c r="B45" s="215"/>
      <c r="C45" s="676" t="s">
        <v>478</v>
      </c>
      <c r="D45" s="676"/>
      <c r="E45" s="676"/>
      <c r="F45" s="676"/>
      <c r="G45" s="676"/>
      <c r="H45" s="676"/>
      <c r="I45" s="676"/>
      <c r="J45" s="676"/>
      <c r="K45" s="676"/>
      <c r="L45" s="676"/>
      <c r="M45" s="676"/>
      <c r="N45" s="676"/>
      <c r="O45" s="660" t="s">
        <v>479</v>
      </c>
      <c r="P45" s="660"/>
      <c r="Q45" s="660"/>
      <c r="R45" s="660"/>
      <c r="S45" s="660"/>
      <c r="T45" s="660"/>
      <c r="U45" s="660"/>
      <c r="V45" s="660"/>
      <c r="W45" s="660"/>
      <c r="X45" s="660"/>
      <c r="Y45" s="660"/>
      <c r="Z45" s="660"/>
      <c r="AA45" s="660"/>
      <c r="AB45" s="301"/>
      <c r="AD45" s="261"/>
      <c r="AE45" s="647"/>
      <c r="AF45" s="647"/>
      <c r="AG45" s="647"/>
      <c r="AH45" s="647"/>
      <c r="AI45" s="647"/>
      <c r="AJ45" s="647"/>
      <c r="AK45" s="647"/>
    </row>
    <row r="46" spans="2:38" ht="27.75" customHeight="1">
      <c r="B46" s="215"/>
      <c r="C46" s="677" t="s">
        <v>480</v>
      </c>
      <c r="D46" s="677"/>
      <c r="E46" s="677"/>
      <c r="F46" s="677"/>
      <c r="G46" s="662" t="s">
        <v>481</v>
      </c>
      <c r="H46" s="662"/>
      <c r="I46" s="241"/>
      <c r="J46" s="241" t="s">
        <v>483</v>
      </c>
      <c r="K46" s="240" t="s">
        <v>482</v>
      </c>
      <c r="L46" s="241" t="s">
        <v>484</v>
      </c>
      <c r="M46" s="242"/>
      <c r="N46" s="242"/>
      <c r="O46" s="663" t="s">
        <v>485</v>
      </c>
      <c r="P46" s="663"/>
      <c r="Q46" s="663"/>
      <c r="R46" s="663"/>
      <c r="S46" s="720" t="s">
        <v>486</v>
      </c>
      <c r="T46" s="720"/>
      <c r="U46" s="720"/>
      <c r="V46" s="720"/>
      <c r="W46" s="720"/>
      <c r="X46" s="720"/>
      <c r="Y46" s="720"/>
      <c r="Z46" s="720"/>
      <c r="AA46" s="720"/>
      <c r="AB46" s="301"/>
      <c r="AD46" s="261"/>
      <c r="AE46" s="238"/>
      <c r="AF46" s="238"/>
      <c r="AG46" s="238"/>
      <c r="AH46" s="238"/>
      <c r="AI46" s="238"/>
      <c r="AJ46" s="238"/>
      <c r="AK46" s="238"/>
    </row>
    <row r="47" spans="2:38" ht="36" customHeight="1">
      <c r="B47" s="215"/>
      <c r="C47" s="677"/>
      <c r="D47" s="677"/>
      <c r="E47" s="677"/>
      <c r="F47" s="677"/>
      <c r="G47" s="665" t="s">
        <v>710</v>
      </c>
      <c r="H47" s="665"/>
      <c r="I47" s="665"/>
      <c r="J47" s="665"/>
      <c r="K47" s="665"/>
      <c r="L47" s="665"/>
      <c r="M47" s="665"/>
      <c r="N47" s="243" t="s">
        <v>482</v>
      </c>
      <c r="O47" s="650" t="s">
        <v>487</v>
      </c>
      <c r="P47" s="650"/>
      <c r="Q47" s="650"/>
      <c r="R47" s="650"/>
      <c r="S47" s="656" t="s">
        <v>488</v>
      </c>
      <c r="T47" s="656"/>
      <c r="U47" s="656"/>
      <c r="V47" s="245" t="s">
        <v>482</v>
      </c>
      <c r="W47" s="721" t="s">
        <v>489</v>
      </c>
      <c r="X47" s="721"/>
      <c r="Y47" s="721"/>
      <c r="Z47" s="667" t="s">
        <v>482</v>
      </c>
      <c r="AA47" s="667"/>
      <c r="AB47" s="301"/>
      <c r="AD47" s="261"/>
      <c r="AE47" s="647"/>
      <c r="AF47" s="647"/>
      <c r="AG47" s="647"/>
      <c r="AH47" s="647"/>
      <c r="AI47" s="647"/>
      <c r="AJ47" s="647"/>
      <c r="AK47" s="647"/>
    </row>
    <row r="48" spans="2:38" ht="29.25" customHeight="1">
      <c r="B48" s="215"/>
      <c r="C48" s="648" t="s">
        <v>490</v>
      </c>
      <c r="D48" s="648"/>
      <c r="E48" s="648"/>
      <c r="F48" s="648"/>
      <c r="G48" s="652"/>
      <c r="H48" s="652"/>
      <c r="I48" s="652"/>
      <c r="J48" s="652"/>
      <c r="K48" s="652"/>
      <c r="L48" s="652"/>
      <c r="M48" s="652"/>
      <c r="N48" s="652"/>
      <c r="O48" s="650"/>
      <c r="P48" s="650"/>
      <c r="Q48" s="650"/>
      <c r="R48" s="650"/>
      <c r="S48" s="721" t="s">
        <v>476</v>
      </c>
      <c r="T48" s="721"/>
      <c r="U48" s="721"/>
      <c r="V48" s="655" t="s">
        <v>482</v>
      </c>
      <c r="W48" s="721" t="s">
        <v>523</v>
      </c>
      <c r="X48" s="721"/>
      <c r="Y48" s="721"/>
      <c r="Z48" s="712"/>
      <c r="AA48" s="712"/>
      <c r="AB48" s="301"/>
      <c r="AD48" s="261"/>
      <c r="AE48" s="647"/>
      <c r="AF48" s="647"/>
      <c r="AG48" s="647"/>
      <c r="AH48" s="647"/>
      <c r="AI48" s="647"/>
      <c r="AJ48" s="647"/>
      <c r="AK48" s="647"/>
    </row>
    <row r="49" spans="1:38" ht="23.25" customHeight="1">
      <c r="B49" s="215"/>
      <c r="C49" s="648" t="s">
        <v>524</v>
      </c>
      <c r="D49" s="648"/>
      <c r="E49" s="648"/>
      <c r="F49" s="648"/>
      <c r="G49" s="736" t="s">
        <v>622</v>
      </c>
      <c r="H49" s="736"/>
      <c r="I49" s="736"/>
      <c r="J49" s="736"/>
      <c r="K49" s="736"/>
      <c r="L49" s="736"/>
      <c r="M49" s="736"/>
      <c r="N49" s="736"/>
      <c r="O49" s="650"/>
      <c r="P49" s="650"/>
      <c r="Q49" s="650"/>
      <c r="R49" s="650"/>
      <c r="S49" s="721"/>
      <c r="T49" s="721"/>
      <c r="U49" s="721"/>
      <c r="V49" s="655"/>
      <c r="W49" s="721"/>
      <c r="X49" s="721"/>
      <c r="Y49" s="721"/>
      <c r="Z49" s="712"/>
      <c r="AA49" s="712"/>
      <c r="AB49" s="301"/>
      <c r="AD49" s="261"/>
      <c r="AE49" s="647"/>
      <c r="AF49" s="647"/>
      <c r="AG49" s="647"/>
      <c r="AH49" s="647"/>
      <c r="AI49" s="647"/>
      <c r="AJ49" s="647"/>
      <c r="AK49" s="647"/>
    </row>
    <row r="50" spans="1:38" ht="14.25" customHeight="1">
      <c r="B50" s="215"/>
      <c r="C50" s="648" t="s">
        <v>526</v>
      </c>
      <c r="D50" s="648"/>
      <c r="E50" s="648"/>
      <c r="F50" s="648"/>
      <c r="G50" s="649" t="s">
        <v>734</v>
      </c>
      <c r="H50" s="649"/>
      <c r="I50" s="649"/>
      <c r="J50" s="649"/>
      <c r="K50" s="649"/>
      <c r="L50" s="649"/>
      <c r="M50" s="649"/>
      <c r="N50" s="649"/>
      <c r="O50" s="650"/>
      <c r="P50" s="650"/>
      <c r="Q50" s="650"/>
      <c r="R50" s="650"/>
      <c r="S50" s="715" t="s">
        <v>493</v>
      </c>
      <c r="T50" s="715"/>
      <c r="U50" s="715"/>
      <c r="V50" s="654" t="s">
        <v>482</v>
      </c>
      <c r="W50" s="607" t="s">
        <v>494</v>
      </c>
      <c r="X50" s="607"/>
      <c r="Y50" s="607"/>
      <c r="Z50" s="608" t="s">
        <v>482</v>
      </c>
      <c r="AA50" s="608"/>
      <c r="AB50" s="301"/>
      <c r="AD50" s="261"/>
      <c r="AE50" s="647"/>
      <c r="AF50" s="647"/>
      <c r="AG50" s="647"/>
      <c r="AH50" s="647"/>
      <c r="AI50" s="647"/>
      <c r="AJ50" s="647"/>
      <c r="AK50" s="647"/>
    </row>
    <row r="51" spans="1:38" ht="14.25" customHeight="1">
      <c r="B51" s="215"/>
      <c r="C51" s="648" t="s">
        <v>495</v>
      </c>
      <c r="D51" s="648"/>
      <c r="E51" s="648"/>
      <c r="F51" s="648"/>
      <c r="G51" s="649"/>
      <c r="H51" s="649"/>
      <c r="I51" s="649"/>
      <c r="J51" s="649"/>
      <c r="K51" s="649"/>
      <c r="L51" s="649"/>
      <c r="M51" s="649"/>
      <c r="N51" s="649"/>
      <c r="O51" s="650"/>
      <c r="P51" s="650"/>
      <c r="Q51" s="650"/>
      <c r="R51" s="650"/>
      <c r="S51" s="715"/>
      <c r="T51" s="715"/>
      <c r="U51" s="715"/>
      <c r="V51" s="654"/>
      <c r="W51" s="607"/>
      <c r="X51" s="607"/>
      <c r="Y51" s="607"/>
      <c r="Z51" s="608"/>
      <c r="AA51" s="608"/>
      <c r="AB51" s="301"/>
      <c r="AD51" s="261"/>
      <c r="AE51" s="647"/>
      <c r="AF51" s="647"/>
      <c r="AG51" s="647"/>
      <c r="AH51" s="647"/>
      <c r="AI51" s="647"/>
      <c r="AJ51" s="647"/>
      <c r="AK51" s="647"/>
    </row>
    <row r="52" spans="1:38" ht="21.75" customHeight="1">
      <c r="B52" s="215"/>
      <c r="C52" s="650" t="s">
        <v>496</v>
      </c>
      <c r="D52" s="650"/>
      <c r="E52" s="650"/>
      <c r="F52" s="650"/>
      <c r="G52" s="610" t="s">
        <v>547</v>
      </c>
      <c r="H52" s="610"/>
      <c r="I52" s="610"/>
      <c r="J52" s="610"/>
      <c r="K52" s="610"/>
      <c r="L52" s="610"/>
      <c r="M52" s="610"/>
      <c r="N52" s="610"/>
      <c r="O52" s="650"/>
      <c r="P52" s="650"/>
      <c r="Q52" s="650"/>
      <c r="R52" s="650"/>
      <c r="S52" s="715"/>
      <c r="T52" s="715"/>
      <c r="U52" s="715"/>
      <c r="V52" s="654"/>
      <c r="W52" s="607"/>
      <c r="X52" s="607"/>
      <c r="Y52" s="607"/>
      <c r="Z52" s="608"/>
      <c r="AA52" s="608"/>
      <c r="AB52" s="301"/>
      <c r="AD52" s="261"/>
      <c r="AE52" s="647"/>
      <c r="AF52" s="647"/>
      <c r="AG52" s="647"/>
      <c r="AH52" s="647"/>
      <c r="AI52" s="647"/>
      <c r="AJ52" s="647"/>
      <c r="AK52" s="647"/>
    </row>
    <row r="53" spans="1:38" ht="4.5" customHeight="1">
      <c r="B53" s="247"/>
      <c r="C53" s="248"/>
      <c r="D53" s="249"/>
      <c r="E53" s="249"/>
      <c r="F53" s="249"/>
      <c r="G53" s="249"/>
      <c r="H53" s="249"/>
      <c r="I53" s="249"/>
      <c r="J53" s="249"/>
      <c r="K53" s="249"/>
      <c r="L53" s="249"/>
      <c r="M53" s="249"/>
      <c r="N53" s="249"/>
      <c r="O53" s="250"/>
      <c r="P53" s="248"/>
      <c r="Q53" s="251"/>
      <c r="R53" s="251"/>
      <c r="S53" s="251"/>
      <c r="T53" s="251"/>
      <c r="U53" s="251"/>
      <c r="V53" s="251"/>
      <c r="W53" s="251"/>
      <c r="X53" s="251"/>
      <c r="Y53" s="251"/>
      <c r="Z53" s="251"/>
      <c r="AA53" s="304"/>
      <c r="AB53" s="305"/>
      <c r="AD53" s="261"/>
      <c r="AE53" s="646"/>
      <c r="AF53" s="646"/>
      <c r="AG53" s="646"/>
      <c r="AH53" s="646"/>
      <c r="AI53" s="646"/>
      <c r="AJ53" s="646"/>
      <c r="AK53" s="646"/>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A55" s="220"/>
      <c r="C55" s="253"/>
      <c r="D55" s="238"/>
      <c r="E55" s="238"/>
      <c r="F55" s="238"/>
      <c r="G55" s="238"/>
      <c r="H55" s="238"/>
      <c r="I55" s="238"/>
      <c r="J55" s="238"/>
      <c r="K55" s="238"/>
      <c r="L55" s="238"/>
      <c r="M55" s="238"/>
      <c r="N55" s="238"/>
      <c r="AA55" s="254"/>
      <c r="AC55" s="238"/>
      <c r="AE55" s="261"/>
      <c r="AF55" s="239"/>
      <c r="AG55" s="239"/>
      <c r="AH55" s="239"/>
      <c r="AI55" s="239"/>
      <c r="AJ55" s="239"/>
      <c r="AK55" s="239"/>
      <c r="AL55" s="239"/>
    </row>
    <row r="56" spans="1:38" ht="22.5" customHeight="1">
      <c r="C56" s="253"/>
      <c r="D56" s="238"/>
      <c r="E56" s="238"/>
      <c r="F56" s="238"/>
      <c r="G56" s="238"/>
      <c r="H56" s="238"/>
      <c r="I56" s="238"/>
      <c r="J56" s="238"/>
      <c r="K56" s="238"/>
      <c r="L56" s="238"/>
      <c r="M56" s="238"/>
      <c r="N56" s="238"/>
      <c r="P56" s="253"/>
      <c r="Q56" s="254"/>
      <c r="R56" s="254"/>
      <c r="S56" s="254"/>
      <c r="T56" s="254"/>
      <c r="U56" s="254"/>
      <c r="V56" s="254"/>
      <c r="W56" s="254"/>
      <c r="X56" s="254"/>
      <c r="Y56" s="254"/>
      <c r="Z56" s="254"/>
      <c r="AA56" s="254"/>
    </row>
    <row r="57" spans="1:38"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t="22.5" customHeight="1">
      <c r="C76" s="253"/>
      <c r="D76" s="238"/>
      <c r="E76" s="238"/>
      <c r="F76" s="238"/>
      <c r="G76" s="238"/>
      <c r="H76" s="238"/>
      <c r="I76" s="238"/>
      <c r="J76" s="238"/>
      <c r="K76" s="238"/>
      <c r="L76" s="238"/>
      <c r="M76" s="238"/>
      <c r="N76" s="238"/>
      <c r="O76" s="255"/>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O81" s="255"/>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sheetData>
  <sheetProtection algorithmName="SHA-512" hashValue="9aH4YfSmKbGCYIEPb6s6T/YJBCpQ0tyglXh9y4Ka2Fk629biCl3Qni/wFr6epOg9ei37CmYdGOi+AOp4BVZkZA==" saltValue="KX89HuqNFvHWRPt22D9XcA==" spinCount="100000" sheet="1" objects="1" scenarios="1"/>
  <mergeCells count="87">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9"/>
    <mergeCell ref="R20:AA20"/>
    <mergeCell ref="R21:AA28"/>
    <mergeCell ref="D32:E32"/>
    <mergeCell ref="D33:E33"/>
    <mergeCell ref="D36:E36"/>
    <mergeCell ref="C38:N38"/>
    <mergeCell ref="O38:AA38"/>
    <mergeCell ref="C39:F39"/>
    <mergeCell ref="G39:N39"/>
    <mergeCell ref="O39:S39"/>
    <mergeCell ref="T39:AA39"/>
    <mergeCell ref="AE39:AK39"/>
    <mergeCell ref="C40:F40"/>
    <mergeCell ref="G40:N40"/>
    <mergeCell ref="O40:S40"/>
    <mergeCell ref="T40:AA40"/>
    <mergeCell ref="AE40:AK40"/>
    <mergeCell ref="C41:F41"/>
    <mergeCell ref="G41:N41"/>
    <mergeCell ref="O41:S41"/>
    <mergeCell ref="T41:AA41"/>
    <mergeCell ref="C42:F42"/>
    <mergeCell ref="G42:N42"/>
    <mergeCell ref="O42:S42"/>
    <mergeCell ref="T42:AA42"/>
    <mergeCell ref="AE42:AK42"/>
    <mergeCell ref="C43:F44"/>
    <mergeCell ref="G43:N44"/>
    <mergeCell ref="O43:S43"/>
    <mergeCell ref="T43:AA43"/>
    <mergeCell ref="AE43:AK43"/>
    <mergeCell ref="O44:S44"/>
    <mergeCell ref="T44:AA44"/>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V48:V49"/>
    <mergeCell ref="W48:Y49"/>
    <mergeCell ref="Z48:AA49"/>
    <mergeCell ref="AE48:AK48"/>
    <mergeCell ref="C49:F49"/>
    <mergeCell ref="G49:N49"/>
    <mergeCell ref="AE49:AK49"/>
    <mergeCell ref="AE53:AK53"/>
    <mergeCell ref="AF54:AL54"/>
    <mergeCell ref="Z50:AA52"/>
    <mergeCell ref="AE50:AK50"/>
    <mergeCell ref="C51:F51"/>
    <mergeCell ref="G51:N51"/>
    <mergeCell ref="AE51:AK51"/>
    <mergeCell ref="C52:F52"/>
    <mergeCell ref="G52:N52"/>
    <mergeCell ref="AE52:AK52"/>
    <mergeCell ref="C50:F50"/>
    <mergeCell ref="G50:N50"/>
    <mergeCell ref="S50:U52"/>
    <mergeCell ref="V50:V52"/>
    <mergeCell ref="W50:Y52"/>
  </mergeCells>
  <printOptions horizontalCentered="1"/>
  <pageMargins left="0.47222222222222199" right="0.43333333333333302" top="1.0631944444444399" bottom="0.35416666666666702" header="0.511811023622047" footer="0.511811023622047"/>
  <pageSetup scale="80" orientation="landscape"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dimension ref="A1:AL82"/>
  <sheetViews>
    <sheetView showGridLines="0" topLeftCell="A21" zoomScaleNormal="100" workbookViewId="0">
      <selection activeCell="V31" sqref="V31"/>
    </sheetView>
  </sheetViews>
  <sheetFormatPr baseColWidth="10" defaultColWidth="11.42578125" defaultRowHeight="12.75"/>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30.75" customHeight="1">
      <c r="B8" s="215"/>
      <c r="C8" s="677" t="s">
        <v>433</v>
      </c>
      <c r="D8" s="677"/>
      <c r="E8" s="677"/>
      <c r="F8" s="755" t="s">
        <v>140</v>
      </c>
      <c r="G8" s="755"/>
      <c r="H8" s="755"/>
      <c r="I8" s="755"/>
      <c r="J8" s="755"/>
      <c r="K8" s="755"/>
      <c r="L8" s="755"/>
      <c r="M8" s="755"/>
      <c r="N8" s="755"/>
      <c r="O8" s="755"/>
      <c r="P8" s="755"/>
      <c r="Q8" s="756" t="s">
        <v>435</v>
      </c>
      <c r="R8" s="756"/>
      <c r="S8" s="757"/>
      <c r="T8" s="757"/>
      <c r="U8" s="756" t="s">
        <v>436</v>
      </c>
      <c r="V8" s="756"/>
      <c r="W8" s="678" t="s">
        <v>694</v>
      </c>
      <c r="X8" s="678"/>
      <c r="Y8" s="678"/>
      <c r="Z8" s="678"/>
      <c r="AA8" s="678"/>
      <c r="AB8" s="216"/>
      <c r="AE8" s="218"/>
      <c r="AF8" s="686"/>
      <c r="AG8" s="686"/>
      <c r="AH8" s="686"/>
      <c r="AI8" s="686"/>
      <c r="AJ8" s="686"/>
      <c r="AK8" s="686"/>
      <c r="AL8" s="686"/>
    </row>
    <row r="9" spans="2:38" ht="22.5" customHeight="1">
      <c r="B9" s="215"/>
      <c r="C9" s="661" t="s">
        <v>438</v>
      </c>
      <c r="D9" s="661"/>
      <c r="E9" s="661"/>
      <c r="F9" s="774" t="s">
        <v>733</v>
      </c>
      <c r="G9" s="774"/>
      <c r="H9" s="774"/>
      <c r="I9" s="774"/>
      <c r="J9" s="774"/>
      <c r="K9" s="774"/>
      <c r="L9" s="774"/>
      <c r="M9" s="774"/>
      <c r="N9" s="774"/>
      <c r="O9" s="774"/>
      <c r="P9" s="774"/>
      <c r="Q9" s="774"/>
      <c r="R9" s="774"/>
      <c r="S9" s="774"/>
      <c r="T9" s="774"/>
      <c r="U9" s="774"/>
      <c r="V9" s="774"/>
      <c r="W9" s="774"/>
      <c r="X9" s="774"/>
      <c r="Y9" s="774"/>
      <c r="Z9" s="774"/>
      <c r="AA9" s="774"/>
      <c r="AB9" s="216"/>
      <c r="AE9" s="346"/>
      <c r="AF9" s="686"/>
      <c r="AG9" s="686"/>
      <c r="AH9" s="686"/>
      <c r="AI9" s="686"/>
      <c r="AJ9" s="686"/>
      <c r="AK9" s="686"/>
      <c r="AL9" s="686"/>
    </row>
    <row r="10" spans="2:38">
      <c r="B10" s="215"/>
      <c r="C10" s="661"/>
      <c r="D10" s="661"/>
      <c r="E10" s="661"/>
      <c r="F10" s="774"/>
      <c r="G10" s="774"/>
      <c r="H10" s="774"/>
      <c r="I10" s="774"/>
      <c r="J10" s="774"/>
      <c r="K10" s="774"/>
      <c r="L10" s="774"/>
      <c r="M10" s="774"/>
      <c r="N10" s="774"/>
      <c r="O10" s="774"/>
      <c r="P10" s="774"/>
      <c r="Q10" s="774"/>
      <c r="R10" s="774"/>
      <c r="S10" s="774"/>
      <c r="T10" s="774"/>
      <c r="U10" s="774"/>
      <c r="V10" s="774"/>
      <c r="W10" s="774"/>
      <c r="X10" s="774"/>
      <c r="Y10" s="774"/>
      <c r="Z10" s="774"/>
      <c r="AA10" s="774"/>
      <c r="AB10" s="216"/>
      <c r="AE10" s="218"/>
      <c r="AF10" s="218"/>
      <c r="AG10" s="218"/>
      <c r="AH10" s="218"/>
      <c r="AI10" s="218"/>
      <c r="AJ10" s="218"/>
      <c r="AK10" s="218"/>
      <c r="AL10" s="218"/>
    </row>
    <row r="11" spans="2:38" ht="5.25"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0.25" customHeight="1">
      <c r="B13" s="215"/>
      <c r="C13" s="219"/>
      <c r="D13" s="220"/>
      <c r="E13" s="220"/>
      <c r="F13" s="220"/>
      <c r="G13" s="220"/>
      <c r="H13" s="220"/>
      <c r="I13" s="220"/>
      <c r="J13" s="220"/>
      <c r="K13" s="220"/>
      <c r="L13" s="220"/>
      <c r="M13" s="220"/>
      <c r="N13" s="220"/>
      <c r="O13" s="220"/>
      <c r="P13" s="220"/>
      <c r="Q13" s="220"/>
      <c r="R13" s="766"/>
      <c r="S13" s="766"/>
      <c r="T13" s="766"/>
      <c r="U13" s="766"/>
      <c r="V13" s="766"/>
      <c r="W13" s="766"/>
      <c r="X13" s="766"/>
      <c r="Y13" s="766"/>
      <c r="Z13" s="766"/>
      <c r="AA13" s="766"/>
      <c r="AB13" s="216"/>
      <c r="AE13" s="218"/>
      <c r="AF13" s="218"/>
      <c r="AG13" s="218"/>
      <c r="AH13" s="218"/>
      <c r="AI13" s="218"/>
      <c r="AJ13" s="218"/>
      <c r="AK13" s="218"/>
      <c r="AL13" s="218"/>
    </row>
    <row r="14" spans="2:38" ht="22.5" customHeight="1">
      <c r="B14" s="215"/>
      <c r="C14" s="219"/>
      <c r="D14" s="220"/>
      <c r="E14" s="220"/>
      <c r="F14" s="220"/>
      <c r="G14" s="220"/>
      <c r="H14" s="220"/>
      <c r="I14" s="220"/>
      <c r="J14" s="220"/>
      <c r="K14" s="220"/>
      <c r="L14" s="220"/>
      <c r="M14" s="220"/>
      <c r="N14" s="220"/>
      <c r="O14" s="220"/>
      <c r="P14" s="220"/>
      <c r="Q14" s="220"/>
      <c r="R14" s="766"/>
      <c r="S14" s="766"/>
      <c r="T14" s="766"/>
      <c r="U14" s="766"/>
      <c r="V14" s="766"/>
      <c r="W14" s="766"/>
      <c r="X14" s="766"/>
      <c r="Y14" s="766"/>
      <c r="Z14" s="766"/>
      <c r="AA14" s="766"/>
      <c r="AB14" s="216"/>
      <c r="AE14" s="218"/>
      <c r="AF14" s="218"/>
      <c r="AG14" s="218"/>
      <c r="AH14" s="218"/>
      <c r="AI14" s="218"/>
      <c r="AJ14" s="218"/>
      <c r="AK14" s="218"/>
      <c r="AL14" s="218"/>
    </row>
    <row r="15" spans="2:38" ht="17.25"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216"/>
      <c r="AE15" s="218"/>
      <c r="AF15" s="218"/>
      <c r="AG15" s="218"/>
      <c r="AH15" s="218"/>
      <c r="AI15" s="218"/>
      <c r="AJ15" s="218"/>
      <c r="AK15" s="218"/>
      <c r="AL15" s="218"/>
    </row>
    <row r="16" spans="2:38" ht="17.25"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216"/>
      <c r="AE16" s="218"/>
      <c r="AF16" s="218"/>
      <c r="AG16" s="218"/>
      <c r="AH16" s="218"/>
      <c r="AI16" s="218"/>
      <c r="AJ16" s="218"/>
      <c r="AK16" s="218"/>
      <c r="AL16" s="218"/>
    </row>
    <row r="17" spans="2:38" ht="21.75"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216"/>
      <c r="AE17" s="218"/>
      <c r="AF17" s="218"/>
      <c r="AG17" s="218"/>
      <c r="AH17" s="218"/>
      <c r="AI17" s="218"/>
      <c r="AJ17" s="218"/>
      <c r="AK17" s="218"/>
      <c r="AL17" s="218"/>
    </row>
    <row r="18" spans="2:38" ht="22.5"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216"/>
      <c r="AE18" s="218"/>
      <c r="AF18" s="218"/>
      <c r="AG18" s="218"/>
      <c r="AH18" s="218"/>
      <c r="AI18" s="218"/>
      <c r="AJ18" s="218"/>
      <c r="AK18" s="218"/>
      <c r="AL18" s="218"/>
    </row>
    <row r="19" spans="2:38" ht="17.25"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216"/>
      <c r="AE19" s="218"/>
      <c r="AF19" s="218"/>
      <c r="AG19" s="218"/>
      <c r="AH19" s="218"/>
      <c r="AI19" s="218"/>
      <c r="AJ19" s="218"/>
      <c r="AK19" s="218"/>
      <c r="AL19" s="218"/>
    </row>
    <row r="20" spans="2:38" ht="17.25" customHeight="1">
      <c r="B20" s="215"/>
      <c r="C20" s="219"/>
      <c r="D20" s="220"/>
      <c r="E20" s="220"/>
      <c r="F20" s="220"/>
      <c r="G20" s="220"/>
      <c r="H20" s="220"/>
      <c r="I20" s="220"/>
      <c r="J20" s="220"/>
      <c r="K20" s="220"/>
      <c r="L20" s="220"/>
      <c r="M20" s="220"/>
      <c r="N20" s="220"/>
      <c r="O20" s="220"/>
      <c r="P20" s="220"/>
      <c r="Q20" s="220"/>
      <c r="R20" s="682" t="s">
        <v>478</v>
      </c>
      <c r="S20" s="682"/>
      <c r="T20" s="682"/>
      <c r="U20" s="682"/>
      <c r="V20" s="682"/>
      <c r="W20" s="682"/>
      <c r="X20" s="682"/>
      <c r="Y20" s="682"/>
      <c r="Z20" s="682"/>
      <c r="AA20" s="682"/>
      <c r="AB20" s="216"/>
      <c r="AE20" s="218"/>
      <c r="AF20" s="218"/>
      <c r="AG20" s="218"/>
      <c r="AH20" s="218"/>
      <c r="AI20" s="218"/>
      <c r="AJ20" s="218"/>
      <c r="AK20" s="218"/>
      <c r="AL20" s="218"/>
    </row>
    <row r="21" spans="2:38" ht="17.25" customHeight="1">
      <c r="B21" s="215"/>
      <c r="C21" s="219"/>
      <c r="D21" s="220"/>
      <c r="E21" s="220"/>
      <c r="F21" s="220"/>
      <c r="G21" s="220"/>
      <c r="H21" s="220"/>
      <c r="I21" s="220"/>
      <c r="J21" s="220"/>
      <c r="K21" s="220"/>
      <c r="L21" s="220"/>
      <c r="M21" s="220"/>
      <c r="N21" s="220"/>
      <c r="O21" s="220"/>
      <c r="P21" s="220"/>
      <c r="Q21" s="220"/>
      <c r="R21" s="758"/>
      <c r="S21" s="758"/>
      <c r="T21" s="758"/>
      <c r="U21" s="758"/>
      <c r="V21" s="758"/>
      <c r="W21" s="758"/>
      <c r="X21" s="758"/>
      <c r="Y21" s="758"/>
      <c r="Z21" s="758"/>
      <c r="AA21" s="758"/>
      <c r="AB21" s="216"/>
      <c r="AE21" s="218"/>
      <c r="AF21" s="218"/>
      <c r="AG21" s="218"/>
      <c r="AH21" s="218"/>
      <c r="AI21" s="218"/>
      <c r="AJ21" s="218"/>
      <c r="AK21" s="218"/>
      <c r="AL21" s="218"/>
    </row>
    <row r="22" spans="2:38" ht="17.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7.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7.2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27.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30.7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4.2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18.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6" customHeight="1">
      <c r="B30" s="215"/>
      <c r="C30" s="219"/>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1"/>
      <c r="AB30" s="216"/>
      <c r="AE30" s="218"/>
      <c r="AF30" s="218"/>
      <c r="AG30" s="218"/>
      <c r="AH30" s="218"/>
      <c r="AI30" s="218"/>
      <c r="AJ30" s="218"/>
      <c r="AK30" s="218"/>
      <c r="AL30" s="218"/>
    </row>
    <row r="31" spans="2:38" ht="22.5" customHeight="1">
      <c r="B31" s="215"/>
      <c r="C31" s="219"/>
      <c r="D31" s="332" t="s">
        <v>501</v>
      </c>
      <c r="E31" s="376"/>
      <c r="F31" s="224" t="s">
        <v>502</v>
      </c>
      <c r="G31" s="224" t="s">
        <v>503</v>
      </c>
      <c r="H31" s="224" t="s">
        <v>504</v>
      </c>
      <c r="I31" s="224" t="s">
        <v>505</v>
      </c>
      <c r="J31" s="224" t="s">
        <v>506</v>
      </c>
      <c r="K31" s="224" t="s">
        <v>507</v>
      </c>
      <c r="L31" s="224" t="s">
        <v>508</v>
      </c>
      <c r="M31" s="224" t="s">
        <v>509</v>
      </c>
      <c r="N31" s="224" t="s">
        <v>510</v>
      </c>
      <c r="O31" s="224" t="s">
        <v>511</v>
      </c>
      <c r="P31" s="224" t="s">
        <v>512</v>
      </c>
      <c r="Q31" s="224" t="s">
        <v>513</v>
      </c>
      <c r="R31" s="225" t="s">
        <v>514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767" t="s">
        <v>27</v>
      </c>
      <c r="E32" s="767"/>
      <c r="F32" s="256">
        <f>INDICADORES!H40</f>
        <v>0</v>
      </c>
      <c r="G32" s="256">
        <f>INDICADORES!K40</f>
        <v>0</v>
      </c>
      <c r="H32" s="256">
        <f>INDICADORES!N40</f>
        <v>1</v>
      </c>
      <c r="I32" s="256">
        <f>INDICADORES!T40</f>
        <v>0</v>
      </c>
      <c r="J32" s="256">
        <f>INDICADORES!W40</f>
        <v>0</v>
      </c>
      <c r="K32" s="256">
        <f>INDICADORES!Z40</f>
        <v>0</v>
      </c>
      <c r="L32" s="256">
        <f>INDICADORES!AF40</f>
        <v>0</v>
      </c>
      <c r="M32" s="256">
        <f>INDICADORES!AI40</f>
        <v>0</v>
      </c>
      <c r="N32" s="256">
        <f>INDICADORES!AL40</f>
        <v>0</v>
      </c>
      <c r="O32" s="256">
        <f>INDICADORES!AR40</f>
        <v>0</v>
      </c>
      <c r="P32" s="256">
        <f>INDICADORES!AU40</f>
        <v>0</v>
      </c>
      <c r="Q32" s="256">
        <f>INDICADORES!AX40</f>
        <v>0</v>
      </c>
      <c r="R32" s="257">
        <f>SUM(F32:Q32)</f>
        <v>1</v>
      </c>
      <c r="U32" s="220"/>
      <c r="V32" s="220"/>
      <c r="W32" s="220"/>
      <c r="X32" s="220"/>
      <c r="Y32" s="220"/>
      <c r="Z32" s="220"/>
      <c r="AA32" s="221"/>
      <c r="AB32" s="216"/>
      <c r="AE32" s="218"/>
      <c r="AF32" s="218"/>
      <c r="AG32" s="218"/>
      <c r="AH32" s="218"/>
      <c r="AI32" s="218"/>
      <c r="AJ32" s="218"/>
      <c r="AK32" s="218"/>
      <c r="AL32" s="218"/>
    </row>
    <row r="33" spans="2:38" ht="22.5" customHeight="1">
      <c r="B33" s="215"/>
      <c r="C33" s="219"/>
      <c r="D33" s="767" t="s">
        <v>28</v>
      </c>
      <c r="E33" s="767"/>
      <c r="F33" s="256">
        <f>INDICADORES!I40</f>
        <v>9</v>
      </c>
      <c r="G33" s="256">
        <f>INDICADORES!L40</f>
        <v>10</v>
      </c>
      <c r="H33" s="256">
        <f>INDICADORES!O40</f>
        <v>18</v>
      </c>
      <c r="I33" s="256">
        <f>INDICADORES!U40</f>
        <v>8</v>
      </c>
      <c r="J33" s="256">
        <f>INDICADORES!X40</f>
        <v>18</v>
      </c>
      <c r="K33" s="256">
        <f>INDICADORES!AA40</f>
        <v>13</v>
      </c>
      <c r="L33" s="256">
        <f>INDICADORES!AG40</f>
        <v>13</v>
      </c>
      <c r="M33" s="256">
        <f>INDICADORES!AJ40</f>
        <v>9</v>
      </c>
      <c r="N33" s="256">
        <f>INDICADORES!AM40</f>
        <v>12</v>
      </c>
      <c r="O33" s="256">
        <f>INDICADORES!AS40</f>
        <v>10</v>
      </c>
      <c r="P33" s="256">
        <f>INDICADORES!AV40</f>
        <v>8</v>
      </c>
      <c r="Q33" s="256">
        <f>INDICADORES!AY40</f>
        <v>10</v>
      </c>
      <c r="R33" s="257">
        <f>SUM(F33:Q33)</f>
        <v>138</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515</v>
      </c>
      <c r="E34" s="377"/>
      <c r="F34" s="395">
        <f t="shared" ref="F34:R34" si="0">F32/F33*100</f>
        <v>0</v>
      </c>
      <c r="G34" s="395">
        <f t="shared" si="0"/>
        <v>0</v>
      </c>
      <c r="H34" s="395">
        <f t="shared" si="0"/>
        <v>5.5555555555555554</v>
      </c>
      <c r="I34" s="395">
        <f t="shared" si="0"/>
        <v>0</v>
      </c>
      <c r="J34" s="395">
        <f t="shared" si="0"/>
        <v>0</v>
      </c>
      <c r="K34" s="395">
        <f t="shared" si="0"/>
        <v>0</v>
      </c>
      <c r="L34" s="395">
        <f t="shared" si="0"/>
        <v>0</v>
      </c>
      <c r="M34" s="395">
        <f t="shared" si="0"/>
        <v>0</v>
      </c>
      <c r="N34" s="395">
        <f t="shared" si="0"/>
        <v>0</v>
      </c>
      <c r="O34" s="395">
        <f t="shared" si="0"/>
        <v>0</v>
      </c>
      <c r="P34" s="395">
        <f t="shared" si="0"/>
        <v>0</v>
      </c>
      <c r="Q34" s="395">
        <f t="shared" si="0"/>
        <v>0</v>
      </c>
      <c r="R34" s="395">
        <f t="shared" si="0"/>
        <v>0.72463768115942029</v>
      </c>
      <c r="U34" s="220"/>
      <c r="V34" s="220"/>
      <c r="W34" s="220"/>
      <c r="X34" s="220"/>
      <c r="Y34" s="220"/>
      <c r="Z34" s="220"/>
      <c r="AA34" s="221"/>
      <c r="AB34" s="216"/>
      <c r="AE34" s="218"/>
      <c r="AF34" s="218"/>
      <c r="AG34" s="218"/>
      <c r="AH34" s="218"/>
      <c r="AI34" s="218"/>
      <c r="AJ34" s="218"/>
      <c r="AK34" s="218"/>
      <c r="AL34" s="218"/>
    </row>
    <row r="35" spans="2:38" ht="22.5" customHeight="1">
      <c r="B35" s="215"/>
      <c r="C35" s="219"/>
      <c r="D35" s="231" t="s">
        <v>516</v>
      </c>
      <c r="E35" s="275"/>
      <c r="F35" s="400">
        <v>0</v>
      </c>
      <c r="G35" s="400">
        <v>0</v>
      </c>
      <c r="H35" s="400">
        <v>0</v>
      </c>
      <c r="I35" s="400">
        <v>0</v>
      </c>
      <c r="J35" s="400">
        <v>0</v>
      </c>
      <c r="K35" s="400">
        <v>6.25</v>
      </c>
      <c r="L35" s="400">
        <v>0</v>
      </c>
      <c r="M35" s="400">
        <v>8.3333333333333304</v>
      </c>
      <c r="N35" s="400">
        <v>0</v>
      </c>
      <c r="O35" s="400">
        <v>0</v>
      </c>
      <c r="P35" s="400">
        <v>0</v>
      </c>
      <c r="Q35" s="400">
        <v>0</v>
      </c>
      <c r="R35" s="400">
        <v>0.78740157480314998</v>
      </c>
      <c r="U35" s="220"/>
      <c r="V35" s="220"/>
      <c r="W35" s="220"/>
      <c r="X35" s="220"/>
      <c r="Y35" s="220"/>
      <c r="Z35" s="220"/>
      <c r="AA35" s="221"/>
      <c r="AB35" s="216"/>
      <c r="AE35" s="218"/>
      <c r="AF35" s="218"/>
      <c r="AG35" s="218"/>
      <c r="AH35" s="218"/>
      <c r="AI35" s="218"/>
      <c r="AJ35" s="218"/>
      <c r="AK35" s="218"/>
      <c r="AL35" s="218"/>
    </row>
    <row r="36" spans="2:38" ht="17.25" customHeight="1">
      <c r="B36" s="215"/>
      <c r="C36" s="219"/>
      <c r="D36" s="685" t="s">
        <v>26</v>
      </c>
      <c r="E36" s="685"/>
      <c r="F36" s="330">
        <v>3</v>
      </c>
      <c r="G36" s="330">
        <v>3</v>
      </c>
      <c r="H36" s="330">
        <v>3</v>
      </c>
      <c r="I36" s="330">
        <v>3</v>
      </c>
      <c r="J36" s="330">
        <v>3</v>
      </c>
      <c r="K36" s="330">
        <v>3</v>
      </c>
      <c r="L36" s="330">
        <v>3</v>
      </c>
      <c r="M36" s="330">
        <v>3</v>
      </c>
      <c r="N36" s="330">
        <v>3</v>
      </c>
      <c r="O36" s="330">
        <v>3</v>
      </c>
      <c r="P36" s="330">
        <v>3</v>
      </c>
      <c r="Q36" s="330">
        <v>3</v>
      </c>
      <c r="R36" s="330">
        <v>3</v>
      </c>
      <c r="U36" s="220"/>
      <c r="V36" s="220"/>
      <c r="W36" s="220"/>
      <c r="X36" s="220"/>
      <c r="Y36" s="220"/>
      <c r="Z36" s="220"/>
      <c r="AA36" s="221"/>
      <c r="AB36" s="216"/>
      <c r="AE36" s="218"/>
      <c r="AF36" s="218"/>
      <c r="AG36" s="218"/>
      <c r="AH36" s="218"/>
      <c r="AI36" s="218"/>
      <c r="AJ36" s="218"/>
      <c r="AK36" s="218"/>
      <c r="AL36" s="218"/>
    </row>
    <row r="37" spans="2:38" ht="3.75" customHeight="1">
      <c r="B37" s="215"/>
      <c r="C37" s="219"/>
      <c r="D37" s="220"/>
      <c r="S37" s="220"/>
      <c r="T37" s="220"/>
      <c r="W37" s="220"/>
      <c r="X37" s="220"/>
      <c r="Y37" s="220"/>
      <c r="Z37" s="220"/>
      <c r="AA37" s="221"/>
      <c r="AB37" s="216"/>
      <c r="AE37" s="218"/>
      <c r="AF37" s="218"/>
      <c r="AG37" s="218"/>
      <c r="AH37" s="218"/>
      <c r="AI37" s="218"/>
      <c r="AJ37" s="218"/>
      <c r="AK37" s="218"/>
      <c r="AL37" s="218"/>
    </row>
    <row r="38" spans="2:38" ht="12.75" customHeight="1">
      <c r="B38" s="215"/>
      <c r="C38" s="765" t="s">
        <v>466</v>
      </c>
      <c r="D38" s="765"/>
      <c r="E38" s="765"/>
      <c r="F38" s="765"/>
      <c r="G38" s="765"/>
      <c r="H38" s="765"/>
      <c r="I38" s="765"/>
      <c r="J38" s="765"/>
      <c r="K38" s="765"/>
      <c r="L38" s="765"/>
      <c r="M38" s="765"/>
      <c r="N38" s="765"/>
      <c r="O38" s="659" t="s">
        <v>467</v>
      </c>
      <c r="P38" s="659"/>
      <c r="Q38" s="659"/>
      <c r="R38" s="659"/>
      <c r="S38" s="659"/>
      <c r="T38" s="659"/>
      <c r="U38" s="659"/>
      <c r="V38" s="659"/>
      <c r="W38" s="659"/>
      <c r="X38" s="659"/>
      <c r="Y38" s="659"/>
      <c r="Z38" s="659"/>
      <c r="AA38" s="659"/>
      <c r="AB38" s="216"/>
      <c r="AD38" s="218"/>
      <c r="AE38" s="218"/>
      <c r="AF38" s="218"/>
      <c r="AG38" s="218"/>
      <c r="AH38" s="218"/>
      <c r="AI38" s="218"/>
      <c r="AJ38" s="218"/>
      <c r="AK38" s="218"/>
    </row>
    <row r="39" spans="2:38" ht="21" customHeight="1">
      <c r="B39" s="215"/>
      <c r="C39" s="677" t="s">
        <v>27</v>
      </c>
      <c r="D39" s="677"/>
      <c r="E39" s="677"/>
      <c r="F39" s="677"/>
      <c r="G39" s="763" t="s">
        <v>141</v>
      </c>
      <c r="H39" s="763"/>
      <c r="I39" s="763"/>
      <c r="J39" s="763"/>
      <c r="K39" s="763"/>
      <c r="L39" s="763"/>
      <c r="M39" s="763"/>
      <c r="N39" s="763"/>
      <c r="O39" s="690" t="s">
        <v>518</v>
      </c>
      <c r="P39" s="690"/>
      <c r="Q39" s="690"/>
      <c r="R39" s="690"/>
      <c r="S39" s="690"/>
      <c r="T39" s="742"/>
      <c r="U39" s="742"/>
      <c r="V39" s="742"/>
      <c r="W39" s="742"/>
      <c r="X39" s="742"/>
      <c r="Y39" s="742"/>
      <c r="Z39" s="742"/>
      <c r="AA39" s="742"/>
      <c r="AB39" s="301"/>
      <c r="AD39" s="261"/>
      <c r="AE39" s="646"/>
      <c r="AF39" s="646"/>
      <c r="AG39" s="646"/>
      <c r="AH39" s="646"/>
      <c r="AI39" s="646"/>
      <c r="AJ39" s="646"/>
      <c r="AK39" s="646"/>
    </row>
    <row r="40" spans="2:38" ht="18" customHeight="1">
      <c r="B40" s="215"/>
      <c r="C40" s="661" t="s">
        <v>28</v>
      </c>
      <c r="D40" s="661"/>
      <c r="E40" s="661"/>
      <c r="F40" s="661"/>
      <c r="G40" s="763" t="s">
        <v>117</v>
      </c>
      <c r="H40" s="763"/>
      <c r="I40" s="763"/>
      <c r="J40" s="763"/>
      <c r="K40" s="763"/>
      <c r="L40" s="763"/>
      <c r="M40" s="763"/>
      <c r="N40" s="763"/>
      <c r="O40" s="661" t="s">
        <v>519</v>
      </c>
      <c r="P40" s="661"/>
      <c r="Q40" s="661"/>
      <c r="R40" s="661"/>
      <c r="S40" s="661"/>
      <c r="T40" s="740"/>
      <c r="U40" s="740"/>
      <c r="V40" s="740"/>
      <c r="W40" s="740"/>
      <c r="X40" s="740"/>
      <c r="Y40" s="740"/>
      <c r="Z40" s="740"/>
      <c r="AA40" s="740"/>
      <c r="AB40" s="301"/>
      <c r="AD40" s="261"/>
      <c r="AE40" s="646"/>
      <c r="AF40" s="646"/>
      <c r="AG40" s="646"/>
      <c r="AH40" s="646"/>
      <c r="AI40" s="646"/>
      <c r="AJ40" s="646"/>
      <c r="AK40" s="646"/>
    </row>
    <row r="41" spans="2:38" ht="24" customHeight="1">
      <c r="B41" s="215"/>
      <c r="C41" s="661" t="s">
        <v>520</v>
      </c>
      <c r="D41" s="661"/>
      <c r="E41" s="661"/>
      <c r="F41" s="661"/>
      <c r="G41" s="763" t="s">
        <v>731</v>
      </c>
      <c r="H41" s="763"/>
      <c r="I41" s="763"/>
      <c r="J41" s="763"/>
      <c r="K41" s="763"/>
      <c r="L41" s="763"/>
      <c r="M41" s="763"/>
      <c r="N41" s="763"/>
      <c r="O41" s="648" t="s">
        <v>471</v>
      </c>
      <c r="P41" s="648"/>
      <c r="Q41" s="648"/>
      <c r="R41" s="648"/>
      <c r="S41" s="648"/>
      <c r="T41" s="740" t="s">
        <v>472</v>
      </c>
      <c r="U41" s="740"/>
      <c r="V41" s="740"/>
      <c r="W41" s="740"/>
      <c r="X41" s="740"/>
      <c r="Y41" s="740"/>
      <c r="Z41" s="740"/>
      <c r="AA41" s="740"/>
      <c r="AB41" s="301"/>
      <c r="AD41" s="261"/>
      <c r="AE41" s="239"/>
      <c r="AF41" s="239"/>
      <c r="AG41" s="239"/>
      <c r="AH41" s="239"/>
      <c r="AI41" s="239"/>
      <c r="AJ41" s="239"/>
      <c r="AK41" s="239"/>
    </row>
    <row r="42" spans="2:38" ht="18.75" customHeight="1">
      <c r="B42" s="215"/>
      <c r="C42" s="661" t="s">
        <v>468</v>
      </c>
      <c r="D42" s="661"/>
      <c r="E42" s="661"/>
      <c r="F42" s="661"/>
      <c r="G42" s="763" t="s">
        <v>252</v>
      </c>
      <c r="H42" s="763"/>
      <c r="I42" s="763"/>
      <c r="J42" s="763"/>
      <c r="K42" s="763"/>
      <c r="L42" s="763"/>
      <c r="M42" s="763"/>
      <c r="N42" s="763"/>
      <c r="O42" s="648" t="s">
        <v>473</v>
      </c>
      <c r="P42" s="648"/>
      <c r="Q42" s="648"/>
      <c r="R42" s="648"/>
      <c r="S42" s="648"/>
      <c r="T42" s="740" t="s">
        <v>474</v>
      </c>
      <c r="U42" s="740"/>
      <c r="V42" s="740"/>
      <c r="W42" s="740"/>
      <c r="X42" s="740"/>
      <c r="Y42" s="740"/>
      <c r="Z42" s="740"/>
      <c r="AA42" s="740"/>
      <c r="AB42" s="301"/>
      <c r="AD42" s="261"/>
      <c r="AE42" s="647"/>
      <c r="AF42" s="647"/>
      <c r="AG42" s="647"/>
      <c r="AH42" s="647"/>
      <c r="AI42" s="647"/>
      <c r="AJ42" s="647"/>
      <c r="AK42" s="647"/>
    </row>
    <row r="43" spans="2:38" ht="15.75" customHeight="1">
      <c r="B43" s="215"/>
      <c r="C43" s="668" t="s">
        <v>522</v>
      </c>
      <c r="D43" s="668"/>
      <c r="E43" s="668"/>
      <c r="F43" s="668"/>
      <c r="G43" s="737" t="s">
        <v>640</v>
      </c>
      <c r="H43" s="737"/>
      <c r="I43" s="737"/>
      <c r="J43" s="737"/>
      <c r="K43" s="737"/>
      <c r="L43" s="737"/>
      <c r="M43" s="737"/>
      <c r="N43" s="737"/>
      <c r="O43" s="661" t="s">
        <v>475</v>
      </c>
      <c r="P43" s="661"/>
      <c r="Q43" s="661"/>
      <c r="R43" s="661"/>
      <c r="S43" s="661"/>
      <c r="T43" s="740"/>
      <c r="U43" s="740"/>
      <c r="V43" s="740"/>
      <c r="W43" s="740"/>
      <c r="X43" s="740"/>
      <c r="Y43" s="740"/>
      <c r="Z43" s="740"/>
      <c r="AA43" s="740"/>
      <c r="AB43" s="301"/>
      <c r="AD43" s="261"/>
      <c r="AE43" s="647"/>
      <c r="AF43" s="647"/>
      <c r="AG43" s="647"/>
      <c r="AH43" s="647"/>
      <c r="AI43" s="647"/>
      <c r="AJ43" s="647"/>
      <c r="AK43" s="647"/>
    </row>
    <row r="44" spans="2:38" ht="22.5" customHeight="1">
      <c r="B44" s="215"/>
      <c r="C44" s="668"/>
      <c r="D44" s="668"/>
      <c r="E44" s="668"/>
      <c r="F44" s="668"/>
      <c r="G44" s="737"/>
      <c r="H44" s="737"/>
      <c r="I44" s="737"/>
      <c r="J44" s="737"/>
      <c r="K44" s="737"/>
      <c r="L44" s="737"/>
      <c r="M44" s="737"/>
      <c r="N44" s="737"/>
      <c r="O44" s="668" t="s">
        <v>476</v>
      </c>
      <c r="P44" s="668"/>
      <c r="Q44" s="668"/>
      <c r="R44" s="668"/>
      <c r="S44" s="668"/>
      <c r="T44" s="741" t="s">
        <v>477</v>
      </c>
      <c r="U44" s="741"/>
      <c r="V44" s="741"/>
      <c r="W44" s="741"/>
      <c r="X44" s="741"/>
      <c r="Y44" s="741"/>
      <c r="Z44" s="741"/>
      <c r="AA44" s="741"/>
      <c r="AB44" s="301"/>
      <c r="AD44" s="261"/>
      <c r="AE44" s="238"/>
      <c r="AF44" s="238"/>
      <c r="AG44" s="238"/>
      <c r="AH44" s="238"/>
      <c r="AI44" s="238"/>
      <c r="AJ44" s="238"/>
      <c r="AK44" s="238"/>
    </row>
    <row r="45" spans="2:38" ht="15" customHeight="1">
      <c r="B45" s="215"/>
      <c r="C45" s="676" t="s">
        <v>478</v>
      </c>
      <c r="D45" s="676"/>
      <c r="E45" s="676"/>
      <c r="F45" s="676"/>
      <c r="G45" s="676"/>
      <c r="H45" s="676"/>
      <c r="I45" s="676"/>
      <c r="J45" s="676"/>
      <c r="K45" s="676"/>
      <c r="L45" s="676"/>
      <c r="M45" s="676"/>
      <c r="N45" s="676"/>
      <c r="O45" s="660" t="s">
        <v>479</v>
      </c>
      <c r="P45" s="660"/>
      <c r="Q45" s="660"/>
      <c r="R45" s="660"/>
      <c r="S45" s="660"/>
      <c r="T45" s="660"/>
      <c r="U45" s="660"/>
      <c r="V45" s="660"/>
      <c r="W45" s="660"/>
      <c r="X45" s="660"/>
      <c r="Y45" s="660"/>
      <c r="Z45" s="660"/>
      <c r="AA45" s="660"/>
      <c r="AB45" s="301"/>
      <c r="AD45" s="261"/>
      <c r="AE45" s="647"/>
      <c r="AF45" s="647"/>
      <c r="AG45" s="647"/>
      <c r="AH45" s="647"/>
      <c r="AI45" s="647"/>
      <c r="AJ45" s="647"/>
      <c r="AK45" s="647"/>
    </row>
    <row r="46" spans="2:38" ht="27.75" customHeight="1">
      <c r="B46" s="215"/>
      <c r="C46" s="677" t="s">
        <v>480</v>
      </c>
      <c r="D46" s="677"/>
      <c r="E46" s="677"/>
      <c r="F46" s="677"/>
      <c r="G46" s="662" t="s">
        <v>481</v>
      </c>
      <c r="H46" s="662"/>
      <c r="I46" s="241"/>
      <c r="J46" s="241" t="s">
        <v>483</v>
      </c>
      <c r="K46" s="240" t="s">
        <v>482</v>
      </c>
      <c r="L46" s="241" t="s">
        <v>484</v>
      </c>
      <c r="M46" s="242"/>
      <c r="N46" s="242"/>
      <c r="O46" s="663" t="s">
        <v>485</v>
      </c>
      <c r="P46" s="663"/>
      <c r="Q46" s="663"/>
      <c r="R46" s="663"/>
      <c r="S46" s="720" t="s">
        <v>486</v>
      </c>
      <c r="T46" s="720"/>
      <c r="U46" s="720"/>
      <c r="V46" s="720"/>
      <c r="W46" s="720"/>
      <c r="X46" s="720"/>
      <c r="Y46" s="720"/>
      <c r="Z46" s="720"/>
      <c r="AA46" s="720"/>
      <c r="AB46" s="301"/>
      <c r="AD46" s="261"/>
      <c r="AE46" s="238"/>
      <c r="AF46" s="238"/>
      <c r="AG46" s="238"/>
      <c r="AH46" s="238"/>
      <c r="AI46" s="238"/>
      <c r="AJ46" s="238"/>
      <c r="AK46" s="238"/>
    </row>
    <row r="47" spans="2:38" ht="36" customHeight="1">
      <c r="B47" s="215"/>
      <c r="C47" s="677"/>
      <c r="D47" s="677"/>
      <c r="E47" s="677"/>
      <c r="F47" s="677"/>
      <c r="G47" s="665" t="s">
        <v>710</v>
      </c>
      <c r="H47" s="665"/>
      <c r="I47" s="665"/>
      <c r="J47" s="665"/>
      <c r="K47" s="665"/>
      <c r="L47" s="665"/>
      <c r="M47" s="665"/>
      <c r="N47" s="243" t="s">
        <v>482</v>
      </c>
      <c r="O47" s="650" t="s">
        <v>487</v>
      </c>
      <c r="P47" s="650"/>
      <c r="Q47" s="650"/>
      <c r="R47" s="650"/>
      <c r="S47" s="656" t="s">
        <v>488</v>
      </c>
      <c r="T47" s="656"/>
      <c r="U47" s="656"/>
      <c r="V47" s="245" t="s">
        <v>482</v>
      </c>
      <c r="W47" s="721" t="s">
        <v>489</v>
      </c>
      <c r="X47" s="721"/>
      <c r="Y47" s="721"/>
      <c r="Z47" s="667" t="s">
        <v>482</v>
      </c>
      <c r="AA47" s="667"/>
      <c r="AB47" s="301"/>
      <c r="AD47" s="261"/>
      <c r="AE47" s="647"/>
      <c r="AF47" s="647"/>
      <c r="AG47" s="647"/>
      <c r="AH47" s="647"/>
      <c r="AI47" s="647"/>
      <c r="AJ47" s="647"/>
      <c r="AK47" s="647"/>
    </row>
    <row r="48" spans="2:38" ht="29.25" customHeight="1">
      <c r="B48" s="215"/>
      <c r="C48" s="648" t="s">
        <v>490</v>
      </c>
      <c r="D48" s="648"/>
      <c r="E48" s="648"/>
      <c r="F48" s="648"/>
      <c r="G48" s="652"/>
      <c r="H48" s="652"/>
      <c r="I48" s="652"/>
      <c r="J48" s="652"/>
      <c r="K48" s="652"/>
      <c r="L48" s="652"/>
      <c r="M48" s="652"/>
      <c r="N48" s="652"/>
      <c r="O48" s="650"/>
      <c r="P48" s="650"/>
      <c r="Q48" s="650"/>
      <c r="R48" s="650"/>
      <c r="S48" s="721" t="s">
        <v>476</v>
      </c>
      <c r="T48" s="721"/>
      <c r="U48" s="721"/>
      <c r="V48" s="655" t="s">
        <v>482</v>
      </c>
      <c r="W48" s="721" t="s">
        <v>523</v>
      </c>
      <c r="X48" s="721"/>
      <c r="Y48" s="721"/>
      <c r="Z48" s="712"/>
      <c r="AA48" s="712"/>
      <c r="AB48" s="301"/>
      <c r="AD48" s="261"/>
      <c r="AE48" s="647"/>
      <c r="AF48" s="647"/>
      <c r="AG48" s="647"/>
      <c r="AH48" s="647"/>
      <c r="AI48" s="647"/>
      <c r="AJ48" s="647"/>
      <c r="AK48" s="647"/>
    </row>
    <row r="49" spans="1:38" ht="23.25" customHeight="1">
      <c r="B49" s="215"/>
      <c r="C49" s="648" t="s">
        <v>524</v>
      </c>
      <c r="D49" s="648"/>
      <c r="E49" s="648"/>
      <c r="F49" s="648"/>
      <c r="G49" s="736" t="s">
        <v>622</v>
      </c>
      <c r="H49" s="736"/>
      <c r="I49" s="736"/>
      <c r="J49" s="736"/>
      <c r="K49" s="736"/>
      <c r="L49" s="736"/>
      <c r="M49" s="736"/>
      <c r="N49" s="736"/>
      <c r="O49" s="650"/>
      <c r="P49" s="650"/>
      <c r="Q49" s="650"/>
      <c r="R49" s="650"/>
      <c r="S49" s="721"/>
      <c r="T49" s="721"/>
      <c r="U49" s="721"/>
      <c r="V49" s="655"/>
      <c r="W49" s="721"/>
      <c r="X49" s="721"/>
      <c r="Y49" s="721"/>
      <c r="Z49" s="712"/>
      <c r="AA49" s="712"/>
      <c r="AB49" s="301"/>
      <c r="AD49" s="261"/>
      <c r="AE49" s="647"/>
      <c r="AF49" s="647"/>
      <c r="AG49" s="647"/>
      <c r="AH49" s="647"/>
      <c r="AI49" s="647"/>
      <c r="AJ49" s="647"/>
      <c r="AK49" s="647"/>
    </row>
    <row r="50" spans="1:38" ht="14.25" customHeight="1">
      <c r="B50" s="215"/>
      <c r="C50" s="648" t="s">
        <v>526</v>
      </c>
      <c r="D50" s="648"/>
      <c r="E50" s="648"/>
      <c r="F50" s="648"/>
      <c r="G50" s="649" t="s">
        <v>734</v>
      </c>
      <c r="H50" s="649"/>
      <c r="I50" s="649"/>
      <c r="J50" s="649"/>
      <c r="K50" s="649"/>
      <c r="L50" s="649"/>
      <c r="M50" s="649"/>
      <c r="N50" s="649"/>
      <c r="O50" s="650"/>
      <c r="P50" s="650"/>
      <c r="Q50" s="650"/>
      <c r="R50" s="650"/>
      <c r="S50" s="715" t="s">
        <v>493</v>
      </c>
      <c r="T50" s="715"/>
      <c r="U50" s="715"/>
      <c r="V50" s="654" t="s">
        <v>482</v>
      </c>
      <c r="W50" s="607" t="s">
        <v>494</v>
      </c>
      <c r="X50" s="607"/>
      <c r="Y50" s="607"/>
      <c r="Z50" s="608" t="s">
        <v>482</v>
      </c>
      <c r="AA50" s="608"/>
      <c r="AB50" s="301"/>
      <c r="AD50" s="261"/>
      <c r="AE50" s="647"/>
      <c r="AF50" s="647"/>
      <c r="AG50" s="647"/>
      <c r="AH50" s="647"/>
      <c r="AI50" s="647"/>
      <c r="AJ50" s="647"/>
      <c r="AK50" s="647"/>
    </row>
    <row r="51" spans="1:38" ht="14.25" customHeight="1">
      <c r="B51" s="215"/>
      <c r="C51" s="648" t="s">
        <v>495</v>
      </c>
      <c r="D51" s="648"/>
      <c r="E51" s="648"/>
      <c r="F51" s="648"/>
      <c r="G51" s="649"/>
      <c r="H51" s="649"/>
      <c r="I51" s="649"/>
      <c r="J51" s="649"/>
      <c r="K51" s="649"/>
      <c r="L51" s="649"/>
      <c r="M51" s="649"/>
      <c r="N51" s="649"/>
      <c r="O51" s="650"/>
      <c r="P51" s="650"/>
      <c r="Q51" s="650"/>
      <c r="R51" s="650"/>
      <c r="S51" s="715"/>
      <c r="T51" s="715"/>
      <c r="U51" s="715"/>
      <c r="V51" s="654"/>
      <c r="W51" s="607"/>
      <c r="X51" s="607"/>
      <c r="Y51" s="607"/>
      <c r="Z51" s="608"/>
      <c r="AA51" s="608"/>
      <c r="AB51" s="301"/>
      <c r="AD51" s="261"/>
      <c r="AE51" s="647"/>
      <c r="AF51" s="647"/>
      <c r="AG51" s="647"/>
      <c r="AH51" s="647"/>
      <c r="AI51" s="647"/>
      <c r="AJ51" s="647"/>
      <c r="AK51" s="647"/>
    </row>
    <row r="52" spans="1:38" ht="21.75" customHeight="1">
      <c r="B52" s="215"/>
      <c r="C52" s="650" t="s">
        <v>496</v>
      </c>
      <c r="D52" s="650"/>
      <c r="E52" s="650"/>
      <c r="F52" s="650"/>
      <c r="G52" s="610" t="s">
        <v>547</v>
      </c>
      <c r="H52" s="610"/>
      <c r="I52" s="610"/>
      <c r="J52" s="610"/>
      <c r="K52" s="610"/>
      <c r="L52" s="610"/>
      <c r="M52" s="610"/>
      <c r="N52" s="610"/>
      <c r="O52" s="650"/>
      <c r="P52" s="650"/>
      <c r="Q52" s="650"/>
      <c r="R52" s="650"/>
      <c r="S52" s="715"/>
      <c r="T52" s="715"/>
      <c r="U52" s="715"/>
      <c r="V52" s="654"/>
      <c r="W52" s="607"/>
      <c r="X52" s="607"/>
      <c r="Y52" s="607"/>
      <c r="Z52" s="608"/>
      <c r="AA52" s="608"/>
      <c r="AB52" s="301"/>
      <c r="AD52" s="261"/>
      <c r="AE52" s="647"/>
      <c r="AF52" s="647"/>
      <c r="AG52" s="647"/>
      <c r="AH52" s="647"/>
      <c r="AI52" s="647"/>
      <c r="AJ52" s="647"/>
      <c r="AK52" s="647"/>
    </row>
    <row r="53" spans="1:38" ht="4.5" customHeight="1">
      <c r="B53" s="247"/>
      <c r="C53" s="248"/>
      <c r="D53" s="249"/>
      <c r="E53" s="249"/>
      <c r="F53" s="249"/>
      <c r="G53" s="249"/>
      <c r="H53" s="249"/>
      <c r="I53" s="249"/>
      <c r="J53" s="249"/>
      <c r="K53" s="249"/>
      <c r="L53" s="249"/>
      <c r="M53" s="249"/>
      <c r="N53" s="249"/>
      <c r="O53" s="250"/>
      <c r="P53" s="248"/>
      <c r="Q53" s="251"/>
      <c r="R53" s="251"/>
      <c r="S53" s="251"/>
      <c r="T53" s="251"/>
      <c r="U53" s="251"/>
      <c r="V53" s="251"/>
      <c r="W53" s="251"/>
      <c r="X53" s="251"/>
      <c r="Y53" s="251"/>
      <c r="Z53" s="251"/>
      <c r="AA53" s="304"/>
      <c r="AB53" s="305"/>
      <c r="AD53" s="261"/>
      <c r="AE53" s="646"/>
      <c r="AF53" s="646"/>
      <c r="AG53" s="646"/>
      <c r="AH53" s="646"/>
      <c r="AI53" s="646"/>
      <c r="AJ53" s="646"/>
      <c r="AK53" s="646"/>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A55" s="220"/>
      <c r="C55" s="253"/>
      <c r="D55" s="238"/>
      <c r="E55" s="238"/>
      <c r="F55" s="238"/>
      <c r="G55" s="238"/>
      <c r="H55" s="238"/>
      <c r="I55" s="238"/>
      <c r="J55" s="238"/>
      <c r="K55" s="238"/>
      <c r="L55" s="238"/>
      <c r="M55" s="238"/>
      <c r="N55" s="238"/>
      <c r="AA55" s="254"/>
      <c r="AC55" s="238"/>
      <c r="AE55" s="261"/>
      <c r="AF55" s="239"/>
      <c r="AG55" s="239"/>
      <c r="AH55" s="239"/>
      <c r="AI55" s="239"/>
      <c r="AJ55" s="239"/>
      <c r="AK55" s="239"/>
      <c r="AL55" s="239"/>
    </row>
    <row r="56" spans="1:38" ht="22.5" customHeight="1">
      <c r="C56" s="253"/>
      <c r="D56" s="238"/>
      <c r="E56" s="238"/>
      <c r="F56" s="238"/>
      <c r="G56" s="238"/>
      <c r="H56" s="238"/>
      <c r="I56" s="238"/>
      <c r="J56" s="238"/>
      <c r="K56" s="238"/>
      <c r="L56" s="238"/>
      <c r="M56" s="238"/>
      <c r="N56" s="238"/>
      <c r="P56" s="253"/>
      <c r="Q56" s="254"/>
      <c r="R56" s="254"/>
      <c r="S56" s="254"/>
      <c r="T56" s="254"/>
      <c r="U56" s="254"/>
      <c r="V56" s="254"/>
      <c r="W56" s="254"/>
      <c r="X56" s="254"/>
      <c r="Y56" s="254"/>
      <c r="Z56" s="254"/>
      <c r="AA56" s="254"/>
    </row>
    <row r="57" spans="1:38"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t="22.5" customHeight="1">
      <c r="C76" s="253"/>
      <c r="D76" s="238"/>
      <c r="E76" s="238"/>
      <c r="F76" s="238"/>
      <c r="G76" s="238"/>
      <c r="H76" s="238"/>
      <c r="I76" s="238"/>
      <c r="J76" s="238"/>
      <c r="K76" s="238"/>
      <c r="L76" s="238"/>
      <c r="M76" s="238"/>
      <c r="N76" s="238"/>
      <c r="O76" s="255"/>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O81" s="255"/>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sheetData>
  <sheetProtection algorithmName="SHA-512" hashValue="NaQb7h8uFicILjmAyJ81qzxa+ldPnRRiIsIbzB9o8K42E+2MI4Seckjk6P4peN0RCoYFM75c7QOu+hYPlMI1Uw==" saltValue="F5fJ6aFbfD/SwaIY3rJPig==" spinCount="100000" sheet="1" objects="1" scenarios="1"/>
  <mergeCells count="87">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9"/>
    <mergeCell ref="R20:AA20"/>
    <mergeCell ref="R21:AA28"/>
    <mergeCell ref="D32:E32"/>
    <mergeCell ref="D33:E33"/>
    <mergeCell ref="D36:E36"/>
    <mergeCell ref="C38:N38"/>
    <mergeCell ref="O38:AA38"/>
    <mergeCell ref="C39:F39"/>
    <mergeCell ref="G39:N39"/>
    <mergeCell ref="O39:S39"/>
    <mergeCell ref="T39:AA39"/>
    <mergeCell ref="AE39:AK39"/>
    <mergeCell ref="C40:F40"/>
    <mergeCell ref="G40:N40"/>
    <mergeCell ref="O40:S40"/>
    <mergeCell ref="T40:AA40"/>
    <mergeCell ref="AE40:AK40"/>
    <mergeCell ref="C41:F41"/>
    <mergeCell ref="G41:N41"/>
    <mergeCell ref="O41:S41"/>
    <mergeCell ref="T41:AA41"/>
    <mergeCell ref="C42:F42"/>
    <mergeCell ref="G42:N42"/>
    <mergeCell ref="O42:S42"/>
    <mergeCell ref="T42:AA42"/>
    <mergeCell ref="AE42:AK42"/>
    <mergeCell ref="C43:F44"/>
    <mergeCell ref="G43:N44"/>
    <mergeCell ref="O43:S43"/>
    <mergeCell ref="T43:AA43"/>
    <mergeCell ref="AE43:AK43"/>
    <mergeCell ref="O44:S44"/>
    <mergeCell ref="T44:AA44"/>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V48:V49"/>
    <mergeCell ref="W48:Y49"/>
    <mergeCell ref="Z48:AA49"/>
    <mergeCell ref="AE48:AK48"/>
    <mergeCell ref="C49:F49"/>
    <mergeCell ref="G49:N49"/>
    <mergeCell ref="AE49:AK49"/>
    <mergeCell ref="AE53:AK53"/>
    <mergeCell ref="AF54:AL54"/>
    <mergeCell ref="Z50:AA52"/>
    <mergeCell ref="AE50:AK50"/>
    <mergeCell ref="C51:F51"/>
    <mergeCell ref="G51:N51"/>
    <mergeCell ref="AE51:AK51"/>
    <mergeCell ref="C52:F52"/>
    <mergeCell ref="G52:N52"/>
    <mergeCell ref="AE52:AK52"/>
    <mergeCell ref="C50:F50"/>
    <mergeCell ref="G50:N50"/>
    <mergeCell ref="S50:U52"/>
    <mergeCell ref="V50:V52"/>
    <mergeCell ref="W50:Y52"/>
  </mergeCells>
  <printOptions horizontalCentered="1" verticalCentered="1"/>
  <pageMargins left="0.47222222222222199" right="0.43333333333333302" top="1.0631944444444399" bottom="0.35416666666666702" header="0.511811023622047" footer="0.511811023622047"/>
  <pageSetup scale="80" orientation="landscape"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dimension ref="A1:AL84"/>
  <sheetViews>
    <sheetView showGridLines="0" topLeftCell="A19" zoomScaleNormal="100" workbookViewId="0">
      <selection activeCell="P34" sqref="P34"/>
    </sheetView>
  </sheetViews>
  <sheetFormatPr baseColWidth="10" defaultColWidth="11.42578125" defaultRowHeight="12.75"/>
  <cols>
    <col min="1" max="2" width="1.140625" customWidth="1"/>
    <col min="3" max="3" width="4.28515625" customWidth="1"/>
    <col min="4" max="5" width="5.425781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735</v>
      </c>
      <c r="G8" s="691"/>
      <c r="H8" s="691"/>
      <c r="I8" s="691"/>
      <c r="J8" s="691"/>
      <c r="K8" s="691"/>
      <c r="L8" s="691"/>
      <c r="M8" s="691"/>
      <c r="N8" s="691"/>
      <c r="O8" s="691"/>
      <c r="P8" s="691"/>
      <c r="Q8" s="692" t="s">
        <v>435</v>
      </c>
      <c r="R8" s="692"/>
      <c r="S8" s="693"/>
      <c r="T8" s="693"/>
      <c r="U8" s="692" t="s">
        <v>436</v>
      </c>
      <c r="V8" s="692"/>
      <c r="W8" s="694"/>
      <c r="X8" s="694"/>
      <c r="Y8" s="694"/>
      <c r="Z8" s="694"/>
      <c r="AA8" s="694"/>
      <c r="AB8" s="216"/>
      <c r="AE8" s="218"/>
      <c r="AF8" s="686"/>
      <c r="AG8" s="686"/>
      <c r="AH8" s="686"/>
      <c r="AI8" s="686"/>
      <c r="AJ8" s="686"/>
      <c r="AK8" s="686"/>
      <c r="AL8" s="686"/>
    </row>
    <row r="9" spans="2:38" ht="24" customHeight="1">
      <c r="B9" s="215"/>
      <c r="C9" s="668" t="s">
        <v>438</v>
      </c>
      <c r="D9" s="668"/>
      <c r="E9" s="668"/>
      <c r="F9" s="687" t="s">
        <v>736</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17.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8"/>
      <c r="S13" s="758"/>
      <c r="T13" s="758"/>
      <c r="U13" s="758"/>
      <c r="V13" s="758"/>
      <c r="W13" s="758"/>
      <c r="X13" s="758"/>
      <c r="Y13" s="758"/>
      <c r="Z13" s="758"/>
      <c r="AA13" s="758"/>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58"/>
      <c r="S14" s="758"/>
      <c r="T14" s="758"/>
      <c r="U14" s="758"/>
      <c r="V14" s="758"/>
      <c r="W14" s="758"/>
      <c r="X14" s="758"/>
      <c r="Y14" s="758"/>
      <c r="Z14" s="758"/>
      <c r="AA14" s="758"/>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8"/>
      <c r="S15" s="758"/>
      <c r="T15" s="758"/>
      <c r="U15" s="758"/>
      <c r="V15" s="758"/>
      <c r="W15" s="758"/>
      <c r="X15" s="758"/>
      <c r="Y15" s="758"/>
      <c r="Z15" s="758"/>
      <c r="AA15" s="75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8"/>
      <c r="S16" s="758"/>
      <c r="T16" s="758"/>
      <c r="U16" s="758"/>
      <c r="V16" s="758"/>
      <c r="W16" s="758"/>
      <c r="X16" s="758"/>
      <c r="Y16" s="758"/>
      <c r="Z16" s="758"/>
      <c r="AA16" s="75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8"/>
      <c r="S17" s="758"/>
      <c r="T17" s="758"/>
      <c r="U17" s="758"/>
      <c r="V17" s="758"/>
      <c r="W17" s="758"/>
      <c r="X17" s="758"/>
      <c r="Y17" s="758"/>
      <c r="Z17" s="758"/>
      <c r="AA17" s="75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8"/>
      <c r="S18" s="758"/>
      <c r="T18" s="758"/>
      <c r="U18" s="758"/>
      <c r="V18" s="758"/>
      <c r="W18" s="758"/>
      <c r="X18" s="758"/>
      <c r="Y18" s="758"/>
      <c r="Z18" s="758"/>
      <c r="AA18" s="75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8"/>
      <c r="S19" s="758"/>
      <c r="T19" s="758"/>
      <c r="U19" s="758"/>
      <c r="V19" s="758"/>
      <c r="W19" s="758"/>
      <c r="X19" s="758"/>
      <c r="Y19" s="758"/>
      <c r="Z19" s="758"/>
      <c r="AA19" s="75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8"/>
      <c r="S20" s="758"/>
      <c r="T20" s="758"/>
      <c r="U20" s="758"/>
      <c r="V20" s="758"/>
      <c r="W20" s="758"/>
      <c r="X20" s="758"/>
      <c r="Y20" s="758"/>
      <c r="Z20" s="758"/>
      <c r="AA20" s="75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22.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INDICADORES!H56</f>
        <v>4</v>
      </c>
      <c r="G31" s="256">
        <f>INDICADORES!K56</f>
        <v>0</v>
      </c>
      <c r="H31" s="256">
        <f>INDICADORES!N56</f>
        <v>3</v>
      </c>
      <c r="I31" s="256">
        <f>INDICADORES!T56</f>
        <v>0</v>
      </c>
      <c r="J31" s="256">
        <f>INDICADORES!W56</f>
        <v>3</v>
      </c>
      <c r="K31" s="256">
        <f>INDICADORES!Z56</f>
        <v>3</v>
      </c>
      <c r="L31" s="256">
        <f>INDICADORES!AF56</f>
        <v>5</v>
      </c>
      <c r="M31" s="256">
        <f>INDICADORES!AI56</f>
        <v>0</v>
      </c>
      <c r="N31" s="256">
        <f>INDICADORES!AL56</f>
        <v>5</v>
      </c>
      <c r="O31" s="256">
        <f>INDICADORES!AR56</f>
        <v>2</v>
      </c>
      <c r="P31" s="256">
        <f>INDICADORES!AU56</f>
        <v>2</v>
      </c>
      <c r="Q31" s="256">
        <f>INDICADORES!AX56</f>
        <v>3</v>
      </c>
      <c r="R31" s="257">
        <f>SUM(F31:Q31)</f>
        <v>30</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INDICADORES!I56</f>
        <v>875</v>
      </c>
      <c r="G32" s="256">
        <f>INDICADORES!L56</f>
        <v>851</v>
      </c>
      <c r="H32" s="256">
        <f>INDICADORES!O56</f>
        <v>767</v>
      </c>
      <c r="I32" s="256">
        <f>INDICADORES!U56</f>
        <v>1008</v>
      </c>
      <c r="J32" s="256">
        <f>INDICADORES!X56</f>
        <v>1023</v>
      </c>
      <c r="K32" s="256">
        <f>INDICADORES!AA56</f>
        <v>1066</v>
      </c>
      <c r="L32" s="256">
        <f>INDICADORES!AG56</f>
        <v>1109</v>
      </c>
      <c r="M32" s="256">
        <f>INDICADORES!AJ56</f>
        <v>1149</v>
      </c>
      <c r="N32" s="256">
        <f>INDICADORES!AM56</f>
        <v>1087</v>
      </c>
      <c r="O32" s="256">
        <f>INDICADORES!AS56</f>
        <v>1155</v>
      </c>
      <c r="P32" s="256">
        <f>INDICADORES!AV56</f>
        <v>1151</v>
      </c>
      <c r="Q32" s="256">
        <f>INDICADORES!AY56</f>
        <v>1173</v>
      </c>
      <c r="R32" s="257">
        <f>SUM(F32:Q32)</f>
        <v>12414</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96">
        <f t="shared" ref="F33:R33" si="0">F31/F32*100</f>
        <v>0.45714285714285718</v>
      </c>
      <c r="G33" s="296">
        <f t="shared" si="0"/>
        <v>0</v>
      </c>
      <c r="H33" s="296">
        <f t="shared" si="0"/>
        <v>0.39113428943937423</v>
      </c>
      <c r="I33" s="296">
        <f t="shared" si="0"/>
        <v>0</v>
      </c>
      <c r="J33" s="296">
        <f t="shared" si="0"/>
        <v>0.2932551319648094</v>
      </c>
      <c r="K33" s="296">
        <f t="shared" si="0"/>
        <v>0.28142589118198874</v>
      </c>
      <c r="L33" s="296">
        <f t="shared" si="0"/>
        <v>0.45085662759242562</v>
      </c>
      <c r="M33" s="296">
        <f t="shared" si="0"/>
        <v>0</v>
      </c>
      <c r="N33" s="296">
        <f t="shared" si="0"/>
        <v>0.45998160073597055</v>
      </c>
      <c r="O33" s="296">
        <f t="shared" si="0"/>
        <v>0.17316017316017315</v>
      </c>
      <c r="P33" s="296">
        <f t="shared" si="0"/>
        <v>0.1737619461337967</v>
      </c>
      <c r="Q33" s="296">
        <f t="shared" si="0"/>
        <v>0.25575447570332482</v>
      </c>
      <c r="R33" s="296">
        <f t="shared" si="0"/>
        <v>0.24166263895601739</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312">
        <v>0.40322580645161299</v>
      </c>
      <c r="G34" s="312">
        <v>0.70754716981132104</v>
      </c>
      <c r="H34" s="312">
        <v>0.480769230769231</v>
      </c>
      <c r="I34" s="312">
        <v>0.28735632183908</v>
      </c>
      <c r="J34" s="312">
        <v>0</v>
      </c>
      <c r="K34" s="312">
        <v>0.14184397163120599</v>
      </c>
      <c r="L34" s="312">
        <v>0</v>
      </c>
      <c r="M34" s="312">
        <v>0.74962518740629702</v>
      </c>
      <c r="N34" s="312">
        <v>0.290697674418605</v>
      </c>
      <c r="O34" s="312">
        <v>0.56100981767180902</v>
      </c>
      <c r="P34" s="312">
        <v>0.42075736325385699</v>
      </c>
      <c r="Q34" s="312">
        <v>1.14192495921697</v>
      </c>
      <c r="R34" s="312">
        <v>0.41639557579700698</v>
      </c>
      <c r="U34" s="220"/>
      <c r="V34" s="220"/>
      <c r="W34" s="220"/>
      <c r="X34" s="220"/>
      <c r="Y34" s="220"/>
      <c r="Z34" s="220"/>
      <c r="AA34" s="221"/>
      <c r="AB34" s="216"/>
      <c r="AE34" s="218"/>
      <c r="AF34" s="218"/>
      <c r="AG34" s="218"/>
      <c r="AH34" s="218"/>
      <c r="AI34" s="218"/>
      <c r="AJ34" s="218"/>
      <c r="AK34" s="218"/>
      <c r="AL34" s="218"/>
    </row>
    <row r="35" spans="2:38" ht="14.25" customHeight="1">
      <c r="B35" s="215"/>
      <c r="C35" s="219"/>
      <c r="D35" s="685" t="s">
        <v>26</v>
      </c>
      <c r="E35" s="685"/>
      <c r="F35" s="300">
        <v>0.5</v>
      </c>
      <c r="G35" s="300">
        <v>0.5</v>
      </c>
      <c r="H35" s="300">
        <v>0.5</v>
      </c>
      <c r="I35" s="300">
        <v>0.5</v>
      </c>
      <c r="J35" s="300">
        <v>0.5</v>
      </c>
      <c r="K35" s="300">
        <v>0.5</v>
      </c>
      <c r="L35" s="300">
        <v>0.5</v>
      </c>
      <c r="M35" s="300">
        <v>0.5</v>
      </c>
      <c r="N35" s="300">
        <v>0.5</v>
      </c>
      <c r="O35" s="300">
        <v>0.5</v>
      </c>
      <c r="P35" s="300">
        <v>0.5</v>
      </c>
      <c r="Q35" s="300">
        <v>0.5</v>
      </c>
      <c r="R35" s="300">
        <v>0.5</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737</v>
      </c>
      <c r="H38" s="678"/>
      <c r="I38" s="678"/>
      <c r="J38" s="678"/>
      <c r="K38" s="678"/>
      <c r="L38" s="678"/>
      <c r="M38" s="678"/>
      <c r="N38" s="678"/>
      <c r="O38" s="679" t="s">
        <v>518</v>
      </c>
      <c r="P38" s="679"/>
      <c r="Q38" s="679"/>
      <c r="R38" s="679"/>
      <c r="S38" s="679"/>
      <c r="T38" s="742"/>
      <c r="U38" s="742"/>
      <c r="V38" s="742"/>
      <c r="W38" s="742"/>
      <c r="X38" s="742"/>
      <c r="Y38" s="742"/>
      <c r="Z38" s="742"/>
      <c r="AA38" s="742"/>
      <c r="AB38" s="216"/>
      <c r="AC38" s="238"/>
      <c r="AE38" s="261"/>
      <c r="AF38" s="646"/>
      <c r="AG38" s="646"/>
      <c r="AH38" s="646"/>
      <c r="AI38" s="646"/>
      <c r="AJ38" s="646"/>
      <c r="AK38" s="646"/>
      <c r="AL38" s="646"/>
    </row>
    <row r="39" spans="2:38" ht="24" customHeight="1">
      <c r="B39" s="215"/>
      <c r="C39" s="661" t="s">
        <v>28</v>
      </c>
      <c r="D39" s="661"/>
      <c r="E39" s="661"/>
      <c r="F39" s="661"/>
      <c r="G39" s="674" t="s">
        <v>738</v>
      </c>
      <c r="H39" s="674"/>
      <c r="I39" s="674"/>
      <c r="J39" s="674"/>
      <c r="K39" s="674"/>
      <c r="L39" s="674"/>
      <c r="M39" s="674"/>
      <c r="N39" s="674"/>
      <c r="O39" s="670" t="s">
        <v>519</v>
      </c>
      <c r="P39" s="670"/>
      <c r="Q39" s="670"/>
      <c r="R39" s="670"/>
      <c r="S39" s="670"/>
      <c r="T39" s="742"/>
      <c r="U39" s="742"/>
      <c r="V39" s="742"/>
      <c r="W39" s="742"/>
      <c r="X39" s="742"/>
      <c r="Y39" s="742"/>
      <c r="Z39" s="742"/>
      <c r="AA39" s="742"/>
      <c r="AB39" s="216"/>
      <c r="AC39" s="238"/>
      <c r="AE39" s="261"/>
      <c r="AF39" s="646"/>
      <c r="AG39" s="646"/>
      <c r="AH39" s="646"/>
      <c r="AI39" s="646"/>
      <c r="AJ39" s="646"/>
      <c r="AK39" s="646"/>
      <c r="AL39" s="646"/>
    </row>
    <row r="40" spans="2:38" ht="27" customHeight="1">
      <c r="B40" s="215"/>
      <c r="C40" s="661" t="s">
        <v>520</v>
      </c>
      <c r="D40" s="661"/>
      <c r="E40" s="661"/>
      <c r="F40" s="661"/>
      <c r="G40" s="674" t="s">
        <v>739</v>
      </c>
      <c r="H40" s="674"/>
      <c r="I40" s="674"/>
      <c r="J40" s="674"/>
      <c r="K40" s="674"/>
      <c r="L40" s="674"/>
      <c r="M40" s="674"/>
      <c r="N40" s="674"/>
      <c r="O40" s="675" t="s">
        <v>471</v>
      </c>
      <c r="P40" s="675"/>
      <c r="Q40" s="675"/>
      <c r="R40" s="675"/>
      <c r="S40" s="675"/>
      <c r="T40" s="740" t="s">
        <v>472</v>
      </c>
      <c r="U40" s="740"/>
      <c r="V40" s="740"/>
      <c r="W40" s="740"/>
      <c r="X40" s="740"/>
      <c r="Y40" s="740"/>
      <c r="Z40" s="740"/>
      <c r="AA40" s="740"/>
      <c r="AB40" s="216"/>
      <c r="AC40" s="238"/>
      <c r="AE40" s="261"/>
      <c r="AF40" s="239"/>
      <c r="AG40" s="239"/>
      <c r="AH40" s="239"/>
      <c r="AI40" s="239"/>
      <c r="AJ40" s="239"/>
      <c r="AK40" s="239"/>
      <c r="AL40" s="239"/>
    </row>
    <row r="41" spans="2:38" ht="21" customHeight="1">
      <c r="B41" s="215"/>
      <c r="C41" s="661" t="s">
        <v>468</v>
      </c>
      <c r="D41" s="661"/>
      <c r="E41" s="661"/>
      <c r="F41" s="661"/>
      <c r="G41" s="674" t="s">
        <v>692</v>
      </c>
      <c r="H41" s="674"/>
      <c r="I41" s="674"/>
      <c r="J41" s="674"/>
      <c r="K41" s="674"/>
      <c r="L41" s="674"/>
      <c r="M41" s="674"/>
      <c r="N41" s="674"/>
      <c r="O41" s="675" t="s">
        <v>473</v>
      </c>
      <c r="P41" s="675"/>
      <c r="Q41" s="675"/>
      <c r="R41" s="675"/>
      <c r="S41" s="675"/>
      <c r="T41" s="740" t="s">
        <v>616</v>
      </c>
      <c r="U41" s="740"/>
      <c r="V41" s="740"/>
      <c r="W41" s="740"/>
      <c r="X41" s="740"/>
      <c r="Y41" s="740"/>
      <c r="Z41" s="740"/>
      <c r="AA41" s="740"/>
      <c r="AB41" s="216"/>
      <c r="AC41" s="238"/>
      <c r="AE41" s="261"/>
      <c r="AF41" s="647"/>
      <c r="AG41" s="647"/>
      <c r="AH41" s="647"/>
      <c r="AI41" s="647"/>
      <c r="AJ41" s="647"/>
      <c r="AK41" s="647"/>
      <c r="AL41" s="647"/>
    </row>
    <row r="42" spans="2:38" ht="20.25" customHeight="1">
      <c r="B42" s="215"/>
      <c r="C42" s="668" t="s">
        <v>522</v>
      </c>
      <c r="D42" s="668"/>
      <c r="E42" s="668"/>
      <c r="F42" s="668"/>
      <c r="G42" s="695">
        <v>1</v>
      </c>
      <c r="H42" s="695"/>
      <c r="I42" s="695"/>
      <c r="J42" s="695"/>
      <c r="K42" s="695"/>
      <c r="L42" s="695"/>
      <c r="M42" s="695"/>
      <c r="N42" s="695"/>
      <c r="O42" s="670" t="s">
        <v>475</v>
      </c>
      <c r="P42" s="670"/>
      <c r="Q42" s="670"/>
      <c r="R42" s="670"/>
      <c r="S42" s="670"/>
      <c r="T42" s="742"/>
      <c r="U42" s="742"/>
      <c r="V42" s="742"/>
      <c r="W42" s="742"/>
      <c r="X42" s="742"/>
      <c r="Y42" s="742"/>
      <c r="Z42" s="742"/>
      <c r="AA42" s="742"/>
      <c r="AB42" s="216"/>
      <c r="AC42" s="238"/>
      <c r="AE42" s="261"/>
      <c r="AF42" s="647"/>
      <c r="AG42" s="647"/>
      <c r="AH42" s="647"/>
      <c r="AI42" s="647"/>
      <c r="AJ42" s="647"/>
      <c r="AK42" s="647"/>
      <c r="AL42" s="647"/>
    </row>
    <row r="43" spans="2:38" ht="24" customHeight="1">
      <c r="B43" s="215"/>
      <c r="C43" s="668"/>
      <c r="D43" s="668"/>
      <c r="E43" s="668"/>
      <c r="F43" s="668"/>
      <c r="G43" s="695"/>
      <c r="H43" s="695"/>
      <c r="I43" s="695"/>
      <c r="J43" s="695"/>
      <c r="K43" s="695"/>
      <c r="L43" s="695"/>
      <c r="M43" s="695"/>
      <c r="N43" s="695"/>
      <c r="O43" s="672" t="s">
        <v>476</v>
      </c>
      <c r="P43" s="672"/>
      <c r="Q43" s="672"/>
      <c r="R43" s="672"/>
      <c r="S43" s="672"/>
      <c r="T43" s="741" t="s">
        <v>644</v>
      </c>
      <c r="U43" s="741"/>
      <c r="V43" s="741"/>
      <c r="W43" s="741"/>
      <c r="X43" s="741"/>
      <c r="Y43" s="741"/>
      <c r="Z43" s="741"/>
      <c r="AA43" s="741"/>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t="s">
        <v>740</v>
      </c>
      <c r="H46" s="665"/>
      <c r="I46" s="665"/>
      <c r="J46" s="665"/>
      <c r="K46" s="665"/>
      <c r="L46" s="665"/>
      <c r="M46" s="665"/>
      <c r="N46" s="243"/>
      <c r="O46" s="666" t="s">
        <v>487</v>
      </c>
      <c r="P46" s="666"/>
      <c r="Q46" s="666"/>
      <c r="R46" s="666"/>
      <c r="S46" s="656" t="s">
        <v>488</v>
      </c>
      <c r="T46" s="656"/>
      <c r="U46" s="656"/>
      <c r="V46" s="245" t="s">
        <v>482</v>
      </c>
      <c r="W46" s="656" t="s">
        <v>489</v>
      </c>
      <c r="X46" s="656"/>
      <c r="Y46" s="656"/>
      <c r="Z46" s="667" t="s">
        <v>482</v>
      </c>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2" t="s">
        <v>673</v>
      </c>
      <c r="H48" s="652"/>
      <c r="I48" s="652"/>
      <c r="J48" s="652"/>
      <c r="K48" s="652"/>
      <c r="L48" s="652"/>
      <c r="M48" s="652"/>
      <c r="N48" s="652"/>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187</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10" t="s">
        <v>547</v>
      </c>
      <c r="H51" s="610"/>
      <c r="I51" s="610"/>
      <c r="J51" s="610"/>
      <c r="K51" s="610"/>
      <c r="L51" s="610"/>
      <c r="M51" s="610"/>
      <c r="N51" s="610"/>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4/xItvzn4MZs7ju6SCSHuQmqIt+LaYYSIJtNNqzj+vwJMdQq3S6gnYQH9lgGTIpdih23PRO4g8yj1QH6RO2I9w==" saltValue="Fy7305t2WcG3/sniEfyX0Q=="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dimension ref="A1:AL82"/>
  <sheetViews>
    <sheetView showGridLines="0" zoomScaleNormal="100" workbookViewId="0"/>
  </sheetViews>
  <sheetFormatPr baseColWidth="10" defaultColWidth="11.42578125" defaultRowHeight="12.75"/>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30.75" customHeight="1">
      <c r="B8" s="215"/>
      <c r="C8" s="677" t="s">
        <v>433</v>
      </c>
      <c r="D8" s="677"/>
      <c r="E8" s="677"/>
      <c r="F8" s="755" t="s">
        <v>142</v>
      </c>
      <c r="G8" s="755"/>
      <c r="H8" s="755"/>
      <c r="I8" s="755"/>
      <c r="J8" s="755"/>
      <c r="K8" s="755"/>
      <c r="L8" s="755"/>
      <c r="M8" s="755"/>
      <c r="N8" s="755"/>
      <c r="O8" s="755"/>
      <c r="P8" s="755"/>
      <c r="Q8" s="756" t="s">
        <v>435</v>
      </c>
      <c r="R8" s="756"/>
      <c r="S8" s="757"/>
      <c r="T8" s="757"/>
      <c r="U8" s="756" t="s">
        <v>436</v>
      </c>
      <c r="V8" s="756"/>
      <c r="W8" s="678" t="s">
        <v>694</v>
      </c>
      <c r="X8" s="678"/>
      <c r="Y8" s="678"/>
      <c r="Z8" s="678"/>
      <c r="AA8" s="678"/>
      <c r="AB8" s="216"/>
      <c r="AE8" s="218"/>
      <c r="AF8" s="686"/>
      <c r="AG8" s="686"/>
      <c r="AH8" s="686"/>
      <c r="AI8" s="686"/>
      <c r="AJ8" s="686"/>
      <c r="AK8" s="686"/>
      <c r="AL8" s="686"/>
    </row>
    <row r="9" spans="2:38" ht="22.5" customHeight="1">
      <c r="B9" s="215"/>
      <c r="C9" s="661" t="s">
        <v>438</v>
      </c>
      <c r="D9" s="661"/>
      <c r="E9" s="661"/>
      <c r="F9" s="774" t="s">
        <v>741</v>
      </c>
      <c r="G9" s="774"/>
      <c r="H9" s="774"/>
      <c r="I9" s="774"/>
      <c r="J9" s="774"/>
      <c r="K9" s="774"/>
      <c r="L9" s="774"/>
      <c r="M9" s="774"/>
      <c r="N9" s="774"/>
      <c r="O9" s="774"/>
      <c r="P9" s="774"/>
      <c r="Q9" s="774"/>
      <c r="R9" s="774"/>
      <c r="S9" s="774"/>
      <c r="T9" s="774"/>
      <c r="U9" s="774"/>
      <c r="V9" s="774"/>
      <c r="W9" s="774"/>
      <c r="X9" s="774"/>
      <c r="Y9" s="774"/>
      <c r="Z9" s="774"/>
      <c r="AA9" s="774"/>
      <c r="AB9" s="216"/>
      <c r="AE9" s="346"/>
      <c r="AF9" s="686"/>
      <c r="AG9" s="686"/>
      <c r="AH9" s="686"/>
      <c r="AI9" s="686"/>
      <c r="AJ9" s="686"/>
      <c r="AK9" s="686"/>
      <c r="AL9" s="686"/>
    </row>
    <row r="10" spans="2:38">
      <c r="B10" s="215"/>
      <c r="C10" s="661"/>
      <c r="D10" s="661"/>
      <c r="E10" s="661"/>
      <c r="F10" s="774"/>
      <c r="G10" s="774"/>
      <c r="H10" s="774"/>
      <c r="I10" s="774"/>
      <c r="J10" s="774"/>
      <c r="K10" s="774"/>
      <c r="L10" s="774"/>
      <c r="M10" s="774"/>
      <c r="N10" s="774"/>
      <c r="O10" s="774"/>
      <c r="P10" s="774"/>
      <c r="Q10" s="774"/>
      <c r="R10" s="774"/>
      <c r="S10" s="774"/>
      <c r="T10" s="774"/>
      <c r="U10" s="774"/>
      <c r="V10" s="774"/>
      <c r="W10" s="774"/>
      <c r="X10" s="774"/>
      <c r="Y10" s="774"/>
      <c r="Z10" s="774"/>
      <c r="AA10" s="774"/>
      <c r="AB10" s="216"/>
      <c r="AE10" s="218"/>
      <c r="AF10" s="218"/>
      <c r="AG10" s="218"/>
      <c r="AH10" s="218"/>
      <c r="AI10" s="218"/>
      <c r="AJ10" s="218"/>
      <c r="AK10" s="218"/>
      <c r="AL10" s="218"/>
    </row>
    <row r="11" spans="2:38" ht="5.25"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0.25" customHeight="1">
      <c r="B13" s="215"/>
      <c r="C13" s="219"/>
      <c r="D13" s="220"/>
      <c r="E13" s="220"/>
      <c r="F13" s="220"/>
      <c r="G13" s="220"/>
      <c r="H13" s="220"/>
      <c r="I13" s="220"/>
      <c r="J13" s="220"/>
      <c r="K13" s="220"/>
      <c r="L13" s="220"/>
      <c r="M13" s="220"/>
      <c r="N13" s="220"/>
      <c r="O13" s="220"/>
      <c r="P13" s="220"/>
      <c r="Q13" s="220"/>
      <c r="R13" s="766"/>
      <c r="S13" s="766"/>
      <c r="T13" s="766"/>
      <c r="U13" s="766"/>
      <c r="V13" s="766"/>
      <c r="W13" s="766"/>
      <c r="X13" s="766"/>
      <c r="Y13" s="766"/>
      <c r="Z13" s="766"/>
      <c r="AA13" s="766"/>
      <c r="AB13" s="216"/>
      <c r="AE13" s="218"/>
      <c r="AF13" s="218"/>
      <c r="AG13" s="218"/>
      <c r="AH13" s="218"/>
      <c r="AI13" s="218"/>
      <c r="AJ13" s="218"/>
      <c r="AK13" s="218"/>
      <c r="AL13" s="218"/>
    </row>
    <row r="14" spans="2:38" ht="22.5" customHeight="1">
      <c r="B14" s="215"/>
      <c r="C14" s="219"/>
      <c r="D14" s="220"/>
      <c r="E14" s="220"/>
      <c r="F14" s="220"/>
      <c r="G14" s="220"/>
      <c r="H14" s="220"/>
      <c r="I14" s="220"/>
      <c r="J14" s="220"/>
      <c r="K14" s="220"/>
      <c r="L14" s="220"/>
      <c r="M14" s="220"/>
      <c r="N14" s="220"/>
      <c r="O14" s="220"/>
      <c r="P14" s="220"/>
      <c r="Q14" s="220"/>
      <c r="R14" s="766"/>
      <c r="S14" s="766"/>
      <c r="T14" s="766"/>
      <c r="U14" s="766"/>
      <c r="V14" s="766"/>
      <c r="W14" s="766"/>
      <c r="X14" s="766"/>
      <c r="Y14" s="766"/>
      <c r="Z14" s="766"/>
      <c r="AA14" s="766"/>
      <c r="AB14" s="216"/>
      <c r="AE14" s="218"/>
      <c r="AF14" s="218"/>
      <c r="AG14" s="218"/>
      <c r="AH14" s="218"/>
      <c r="AI14" s="218"/>
      <c r="AJ14" s="218"/>
      <c r="AK14" s="218"/>
      <c r="AL14" s="218"/>
    </row>
    <row r="15" spans="2:38" ht="17.25"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216"/>
      <c r="AE15" s="218"/>
      <c r="AF15" s="218"/>
      <c r="AG15" s="218"/>
      <c r="AH15" s="218"/>
      <c r="AI15" s="218"/>
      <c r="AJ15" s="218"/>
      <c r="AK15" s="218"/>
      <c r="AL15" s="218"/>
    </row>
    <row r="16" spans="2:38" ht="17.25"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216"/>
      <c r="AE16" s="218"/>
      <c r="AF16" s="218"/>
      <c r="AG16" s="218"/>
      <c r="AH16" s="218"/>
      <c r="AI16" s="218"/>
      <c r="AJ16" s="218"/>
      <c r="AK16" s="218"/>
      <c r="AL16" s="218"/>
    </row>
    <row r="17" spans="2:38" ht="21.75"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216"/>
      <c r="AE17" s="218"/>
      <c r="AF17" s="218"/>
      <c r="AG17" s="218"/>
      <c r="AH17" s="218"/>
      <c r="AI17" s="218"/>
      <c r="AJ17" s="218"/>
      <c r="AK17" s="218"/>
      <c r="AL17" s="218"/>
    </row>
    <row r="18" spans="2:38" ht="22.5"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216"/>
      <c r="AE18" s="218"/>
      <c r="AF18" s="218"/>
      <c r="AG18" s="218"/>
      <c r="AH18" s="218"/>
      <c r="AI18" s="218"/>
      <c r="AJ18" s="218"/>
      <c r="AK18" s="218"/>
      <c r="AL18" s="218"/>
    </row>
    <row r="19" spans="2:38" ht="17.25"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216"/>
      <c r="AE19" s="218"/>
      <c r="AF19" s="218"/>
      <c r="AG19" s="218"/>
      <c r="AH19" s="218"/>
      <c r="AI19" s="218"/>
      <c r="AJ19" s="218"/>
      <c r="AK19" s="218"/>
      <c r="AL19" s="218"/>
    </row>
    <row r="20" spans="2:38" ht="17.25" customHeight="1">
      <c r="B20" s="215"/>
      <c r="C20" s="219"/>
      <c r="D20" s="220"/>
      <c r="E20" s="220"/>
      <c r="F20" s="220"/>
      <c r="G20" s="220"/>
      <c r="H20" s="220"/>
      <c r="I20" s="220"/>
      <c r="J20" s="220"/>
      <c r="K20" s="220"/>
      <c r="L20" s="220"/>
      <c r="M20" s="220"/>
      <c r="N20" s="220"/>
      <c r="O20" s="220"/>
      <c r="P20" s="220"/>
      <c r="Q20" s="220"/>
      <c r="R20" s="682" t="s">
        <v>478</v>
      </c>
      <c r="S20" s="682"/>
      <c r="T20" s="682"/>
      <c r="U20" s="682"/>
      <c r="V20" s="682"/>
      <c r="W20" s="682"/>
      <c r="X20" s="682"/>
      <c r="Y20" s="682"/>
      <c r="Z20" s="682"/>
      <c r="AA20" s="682"/>
      <c r="AB20" s="216"/>
      <c r="AE20" s="218"/>
      <c r="AF20" s="218"/>
      <c r="AG20" s="218"/>
      <c r="AH20" s="218"/>
      <c r="AI20" s="218"/>
      <c r="AJ20" s="218"/>
      <c r="AK20" s="218"/>
      <c r="AL20" s="218"/>
    </row>
    <row r="21" spans="2:38" ht="17.25" customHeight="1">
      <c r="B21" s="215"/>
      <c r="C21" s="219"/>
      <c r="D21" s="220"/>
      <c r="E21" s="220"/>
      <c r="F21" s="220"/>
      <c r="G21" s="220"/>
      <c r="H21" s="220"/>
      <c r="I21" s="220"/>
      <c r="J21" s="220"/>
      <c r="K21" s="220"/>
      <c r="L21" s="220"/>
      <c r="M21" s="220"/>
      <c r="N21" s="220"/>
      <c r="O21" s="220"/>
      <c r="P21" s="220"/>
      <c r="Q21" s="220"/>
      <c r="R21" s="758"/>
      <c r="S21" s="758"/>
      <c r="T21" s="758"/>
      <c r="U21" s="758"/>
      <c r="V21" s="758"/>
      <c r="W21" s="758"/>
      <c r="X21" s="758"/>
      <c r="Y21" s="758"/>
      <c r="Z21" s="758"/>
      <c r="AA21" s="758"/>
      <c r="AB21" s="216"/>
      <c r="AE21" s="218"/>
      <c r="AF21" s="218"/>
      <c r="AG21" s="218"/>
      <c r="AH21" s="218"/>
      <c r="AI21" s="218"/>
      <c r="AJ21" s="218"/>
      <c r="AK21" s="218"/>
      <c r="AL21" s="218"/>
    </row>
    <row r="22" spans="2:38" ht="17.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7.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7.2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27.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30.7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4.2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18.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6" customHeight="1">
      <c r="B30" s="215"/>
      <c r="C30" s="219"/>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1"/>
      <c r="AB30" s="216"/>
      <c r="AE30" s="218"/>
      <c r="AF30" s="218"/>
      <c r="AG30" s="218"/>
      <c r="AH30" s="218"/>
      <c r="AI30" s="218"/>
      <c r="AJ30" s="218"/>
      <c r="AK30" s="218"/>
      <c r="AL30" s="218"/>
    </row>
    <row r="31" spans="2:38" ht="22.5" customHeight="1">
      <c r="B31" s="215"/>
      <c r="C31" s="219"/>
      <c r="D31" s="332" t="s">
        <v>501</v>
      </c>
      <c r="E31" s="376"/>
      <c r="F31" s="224" t="s">
        <v>502</v>
      </c>
      <c r="G31" s="224" t="s">
        <v>503</v>
      </c>
      <c r="H31" s="224" t="s">
        <v>504</v>
      </c>
      <c r="I31" s="224" t="s">
        <v>505</v>
      </c>
      <c r="J31" s="224" t="s">
        <v>506</v>
      </c>
      <c r="K31" s="224" t="s">
        <v>507</v>
      </c>
      <c r="L31" s="224" t="s">
        <v>508</v>
      </c>
      <c r="M31" s="224" t="s">
        <v>509</v>
      </c>
      <c r="N31" s="224" t="s">
        <v>510</v>
      </c>
      <c r="O31" s="224" t="s">
        <v>511</v>
      </c>
      <c r="P31" s="224" t="s">
        <v>512</v>
      </c>
      <c r="Q31" s="224" t="s">
        <v>513</v>
      </c>
      <c r="R31" s="225" t="s">
        <v>514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767" t="s">
        <v>27</v>
      </c>
      <c r="E32" s="767"/>
      <c r="F32" s="256">
        <f>INDICADORES!H41</f>
        <v>1</v>
      </c>
      <c r="G32" s="256">
        <f>INDICADORES!K41</f>
        <v>2</v>
      </c>
      <c r="H32" s="256">
        <f>INDICADORES!N41</f>
        <v>3</v>
      </c>
      <c r="I32" s="256">
        <f>INDICADORES!T41</f>
        <v>1</v>
      </c>
      <c r="J32" s="256">
        <f>INDICADORES!W41</f>
        <v>5</v>
      </c>
      <c r="K32" s="256">
        <f>INDICADORES!Z41</f>
        <v>2</v>
      </c>
      <c r="L32" s="256">
        <f>INDICADORES!AF41</f>
        <v>4</v>
      </c>
      <c r="M32" s="256">
        <f>INDICADORES!AI41</f>
        <v>3</v>
      </c>
      <c r="N32" s="256">
        <f>INDICADORES!AL41</f>
        <v>2</v>
      </c>
      <c r="O32" s="256">
        <f>INDICADORES!AR41</f>
        <v>3</v>
      </c>
      <c r="P32" s="256">
        <f>INDICADORES!AU41</f>
        <v>7</v>
      </c>
      <c r="Q32" s="256">
        <f>INDICADORES!AX41</f>
        <v>7</v>
      </c>
      <c r="R32" s="257">
        <f>SUM(F32:Q32)</f>
        <v>40</v>
      </c>
      <c r="U32" s="220"/>
      <c r="V32" s="220"/>
      <c r="W32" s="220"/>
      <c r="X32" s="220"/>
      <c r="Y32" s="220"/>
      <c r="Z32" s="220"/>
      <c r="AA32" s="221"/>
      <c r="AB32" s="216"/>
      <c r="AE32" s="218"/>
      <c r="AF32" s="218"/>
      <c r="AG32" s="218"/>
      <c r="AH32" s="218"/>
      <c r="AI32" s="218"/>
      <c r="AJ32" s="218"/>
      <c r="AK32" s="218"/>
      <c r="AL32" s="218"/>
    </row>
    <row r="33" spans="2:38" ht="22.5" customHeight="1">
      <c r="B33" s="215"/>
      <c r="C33" s="219"/>
      <c r="D33" s="767" t="s">
        <v>28</v>
      </c>
      <c r="E33" s="767"/>
      <c r="F33" s="256">
        <f>INDICADORES!I41</f>
        <v>875</v>
      </c>
      <c r="G33" s="256">
        <f>INDICADORES!L41</f>
        <v>851</v>
      </c>
      <c r="H33" s="256">
        <f>INDICADORES!O41</f>
        <v>767</v>
      </c>
      <c r="I33" s="256">
        <f>INDICADORES!U41</f>
        <v>1008</v>
      </c>
      <c r="J33" s="256">
        <f>INDICADORES!X41</f>
        <v>1023</v>
      </c>
      <c r="K33" s="256">
        <f>INDICADORES!AA41</f>
        <v>1066</v>
      </c>
      <c r="L33" s="256">
        <f>INDICADORES!AG41</f>
        <v>1109</v>
      </c>
      <c r="M33" s="256">
        <f>INDICADORES!AJ41</f>
        <v>1149</v>
      </c>
      <c r="N33" s="256">
        <f>INDICADORES!AM41</f>
        <v>1087</v>
      </c>
      <c r="O33" s="256">
        <f>INDICADORES!AS41</f>
        <v>1155</v>
      </c>
      <c r="P33" s="256">
        <f>INDICADORES!AV41</f>
        <v>1224</v>
      </c>
      <c r="Q33" s="256">
        <f>INDICADORES!AY41</f>
        <v>1173</v>
      </c>
      <c r="R33" s="257">
        <f>SUM(F33:Q33)</f>
        <v>12487</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515</v>
      </c>
      <c r="E34" s="377"/>
      <c r="F34" s="381">
        <f t="shared" ref="F34:R34" si="0">F32/F33*100</f>
        <v>0.1142857142857143</v>
      </c>
      <c r="G34" s="381">
        <f t="shared" si="0"/>
        <v>0.23501762632197415</v>
      </c>
      <c r="H34" s="381">
        <f t="shared" si="0"/>
        <v>0.39113428943937423</v>
      </c>
      <c r="I34" s="381">
        <f t="shared" si="0"/>
        <v>9.9206349206349201E-2</v>
      </c>
      <c r="J34" s="381">
        <f t="shared" si="0"/>
        <v>0.48875855327468232</v>
      </c>
      <c r="K34" s="381">
        <f t="shared" si="0"/>
        <v>0.18761726078799248</v>
      </c>
      <c r="L34" s="381">
        <f t="shared" si="0"/>
        <v>0.36068530207394045</v>
      </c>
      <c r="M34" s="381">
        <f t="shared" si="0"/>
        <v>0.26109660574412535</v>
      </c>
      <c r="N34" s="381">
        <f t="shared" si="0"/>
        <v>0.18399264029438822</v>
      </c>
      <c r="O34" s="381">
        <f t="shared" si="0"/>
        <v>0.25974025974025972</v>
      </c>
      <c r="P34" s="381">
        <f t="shared" si="0"/>
        <v>0.57189542483660127</v>
      </c>
      <c r="Q34" s="381">
        <f t="shared" si="0"/>
        <v>0.5967604433077579</v>
      </c>
      <c r="R34" s="381">
        <f t="shared" si="0"/>
        <v>0.32033314647233124</v>
      </c>
      <c r="U34" s="220"/>
      <c r="V34" s="220"/>
      <c r="W34" s="220"/>
      <c r="X34" s="220"/>
      <c r="Y34" s="220"/>
      <c r="Z34" s="220"/>
      <c r="AA34" s="221"/>
      <c r="AB34" s="216"/>
      <c r="AE34" s="218"/>
      <c r="AF34" s="218"/>
      <c r="AG34" s="218"/>
      <c r="AH34" s="218"/>
      <c r="AI34" s="218"/>
      <c r="AJ34" s="218"/>
      <c r="AK34" s="218"/>
      <c r="AL34" s="218"/>
    </row>
    <row r="35" spans="2:38" ht="22.5" customHeight="1">
      <c r="B35" s="215"/>
      <c r="C35" s="219"/>
      <c r="D35" s="231" t="s">
        <v>516</v>
      </c>
      <c r="E35" s="339"/>
      <c r="F35" s="396">
        <v>2.9465930018416202</v>
      </c>
      <c r="G35" s="396">
        <v>2.6315789473684199</v>
      </c>
      <c r="H35" s="396">
        <v>0.480769230769231</v>
      </c>
      <c r="I35" s="396">
        <v>0.431034482758621</v>
      </c>
      <c r="J35" s="396">
        <v>0.78369905956112795</v>
      </c>
      <c r="K35" s="396">
        <v>0.28368794326241098</v>
      </c>
      <c r="L35" s="396">
        <v>0.70621468926553699</v>
      </c>
      <c r="M35" s="396">
        <v>0.44977511244377799</v>
      </c>
      <c r="N35" s="396">
        <v>0</v>
      </c>
      <c r="O35" s="396">
        <v>1.1000000000000001</v>
      </c>
      <c r="P35" s="396">
        <v>0.1230012300123</v>
      </c>
      <c r="Q35" s="396">
        <v>0.13586956521739099</v>
      </c>
      <c r="R35" s="397">
        <v>0.68189566996249595</v>
      </c>
      <c r="U35" s="220"/>
      <c r="V35" s="220"/>
      <c r="W35" s="220"/>
      <c r="X35" s="220"/>
      <c r="Y35" s="220"/>
      <c r="Z35" s="220"/>
      <c r="AA35" s="221"/>
      <c r="AB35" s="216"/>
      <c r="AE35" s="218"/>
      <c r="AF35" s="218"/>
      <c r="AG35" s="218"/>
      <c r="AH35" s="218"/>
      <c r="AI35" s="218"/>
      <c r="AJ35" s="218"/>
      <c r="AK35" s="218"/>
      <c r="AL35" s="218"/>
    </row>
    <row r="36" spans="2:38" ht="17.25" customHeight="1">
      <c r="B36" s="215"/>
      <c r="C36" s="219"/>
      <c r="D36" s="771" t="s">
        <v>26</v>
      </c>
      <c r="E36" s="771"/>
      <c r="F36" s="394">
        <v>1</v>
      </c>
      <c r="G36" s="394">
        <v>1</v>
      </c>
      <c r="H36" s="394">
        <v>1</v>
      </c>
      <c r="I36" s="394">
        <v>1</v>
      </c>
      <c r="J36" s="394">
        <v>1</v>
      </c>
      <c r="K36" s="394">
        <v>1</v>
      </c>
      <c r="L36" s="394">
        <v>1</v>
      </c>
      <c r="M36" s="394">
        <v>1</v>
      </c>
      <c r="N36" s="394">
        <v>1</v>
      </c>
      <c r="O36" s="394">
        <v>1</v>
      </c>
      <c r="P36" s="394">
        <v>1</v>
      </c>
      <c r="Q36" s="394">
        <v>1</v>
      </c>
      <c r="R36" s="390">
        <v>1</v>
      </c>
      <c r="U36" s="220"/>
      <c r="V36" s="220"/>
      <c r="W36" s="220"/>
      <c r="X36" s="220"/>
      <c r="Y36" s="220"/>
      <c r="Z36" s="220"/>
      <c r="AA36" s="221"/>
      <c r="AB36" s="216"/>
      <c r="AE36" s="218"/>
      <c r="AF36" s="218"/>
      <c r="AG36" s="218"/>
      <c r="AH36" s="218"/>
      <c r="AI36" s="218"/>
      <c r="AJ36" s="218"/>
      <c r="AK36" s="218"/>
      <c r="AL36" s="218"/>
    </row>
    <row r="37" spans="2:38" ht="3.75" customHeight="1">
      <c r="B37" s="215"/>
      <c r="C37" s="219"/>
      <c r="D37" s="220"/>
      <c r="S37" s="220"/>
      <c r="T37" s="220"/>
      <c r="W37" s="220"/>
      <c r="X37" s="220"/>
      <c r="Y37" s="220"/>
      <c r="Z37" s="220"/>
      <c r="AA37" s="221"/>
      <c r="AB37" s="216"/>
      <c r="AE37" s="218"/>
      <c r="AF37" s="218"/>
      <c r="AG37" s="218"/>
      <c r="AH37" s="218"/>
      <c r="AI37" s="218"/>
      <c r="AJ37" s="218"/>
      <c r="AK37" s="218"/>
      <c r="AL37" s="218"/>
    </row>
    <row r="38" spans="2:38" ht="12.75" customHeight="1">
      <c r="B38" s="215"/>
      <c r="C38" s="765" t="s">
        <v>466</v>
      </c>
      <c r="D38" s="765"/>
      <c r="E38" s="765"/>
      <c r="F38" s="765"/>
      <c r="G38" s="765"/>
      <c r="H38" s="765"/>
      <c r="I38" s="765"/>
      <c r="J38" s="765"/>
      <c r="K38" s="765"/>
      <c r="L38" s="765"/>
      <c r="M38" s="765"/>
      <c r="N38" s="765"/>
      <c r="O38" s="659" t="s">
        <v>467</v>
      </c>
      <c r="P38" s="659"/>
      <c r="Q38" s="659"/>
      <c r="R38" s="659"/>
      <c r="S38" s="659"/>
      <c r="T38" s="659"/>
      <c r="U38" s="659"/>
      <c r="V38" s="659"/>
      <c r="W38" s="659"/>
      <c r="X38" s="659"/>
      <c r="Y38" s="659"/>
      <c r="Z38" s="659"/>
      <c r="AA38" s="659"/>
      <c r="AB38" s="216"/>
      <c r="AD38" s="218"/>
      <c r="AE38" s="218"/>
      <c r="AF38" s="218"/>
      <c r="AG38" s="218"/>
      <c r="AH38" s="218"/>
      <c r="AI38" s="218"/>
      <c r="AJ38" s="218"/>
      <c r="AK38" s="218"/>
    </row>
    <row r="39" spans="2:38" ht="21" customHeight="1">
      <c r="B39" s="215"/>
      <c r="C39" s="677" t="s">
        <v>27</v>
      </c>
      <c r="D39" s="677"/>
      <c r="E39" s="677"/>
      <c r="F39" s="677"/>
      <c r="G39" s="763" t="s">
        <v>742</v>
      </c>
      <c r="H39" s="763"/>
      <c r="I39" s="763"/>
      <c r="J39" s="763"/>
      <c r="K39" s="763"/>
      <c r="L39" s="763"/>
      <c r="M39" s="763"/>
      <c r="N39" s="763"/>
      <c r="O39" s="690" t="s">
        <v>518</v>
      </c>
      <c r="P39" s="690"/>
      <c r="Q39" s="690"/>
      <c r="R39" s="690"/>
      <c r="S39" s="690"/>
      <c r="T39" s="742"/>
      <c r="U39" s="742"/>
      <c r="V39" s="742"/>
      <c r="W39" s="742"/>
      <c r="X39" s="742"/>
      <c r="Y39" s="742"/>
      <c r="Z39" s="742"/>
      <c r="AA39" s="742"/>
      <c r="AB39" s="301"/>
      <c r="AD39" s="261"/>
      <c r="AE39" s="646"/>
      <c r="AF39" s="646"/>
      <c r="AG39" s="646"/>
      <c r="AH39" s="646"/>
      <c r="AI39" s="646"/>
      <c r="AJ39" s="646"/>
      <c r="AK39" s="646"/>
    </row>
    <row r="40" spans="2:38" ht="18" customHeight="1">
      <c r="B40" s="215"/>
      <c r="C40" s="661" t="s">
        <v>28</v>
      </c>
      <c r="D40" s="661"/>
      <c r="E40" s="661"/>
      <c r="F40" s="661"/>
      <c r="G40" s="763" t="s">
        <v>743</v>
      </c>
      <c r="H40" s="763"/>
      <c r="I40" s="763"/>
      <c r="J40" s="763"/>
      <c r="K40" s="763"/>
      <c r="L40" s="763"/>
      <c r="M40" s="763"/>
      <c r="N40" s="763"/>
      <c r="O40" s="661" t="s">
        <v>519</v>
      </c>
      <c r="P40" s="661"/>
      <c r="Q40" s="661"/>
      <c r="R40" s="661"/>
      <c r="S40" s="661"/>
      <c r="T40" s="740"/>
      <c r="U40" s="740"/>
      <c r="V40" s="740"/>
      <c r="W40" s="740"/>
      <c r="X40" s="740"/>
      <c r="Y40" s="740"/>
      <c r="Z40" s="740"/>
      <c r="AA40" s="740"/>
      <c r="AB40" s="301"/>
      <c r="AD40" s="261"/>
      <c r="AE40" s="646"/>
      <c r="AF40" s="646"/>
      <c r="AG40" s="646"/>
      <c r="AH40" s="646"/>
      <c r="AI40" s="646"/>
      <c r="AJ40" s="646"/>
      <c r="AK40" s="646"/>
    </row>
    <row r="41" spans="2:38" ht="24" customHeight="1">
      <c r="B41" s="215"/>
      <c r="C41" s="661" t="s">
        <v>520</v>
      </c>
      <c r="D41" s="661"/>
      <c r="E41" s="661"/>
      <c r="F41" s="661"/>
      <c r="G41" s="763" t="s">
        <v>731</v>
      </c>
      <c r="H41" s="763"/>
      <c r="I41" s="763"/>
      <c r="J41" s="763"/>
      <c r="K41" s="763"/>
      <c r="L41" s="763"/>
      <c r="M41" s="763"/>
      <c r="N41" s="763"/>
      <c r="O41" s="648" t="s">
        <v>471</v>
      </c>
      <c r="P41" s="648"/>
      <c r="Q41" s="648"/>
      <c r="R41" s="648"/>
      <c r="S41" s="648"/>
      <c r="T41" s="740" t="s">
        <v>472</v>
      </c>
      <c r="U41" s="740"/>
      <c r="V41" s="740"/>
      <c r="W41" s="740"/>
      <c r="X41" s="740"/>
      <c r="Y41" s="740"/>
      <c r="Z41" s="740"/>
      <c r="AA41" s="740"/>
      <c r="AB41" s="301"/>
      <c r="AD41" s="261"/>
      <c r="AE41" s="239"/>
      <c r="AF41" s="239"/>
      <c r="AG41" s="239"/>
      <c r="AH41" s="239"/>
      <c r="AI41" s="239"/>
      <c r="AJ41" s="239"/>
      <c r="AK41" s="239"/>
    </row>
    <row r="42" spans="2:38" ht="18.75" customHeight="1">
      <c r="B42" s="215"/>
      <c r="C42" s="661" t="s">
        <v>468</v>
      </c>
      <c r="D42" s="661"/>
      <c r="E42" s="661"/>
      <c r="F42" s="661"/>
      <c r="G42" s="763" t="s">
        <v>252</v>
      </c>
      <c r="H42" s="763"/>
      <c r="I42" s="763"/>
      <c r="J42" s="763"/>
      <c r="K42" s="763"/>
      <c r="L42" s="763"/>
      <c r="M42" s="763"/>
      <c r="N42" s="763"/>
      <c r="O42" s="648" t="s">
        <v>473</v>
      </c>
      <c r="P42" s="648"/>
      <c r="Q42" s="648"/>
      <c r="R42" s="648"/>
      <c r="S42" s="648"/>
      <c r="T42" s="740" t="s">
        <v>474</v>
      </c>
      <c r="U42" s="740"/>
      <c r="V42" s="740"/>
      <c r="W42" s="740"/>
      <c r="X42" s="740"/>
      <c r="Y42" s="740"/>
      <c r="Z42" s="740"/>
      <c r="AA42" s="740"/>
      <c r="AB42" s="301"/>
      <c r="AD42" s="261"/>
      <c r="AE42" s="647"/>
      <c r="AF42" s="647"/>
      <c r="AG42" s="647"/>
      <c r="AH42" s="647"/>
      <c r="AI42" s="647"/>
      <c r="AJ42" s="647"/>
      <c r="AK42" s="647"/>
    </row>
    <row r="43" spans="2:38" ht="15.75" customHeight="1">
      <c r="B43" s="215"/>
      <c r="C43" s="668" t="s">
        <v>522</v>
      </c>
      <c r="D43" s="668"/>
      <c r="E43" s="668"/>
      <c r="F43" s="668"/>
      <c r="G43" s="737" t="s">
        <v>640</v>
      </c>
      <c r="H43" s="737"/>
      <c r="I43" s="737"/>
      <c r="J43" s="737"/>
      <c r="K43" s="737"/>
      <c r="L43" s="737"/>
      <c r="M43" s="737"/>
      <c r="N43" s="737"/>
      <c r="O43" s="661" t="s">
        <v>475</v>
      </c>
      <c r="P43" s="661"/>
      <c r="Q43" s="661"/>
      <c r="R43" s="661"/>
      <c r="S43" s="661"/>
      <c r="T43" s="740"/>
      <c r="U43" s="740"/>
      <c r="V43" s="740"/>
      <c r="W43" s="740"/>
      <c r="X43" s="740"/>
      <c r="Y43" s="740"/>
      <c r="Z43" s="740"/>
      <c r="AA43" s="740"/>
      <c r="AB43" s="301"/>
      <c r="AD43" s="261"/>
      <c r="AE43" s="647"/>
      <c r="AF43" s="647"/>
      <c r="AG43" s="647"/>
      <c r="AH43" s="647"/>
      <c r="AI43" s="647"/>
      <c r="AJ43" s="647"/>
      <c r="AK43" s="647"/>
    </row>
    <row r="44" spans="2:38" ht="22.5" customHeight="1">
      <c r="B44" s="215"/>
      <c r="C44" s="668"/>
      <c r="D44" s="668"/>
      <c r="E44" s="668"/>
      <c r="F44" s="668"/>
      <c r="G44" s="737"/>
      <c r="H44" s="737"/>
      <c r="I44" s="737"/>
      <c r="J44" s="737"/>
      <c r="K44" s="737"/>
      <c r="L44" s="737"/>
      <c r="M44" s="737"/>
      <c r="N44" s="737"/>
      <c r="O44" s="668" t="s">
        <v>476</v>
      </c>
      <c r="P44" s="668"/>
      <c r="Q44" s="668"/>
      <c r="R44" s="668"/>
      <c r="S44" s="668"/>
      <c r="T44" s="741" t="s">
        <v>477</v>
      </c>
      <c r="U44" s="741"/>
      <c r="V44" s="741"/>
      <c r="W44" s="741"/>
      <c r="X44" s="741"/>
      <c r="Y44" s="741"/>
      <c r="Z44" s="741"/>
      <c r="AA44" s="741"/>
      <c r="AB44" s="301"/>
      <c r="AD44" s="261"/>
      <c r="AE44" s="238"/>
      <c r="AF44" s="238"/>
      <c r="AG44" s="238"/>
      <c r="AH44" s="238"/>
      <c r="AI44" s="238"/>
      <c r="AJ44" s="238"/>
      <c r="AK44" s="238"/>
    </row>
    <row r="45" spans="2:38" ht="15" customHeight="1">
      <c r="B45" s="215"/>
      <c r="C45" s="676" t="s">
        <v>478</v>
      </c>
      <c r="D45" s="676"/>
      <c r="E45" s="676"/>
      <c r="F45" s="676"/>
      <c r="G45" s="676"/>
      <c r="H45" s="676"/>
      <c r="I45" s="676"/>
      <c r="J45" s="676"/>
      <c r="K45" s="676"/>
      <c r="L45" s="676"/>
      <c r="M45" s="676"/>
      <c r="N45" s="676"/>
      <c r="O45" s="660" t="s">
        <v>479</v>
      </c>
      <c r="P45" s="660"/>
      <c r="Q45" s="660"/>
      <c r="R45" s="660"/>
      <c r="S45" s="660"/>
      <c r="T45" s="660"/>
      <c r="U45" s="660"/>
      <c r="V45" s="660"/>
      <c r="W45" s="660"/>
      <c r="X45" s="660"/>
      <c r="Y45" s="660"/>
      <c r="Z45" s="660"/>
      <c r="AA45" s="660"/>
      <c r="AB45" s="301"/>
      <c r="AD45" s="261"/>
      <c r="AE45" s="647"/>
      <c r="AF45" s="647"/>
      <c r="AG45" s="647"/>
      <c r="AH45" s="647"/>
      <c r="AI45" s="647"/>
      <c r="AJ45" s="647"/>
      <c r="AK45" s="647"/>
    </row>
    <row r="46" spans="2:38" ht="27.75" customHeight="1">
      <c r="B46" s="215"/>
      <c r="C46" s="677" t="s">
        <v>480</v>
      </c>
      <c r="D46" s="677"/>
      <c r="E46" s="677"/>
      <c r="F46" s="677"/>
      <c r="G46" s="662" t="s">
        <v>481</v>
      </c>
      <c r="H46" s="662"/>
      <c r="I46" s="241"/>
      <c r="J46" s="241" t="s">
        <v>483</v>
      </c>
      <c r="K46" s="240" t="s">
        <v>482</v>
      </c>
      <c r="L46" s="241" t="s">
        <v>484</v>
      </c>
      <c r="M46" s="242"/>
      <c r="N46" s="242"/>
      <c r="O46" s="663" t="s">
        <v>485</v>
      </c>
      <c r="P46" s="663"/>
      <c r="Q46" s="663"/>
      <c r="R46" s="663"/>
      <c r="S46" s="720" t="s">
        <v>486</v>
      </c>
      <c r="T46" s="720"/>
      <c r="U46" s="720"/>
      <c r="V46" s="720"/>
      <c r="W46" s="720"/>
      <c r="X46" s="720"/>
      <c r="Y46" s="720"/>
      <c r="Z46" s="720"/>
      <c r="AA46" s="720"/>
      <c r="AB46" s="301"/>
      <c r="AD46" s="261"/>
      <c r="AE46" s="238"/>
      <c r="AF46" s="238"/>
      <c r="AG46" s="238"/>
      <c r="AH46" s="238"/>
      <c r="AI46" s="238"/>
      <c r="AJ46" s="238"/>
      <c r="AK46" s="238"/>
    </row>
    <row r="47" spans="2:38" ht="36" customHeight="1">
      <c r="B47" s="215"/>
      <c r="C47" s="677"/>
      <c r="D47" s="677"/>
      <c r="E47" s="677"/>
      <c r="F47" s="677"/>
      <c r="G47" s="665" t="s">
        <v>710</v>
      </c>
      <c r="H47" s="665"/>
      <c r="I47" s="665"/>
      <c r="J47" s="665"/>
      <c r="K47" s="665"/>
      <c r="L47" s="665"/>
      <c r="M47" s="665"/>
      <c r="N47" s="243" t="s">
        <v>482</v>
      </c>
      <c r="O47" s="650" t="s">
        <v>487</v>
      </c>
      <c r="P47" s="650"/>
      <c r="Q47" s="650"/>
      <c r="R47" s="650"/>
      <c r="S47" s="656" t="s">
        <v>488</v>
      </c>
      <c r="T47" s="656"/>
      <c r="U47" s="656"/>
      <c r="V47" s="245" t="s">
        <v>482</v>
      </c>
      <c r="W47" s="721" t="s">
        <v>489</v>
      </c>
      <c r="X47" s="721"/>
      <c r="Y47" s="721"/>
      <c r="Z47" s="667" t="s">
        <v>482</v>
      </c>
      <c r="AA47" s="667"/>
      <c r="AB47" s="301"/>
      <c r="AD47" s="261"/>
      <c r="AE47" s="647"/>
      <c r="AF47" s="647"/>
      <c r="AG47" s="647"/>
      <c r="AH47" s="647"/>
      <c r="AI47" s="647"/>
      <c r="AJ47" s="647"/>
      <c r="AK47" s="647"/>
    </row>
    <row r="48" spans="2:38" ht="29.25" customHeight="1">
      <c r="B48" s="215"/>
      <c r="C48" s="648" t="s">
        <v>490</v>
      </c>
      <c r="D48" s="648"/>
      <c r="E48" s="648"/>
      <c r="F48" s="648"/>
      <c r="G48" s="652"/>
      <c r="H48" s="652"/>
      <c r="I48" s="652"/>
      <c r="J48" s="652"/>
      <c r="K48" s="652"/>
      <c r="L48" s="652"/>
      <c r="M48" s="652"/>
      <c r="N48" s="652"/>
      <c r="O48" s="650"/>
      <c r="P48" s="650"/>
      <c r="Q48" s="650"/>
      <c r="R48" s="650"/>
      <c r="S48" s="721" t="s">
        <v>476</v>
      </c>
      <c r="T48" s="721"/>
      <c r="U48" s="721"/>
      <c r="V48" s="655" t="s">
        <v>482</v>
      </c>
      <c r="W48" s="721" t="s">
        <v>523</v>
      </c>
      <c r="X48" s="721"/>
      <c r="Y48" s="721"/>
      <c r="Z48" s="712"/>
      <c r="AA48" s="712"/>
      <c r="AB48" s="301"/>
      <c r="AD48" s="261"/>
      <c r="AE48" s="647"/>
      <c r="AF48" s="647"/>
      <c r="AG48" s="647"/>
      <c r="AH48" s="647"/>
      <c r="AI48" s="647"/>
      <c r="AJ48" s="647"/>
      <c r="AK48" s="647"/>
    </row>
    <row r="49" spans="1:38" ht="23.25" customHeight="1">
      <c r="B49" s="215"/>
      <c r="C49" s="648" t="s">
        <v>524</v>
      </c>
      <c r="D49" s="648"/>
      <c r="E49" s="648"/>
      <c r="F49" s="648"/>
      <c r="G49" s="736" t="s">
        <v>622</v>
      </c>
      <c r="H49" s="736"/>
      <c r="I49" s="736"/>
      <c r="J49" s="736"/>
      <c r="K49" s="736"/>
      <c r="L49" s="736"/>
      <c r="M49" s="736"/>
      <c r="N49" s="736"/>
      <c r="O49" s="650"/>
      <c r="P49" s="650"/>
      <c r="Q49" s="650"/>
      <c r="R49" s="650"/>
      <c r="S49" s="721"/>
      <c r="T49" s="721"/>
      <c r="U49" s="721"/>
      <c r="V49" s="655"/>
      <c r="W49" s="721"/>
      <c r="X49" s="721"/>
      <c r="Y49" s="721"/>
      <c r="Z49" s="712"/>
      <c r="AA49" s="712"/>
      <c r="AB49" s="301"/>
      <c r="AD49" s="261"/>
      <c r="AE49" s="647"/>
      <c r="AF49" s="647"/>
      <c r="AG49" s="647"/>
      <c r="AH49" s="647"/>
      <c r="AI49" s="647"/>
      <c r="AJ49" s="647"/>
      <c r="AK49" s="647"/>
    </row>
    <row r="50" spans="1:38" ht="14.25" customHeight="1">
      <c r="B50" s="215"/>
      <c r="C50" s="648" t="s">
        <v>526</v>
      </c>
      <c r="D50" s="648"/>
      <c r="E50" s="648"/>
      <c r="F50" s="648"/>
      <c r="G50" s="649" t="s">
        <v>744</v>
      </c>
      <c r="H50" s="649"/>
      <c r="I50" s="649"/>
      <c r="J50" s="649"/>
      <c r="K50" s="649"/>
      <c r="L50" s="649"/>
      <c r="M50" s="649"/>
      <c r="N50" s="649"/>
      <c r="O50" s="650"/>
      <c r="P50" s="650"/>
      <c r="Q50" s="650"/>
      <c r="R50" s="650"/>
      <c r="S50" s="715" t="s">
        <v>493</v>
      </c>
      <c r="T50" s="715"/>
      <c r="U50" s="715"/>
      <c r="V50" s="654" t="s">
        <v>482</v>
      </c>
      <c r="W50" s="607" t="s">
        <v>745</v>
      </c>
      <c r="X50" s="607"/>
      <c r="Y50" s="607"/>
      <c r="Z50" s="608" t="s">
        <v>482</v>
      </c>
      <c r="AA50" s="608"/>
      <c r="AB50" s="301"/>
      <c r="AD50" s="261"/>
      <c r="AE50" s="647"/>
      <c r="AF50" s="647"/>
      <c r="AG50" s="647"/>
      <c r="AH50" s="647"/>
      <c r="AI50" s="647"/>
      <c r="AJ50" s="647"/>
      <c r="AK50" s="647"/>
    </row>
    <row r="51" spans="1:38" ht="14.25" customHeight="1">
      <c r="B51" s="215"/>
      <c r="C51" s="648" t="s">
        <v>495</v>
      </c>
      <c r="D51" s="648"/>
      <c r="E51" s="648"/>
      <c r="F51" s="648"/>
      <c r="G51" s="649"/>
      <c r="H51" s="649"/>
      <c r="I51" s="649"/>
      <c r="J51" s="649"/>
      <c r="K51" s="649"/>
      <c r="L51" s="649"/>
      <c r="M51" s="649"/>
      <c r="N51" s="649"/>
      <c r="O51" s="650"/>
      <c r="P51" s="650"/>
      <c r="Q51" s="650"/>
      <c r="R51" s="650"/>
      <c r="S51" s="715"/>
      <c r="T51" s="715"/>
      <c r="U51" s="715"/>
      <c r="V51" s="654"/>
      <c r="W51" s="607"/>
      <c r="X51" s="607"/>
      <c r="Y51" s="607"/>
      <c r="Z51" s="608"/>
      <c r="AA51" s="608"/>
      <c r="AB51" s="301"/>
      <c r="AD51" s="261"/>
      <c r="AE51" s="647"/>
      <c r="AF51" s="647"/>
      <c r="AG51" s="647"/>
      <c r="AH51" s="647"/>
      <c r="AI51" s="647"/>
      <c r="AJ51" s="647"/>
      <c r="AK51" s="647"/>
    </row>
    <row r="52" spans="1:38" ht="21.75" customHeight="1">
      <c r="B52" s="215"/>
      <c r="C52" s="650" t="s">
        <v>496</v>
      </c>
      <c r="D52" s="650"/>
      <c r="E52" s="650"/>
      <c r="F52" s="650"/>
      <c r="G52" s="610" t="s">
        <v>547</v>
      </c>
      <c r="H52" s="610"/>
      <c r="I52" s="610"/>
      <c r="J52" s="610"/>
      <c r="K52" s="610"/>
      <c r="L52" s="610"/>
      <c r="M52" s="610"/>
      <c r="N52" s="610"/>
      <c r="O52" s="650"/>
      <c r="P52" s="650"/>
      <c r="Q52" s="650"/>
      <c r="R52" s="650"/>
      <c r="S52" s="715"/>
      <c r="T52" s="715"/>
      <c r="U52" s="715"/>
      <c r="V52" s="654"/>
      <c r="W52" s="607"/>
      <c r="X52" s="607"/>
      <c r="Y52" s="607"/>
      <c r="Z52" s="608"/>
      <c r="AA52" s="608"/>
      <c r="AB52" s="301"/>
      <c r="AD52" s="261"/>
      <c r="AE52" s="647"/>
      <c r="AF52" s="647"/>
      <c r="AG52" s="647"/>
      <c r="AH52" s="647"/>
      <c r="AI52" s="647"/>
      <c r="AJ52" s="647"/>
      <c r="AK52" s="647"/>
    </row>
    <row r="53" spans="1:38" ht="4.5" customHeight="1">
      <c r="B53" s="247"/>
      <c r="C53" s="248"/>
      <c r="D53" s="249"/>
      <c r="E53" s="249"/>
      <c r="F53" s="249"/>
      <c r="G53" s="249"/>
      <c r="H53" s="249"/>
      <c r="I53" s="249"/>
      <c r="J53" s="249"/>
      <c r="K53" s="249"/>
      <c r="L53" s="249"/>
      <c r="M53" s="249"/>
      <c r="N53" s="249"/>
      <c r="O53" s="250"/>
      <c r="P53" s="248"/>
      <c r="Q53" s="251"/>
      <c r="R53" s="251"/>
      <c r="S53" s="251"/>
      <c r="T53" s="251"/>
      <c r="U53" s="251"/>
      <c r="V53" s="251"/>
      <c r="W53" s="251"/>
      <c r="X53" s="251"/>
      <c r="Y53" s="251"/>
      <c r="Z53" s="251"/>
      <c r="AA53" s="304"/>
      <c r="AB53" s="305"/>
      <c r="AD53" s="261"/>
      <c r="AE53" s="646"/>
      <c r="AF53" s="646"/>
      <c r="AG53" s="646"/>
      <c r="AH53" s="646"/>
      <c r="AI53" s="646"/>
      <c r="AJ53" s="646"/>
      <c r="AK53" s="646"/>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A55" s="220"/>
      <c r="C55" s="253"/>
      <c r="D55" s="238"/>
      <c r="E55" s="238"/>
      <c r="F55" s="238"/>
      <c r="G55" s="238"/>
      <c r="H55" s="238"/>
      <c r="I55" s="238"/>
      <c r="J55" s="238"/>
      <c r="K55" s="238"/>
      <c r="L55" s="238"/>
      <c r="M55" s="238"/>
      <c r="N55" s="238"/>
      <c r="AA55" s="254"/>
      <c r="AC55" s="238"/>
      <c r="AE55" s="261"/>
      <c r="AF55" s="239"/>
      <c r="AG55" s="239"/>
      <c r="AH55" s="239"/>
      <c r="AI55" s="239"/>
      <c r="AJ55" s="239"/>
      <c r="AK55" s="239"/>
      <c r="AL55" s="239"/>
    </row>
    <row r="56" spans="1:38" ht="22.5" customHeight="1">
      <c r="C56" s="253"/>
      <c r="D56" s="238"/>
      <c r="E56" s="238"/>
      <c r="F56" s="238"/>
      <c r="G56" s="238"/>
      <c r="H56" s="238"/>
      <c r="I56" s="238"/>
      <c r="J56" s="238"/>
      <c r="K56" s="238"/>
      <c r="L56" s="238"/>
      <c r="M56" s="238"/>
      <c r="N56" s="238"/>
      <c r="P56" s="253"/>
      <c r="Q56" s="254"/>
      <c r="R56" s="254"/>
      <c r="S56" s="254"/>
      <c r="T56" s="254"/>
      <c r="U56" s="254"/>
      <c r="V56" s="254"/>
      <c r="W56" s="254"/>
      <c r="X56" s="254"/>
      <c r="Y56" s="254"/>
      <c r="Z56" s="254"/>
      <c r="AA56" s="254"/>
    </row>
    <row r="57" spans="1:38"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t="22.5" customHeight="1">
      <c r="C76" s="253"/>
      <c r="D76" s="238"/>
      <c r="E76" s="238"/>
      <c r="F76" s="238"/>
      <c r="G76" s="238"/>
      <c r="H76" s="238"/>
      <c r="I76" s="238"/>
      <c r="J76" s="238"/>
      <c r="K76" s="238"/>
      <c r="L76" s="238"/>
      <c r="M76" s="238"/>
      <c r="N76" s="238"/>
      <c r="O76" s="255"/>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O81" s="255"/>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sheetData>
  <sheetProtection algorithmName="SHA-512" hashValue="0SvggZ1KMcdCNSnwXLVoKaBwvWtjvVhT6L/6D48Q9nCtEWSIOF/oJRl6LnRO38h9itcLLlhtGC6hfMPyWnfjjg==" saltValue="LFtVE5m0XghMY2FfLMniOA==" spinCount="100000" sheet="1" objects="1" scenarios="1"/>
  <mergeCells count="87">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9"/>
    <mergeCell ref="R20:AA20"/>
    <mergeCell ref="R21:AA28"/>
    <mergeCell ref="D32:E32"/>
    <mergeCell ref="D33:E33"/>
    <mergeCell ref="D36:E36"/>
    <mergeCell ref="C38:N38"/>
    <mergeCell ref="O38:AA38"/>
    <mergeCell ref="C39:F39"/>
    <mergeCell ref="G39:N39"/>
    <mergeCell ref="O39:S39"/>
    <mergeCell ref="T39:AA39"/>
    <mergeCell ref="AE39:AK39"/>
    <mergeCell ref="C40:F40"/>
    <mergeCell ref="G40:N40"/>
    <mergeCell ref="O40:S40"/>
    <mergeCell ref="T40:AA40"/>
    <mergeCell ref="AE40:AK40"/>
    <mergeCell ref="C41:F41"/>
    <mergeCell ref="G41:N41"/>
    <mergeCell ref="O41:S41"/>
    <mergeCell ref="T41:AA41"/>
    <mergeCell ref="C42:F42"/>
    <mergeCell ref="G42:N42"/>
    <mergeCell ref="O42:S42"/>
    <mergeCell ref="T42:AA42"/>
    <mergeCell ref="AE42:AK42"/>
    <mergeCell ref="C43:F44"/>
    <mergeCell ref="G43:N44"/>
    <mergeCell ref="O43:S43"/>
    <mergeCell ref="T43:AA43"/>
    <mergeCell ref="AE43:AK43"/>
    <mergeCell ref="O44:S44"/>
    <mergeCell ref="T44:AA44"/>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V48:V49"/>
    <mergeCell ref="W48:Y49"/>
    <mergeCell ref="Z48:AA49"/>
    <mergeCell ref="AE48:AK48"/>
    <mergeCell ref="C49:F49"/>
    <mergeCell ref="G49:N49"/>
    <mergeCell ref="AE49:AK49"/>
    <mergeCell ref="AE53:AK53"/>
    <mergeCell ref="AF54:AL54"/>
    <mergeCell ref="Z50:AA52"/>
    <mergeCell ref="AE50:AK50"/>
    <mergeCell ref="C51:F51"/>
    <mergeCell ref="G51:N51"/>
    <mergeCell ref="AE51:AK51"/>
    <mergeCell ref="C52:F52"/>
    <mergeCell ref="G52:N52"/>
    <mergeCell ref="AE52:AK52"/>
    <mergeCell ref="C50:F50"/>
    <mergeCell ref="G50:N50"/>
    <mergeCell ref="S50:U52"/>
    <mergeCell ref="V50:V52"/>
    <mergeCell ref="W50:Y52"/>
  </mergeCells>
  <pageMargins left="0.45972222222222198" right="0.42986111111111103" top="1.0798611111111101" bottom="0.35" header="0.511811023622047" footer="0.511811023622047"/>
  <pageSetup paperSize="9" scale="80"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dimension ref="A1:AL82"/>
  <sheetViews>
    <sheetView showGridLines="0" topLeftCell="A28" zoomScale="90" zoomScaleNormal="90" workbookViewId="0">
      <selection activeCell="G50" sqref="G50"/>
    </sheetView>
  </sheetViews>
  <sheetFormatPr baseColWidth="10" defaultColWidth="11.42578125" defaultRowHeight="12.75"/>
  <cols>
    <col min="1" max="2" width="1.140625" customWidth="1"/>
    <col min="3" max="5" width="6.71093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15" customHeight="1">
      <c r="B8" s="215"/>
      <c r="C8" s="677" t="s">
        <v>433</v>
      </c>
      <c r="D8" s="677"/>
      <c r="E8" s="677"/>
      <c r="F8" s="755" t="s">
        <v>145</v>
      </c>
      <c r="G8" s="755"/>
      <c r="H8" s="755"/>
      <c r="I8" s="755"/>
      <c r="J8" s="755"/>
      <c r="K8" s="755"/>
      <c r="L8" s="755"/>
      <c r="M8" s="755"/>
      <c r="N8" s="755"/>
      <c r="O8" s="755"/>
      <c r="P8" s="755"/>
      <c r="Q8" s="756" t="s">
        <v>435</v>
      </c>
      <c r="R8" s="756"/>
      <c r="S8" s="757"/>
      <c r="T8" s="757"/>
      <c r="U8" s="756" t="s">
        <v>436</v>
      </c>
      <c r="V8" s="756"/>
      <c r="W8" s="678" t="s">
        <v>746</v>
      </c>
      <c r="X8" s="678"/>
      <c r="Y8" s="678"/>
      <c r="Z8" s="678"/>
      <c r="AA8" s="678"/>
      <c r="AB8" s="216"/>
      <c r="AE8" s="218"/>
      <c r="AF8" s="686"/>
      <c r="AG8" s="686"/>
      <c r="AH8" s="686"/>
      <c r="AI8" s="686"/>
      <c r="AJ8" s="686"/>
      <c r="AK8" s="686"/>
      <c r="AL8" s="686"/>
    </row>
    <row r="9" spans="2:38" ht="22.5" customHeight="1">
      <c r="B9" s="215"/>
      <c r="C9" s="661" t="s">
        <v>438</v>
      </c>
      <c r="D9" s="661"/>
      <c r="E9" s="661"/>
      <c r="F9" s="754" t="s">
        <v>747</v>
      </c>
      <c r="G9" s="754"/>
      <c r="H9" s="754"/>
      <c r="I9" s="754"/>
      <c r="J9" s="754"/>
      <c r="K9" s="754"/>
      <c r="L9" s="754"/>
      <c r="M9" s="754"/>
      <c r="N9" s="754"/>
      <c r="O9" s="754"/>
      <c r="P9" s="754"/>
      <c r="Q9" s="754"/>
      <c r="R9" s="754"/>
      <c r="S9" s="754"/>
      <c r="T9" s="754"/>
      <c r="U9" s="754"/>
      <c r="V9" s="754"/>
      <c r="W9" s="754"/>
      <c r="X9" s="754"/>
      <c r="Y9" s="754"/>
      <c r="Z9" s="754"/>
      <c r="AA9" s="754"/>
      <c r="AB9" s="216"/>
      <c r="AE9" s="346"/>
      <c r="AF9" s="686"/>
      <c r="AG9" s="686"/>
      <c r="AH9" s="686"/>
      <c r="AI9" s="686"/>
      <c r="AJ9" s="686"/>
      <c r="AK9" s="686"/>
      <c r="AL9" s="686"/>
    </row>
    <row r="10" spans="2:38" ht="29.25" customHeight="1">
      <c r="B10" s="215"/>
      <c r="C10" s="661"/>
      <c r="D10" s="661"/>
      <c r="E10" s="661"/>
      <c r="F10" s="754"/>
      <c r="G10" s="754"/>
      <c r="H10" s="754"/>
      <c r="I10" s="754"/>
      <c r="J10" s="754"/>
      <c r="K10" s="754"/>
      <c r="L10" s="754"/>
      <c r="M10" s="754"/>
      <c r="N10" s="754"/>
      <c r="O10" s="754"/>
      <c r="P10" s="754"/>
      <c r="Q10" s="754"/>
      <c r="R10" s="754"/>
      <c r="S10" s="754"/>
      <c r="T10" s="754"/>
      <c r="U10" s="754"/>
      <c r="V10" s="754"/>
      <c r="W10" s="754"/>
      <c r="X10" s="754"/>
      <c r="Y10" s="754"/>
      <c r="Z10" s="754"/>
      <c r="AA10" s="754"/>
      <c r="AB10" s="216"/>
      <c r="AE10" s="218"/>
      <c r="AF10" s="218"/>
      <c r="AG10" s="218"/>
      <c r="AH10" s="218"/>
      <c r="AI10" s="218"/>
      <c r="AJ10" s="218"/>
      <c r="AK10" s="218"/>
      <c r="AL10" s="218"/>
    </row>
    <row r="11" spans="2:38" ht="5.25"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0.25" customHeight="1">
      <c r="B13" s="215"/>
      <c r="C13" s="219"/>
      <c r="D13" s="220"/>
      <c r="E13" s="220"/>
      <c r="F13" s="220"/>
      <c r="G13" s="220"/>
      <c r="H13" s="220"/>
      <c r="I13" s="220"/>
      <c r="J13" s="220"/>
      <c r="K13" s="220"/>
      <c r="L13" s="220"/>
      <c r="M13" s="220"/>
      <c r="N13" s="220"/>
      <c r="O13" s="220"/>
      <c r="P13" s="220"/>
      <c r="Q13" s="220"/>
      <c r="R13" s="775"/>
      <c r="S13" s="775"/>
      <c r="T13" s="775"/>
      <c r="U13" s="775"/>
      <c r="V13" s="775"/>
      <c r="W13" s="775"/>
      <c r="X13" s="775"/>
      <c r="Y13" s="775"/>
      <c r="Z13" s="775"/>
      <c r="AA13" s="775"/>
      <c r="AB13" s="216"/>
      <c r="AE13" s="218"/>
      <c r="AF13" s="218"/>
      <c r="AG13" s="218"/>
      <c r="AH13" s="218"/>
      <c r="AI13" s="218"/>
      <c r="AJ13" s="218"/>
      <c r="AK13" s="218"/>
      <c r="AL13" s="218"/>
    </row>
    <row r="14" spans="2:38" ht="22.5" customHeight="1">
      <c r="B14" s="215"/>
      <c r="C14" s="219"/>
      <c r="D14" s="220"/>
      <c r="E14" s="220"/>
      <c r="F14" s="220"/>
      <c r="G14" s="220"/>
      <c r="H14" s="220"/>
      <c r="I14" s="220"/>
      <c r="J14" s="220"/>
      <c r="K14" s="220"/>
      <c r="L14" s="220"/>
      <c r="M14" s="220"/>
      <c r="N14" s="220"/>
      <c r="O14" s="220"/>
      <c r="P14" s="220"/>
      <c r="Q14" s="220"/>
      <c r="R14" s="775"/>
      <c r="S14" s="775"/>
      <c r="T14" s="775"/>
      <c r="U14" s="775"/>
      <c r="V14" s="775"/>
      <c r="W14" s="775"/>
      <c r="X14" s="775"/>
      <c r="Y14" s="775"/>
      <c r="Z14" s="775"/>
      <c r="AA14" s="775"/>
      <c r="AB14" s="216"/>
      <c r="AE14" s="218"/>
      <c r="AF14" s="218"/>
      <c r="AG14" s="218"/>
      <c r="AH14" s="218"/>
      <c r="AI14" s="218"/>
      <c r="AJ14" s="218"/>
      <c r="AK14" s="218"/>
      <c r="AL14" s="218"/>
    </row>
    <row r="15" spans="2:38" ht="17.25" customHeight="1">
      <c r="B15" s="215"/>
      <c r="C15" s="219"/>
      <c r="D15" s="220"/>
      <c r="E15" s="220"/>
      <c r="F15" s="220"/>
      <c r="G15" s="220"/>
      <c r="H15" s="220"/>
      <c r="I15" s="220"/>
      <c r="J15" s="220"/>
      <c r="K15" s="220"/>
      <c r="L15" s="220"/>
      <c r="M15" s="220"/>
      <c r="N15" s="220"/>
      <c r="O15" s="220"/>
      <c r="P15" s="220"/>
      <c r="Q15" s="220"/>
      <c r="R15" s="775"/>
      <c r="S15" s="775"/>
      <c r="T15" s="775"/>
      <c r="U15" s="775"/>
      <c r="V15" s="775"/>
      <c r="W15" s="775"/>
      <c r="X15" s="775"/>
      <c r="Y15" s="775"/>
      <c r="Z15" s="775"/>
      <c r="AA15" s="775"/>
      <c r="AB15" s="216"/>
      <c r="AE15" s="218"/>
      <c r="AF15" s="218"/>
      <c r="AG15" s="218"/>
      <c r="AH15" s="218"/>
      <c r="AI15" s="218"/>
      <c r="AJ15" s="218"/>
      <c r="AK15" s="218"/>
      <c r="AL15" s="218"/>
    </row>
    <row r="16" spans="2:38" ht="17.25" customHeight="1">
      <c r="B16" s="215"/>
      <c r="C16" s="219"/>
      <c r="D16" s="220"/>
      <c r="E16" s="220"/>
      <c r="F16" s="220"/>
      <c r="G16" s="220"/>
      <c r="H16" s="220"/>
      <c r="I16" s="220"/>
      <c r="J16" s="220"/>
      <c r="K16" s="220"/>
      <c r="L16" s="220"/>
      <c r="M16" s="220"/>
      <c r="N16" s="220"/>
      <c r="O16" s="220"/>
      <c r="P16" s="220"/>
      <c r="Q16" s="220"/>
      <c r="R16" s="775"/>
      <c r="S16" s="775"/>
      <c r="T16" s="775"/>
      <c r="U16" s="775"/>
      <c r="V16" s="775"/>
      <c r="W16" s="775"/>
      <c r="X16" s="775"/>
      <c r="Y16" s="775"/>
      <c r="Z16" s="775"/>
      <c r="AA16" s="775"/>
      <c r="AB16" s="216"/>
      <c r="AE16" s="218"/>
      <c r="AF16" s="218"/>
      <c r="AG16" s="218"/>
      <c r="AH16" s="218"/>
      <c r="AI16" s="218"/>
      <c r="AJ16" s="218"/>
      <c r="AK16" s="218"/>
      <c r="AL16" s="218"/>
    </row>
    <row r="17" spans="2:38" ht="21.75" customHeight="1">
      <c r="B17" s="215"/>
      <c r="C17" s="219"/>
      <c r="D17" s="220"/>
      <c r="E17" s="220"/>
      <c r="F17" s="220"/>
      <c r="G17" s="220"/>
      <c r="H17" s="220"/>
      <c r="I17" s="220"/>
      <c r="J17" s="220"/>
      <c r="K17" s="220"/>
      <c r="L17" s="220"/>
      <c r="M17" s="220"/>
      <c r="N17" s="220"/>
      <c r="O17" s="220"/>
      <c r="P17" s="220"/>
      <c r="Q17" s="220"/>
      <c r="R17" s="775"/>
      <c r="S17" s="775"/>
      <c r="T17" s="775"/>
      <c r="U17" s="775"/>
      <c r="V17" s="775"/>
      <c r="W17" s="775"/>
      <c r="X17" s="775"/>
      <c r="Y17" s="775"/>
      <c r="Z17" s="775"/>
      <c r="AA17" s="775"/>
      <c r="AB17" s="216"/>
      <c r="AE17" s="218"/>
      <c r="AF17" s="218"/>
      <c r="AG17" s="218"/>
      <c r="AH17" s="218"/>
      <c r="AI17" s="218"/>
      <c r="AJ17" s="218"/>
      <c r="AK17" s="218"/>
      <c r="AL17" s="218"/>
    </row>
    <row r="18" spans="2:38" ht="22.5" customHeight="1">
      <c r="B18" s="215"/>
      <c r="C18" s="219"/>
      <c r="D18" s="220"/>
      <c r="E18" s="220"/>
      <c r="F18" s="220"/>
      <c r="G18" s="220"/>
      <c r="H18" s="220"/>
      <c r="I18" s="220"/>
      <c r="J18" s="220"/>
      <c r="K18" s="220"/>
      <c r="L18" s="220"/>
      <c r="M18" s="220"/>
      <c r="N18" s="220"/>
      <c r="O18" s="220"/>
      <c r="P18" s="220"/>
      <c r="Q18" s="220"/>
      <c r="R18" s="775"/>
      <c r="S18" s="775"/>
      <c r="T18" s="775"/>
      <c r="U18" s="775"/>
      <c r="V18" s="775"/>
      <c r="W18" s="775"/>
      <c r="X18" s="775"/>
      <c r="Y18" s="775"/>
      <c r="Z18" s="775"/>
      <c r="AA18" s="775"/>
      <c r="AB18" s="216"/>
      <c r="AE18" s="218"/>
      <c r="AF18" s="218"/>
      <c r="AG18" s="218"/>
      <c r="AH18" s="218"/>
      <c r="AI18" s="218"/>
      <c r="AJ18" s="218"/>
      <c r="AK18" s="218"/>
      <c r="AL18" s="218"/>
    </row>
    <row r="19" spans="2:38" ht="17.25" customHeight="1">
      <c r="B19" s="215"/>
      <c r="C19" s="219"/>
      <c r="D19" s="220"/>
      <c r="E19" s="220"/>
      <c r="F19" s="220"/>
      <c r="G19" s="220"/>
      <c r="H19" s="220"/>
      <c r="I19" s="220"/>
      <c r="J19" s="220"/>
      <c r="K19" s="220"/>
      <c r="L19" s="220"/>
      <c r="M19" s="220"/>
      <c r="N19" s="220"/>
      <c r="O19" s="220"/>
      <c r="P19" s="220"/>
      <c r="Q19" s="220"/>
      <c r="R19" s="775"/>
      <c r="S19" s="775"/>
      <c r="T19" s="775"/>
      <c r="U19" s="775"/>
      <c r="V19" s="775"/>
      <c r="W19" s="775"/>
      <c r="X19" s="775"/>
      <c r="Y19" s="775"/>
      <c r="Z19" s="775"/>
      <c r="AA19" s="775"/>
      <c r="AB19" s="216"/>
      <c r="AE19" s="218"/>
      <c r="AF19" s="218"/>
      <c r="AG19" s="218"/>
      <c r="AH19" s="218"/>
      <c r="AI19" s="218"/>
      <c r="AJ19" s="218"/>
      <c r="AK19" s="218"/>
      <c r="AL19" s="218"/>
    </row>
    <row r="20" spans="2:38" ht="17.25" customHeight="1">
      <c r="B20" s="215"/>
      <c r="C20" s="219"/>
      <c r="D20" s="220"/>
      <c r="E20" s="220"/>
      <c r="F20" s="220"/>
      <c r="G20" s="220"/>
      <c r="H20" s="220"/>
      <c r="I20" s="220"/>
      <c r="J20" s="220"/>
      <c r="K20" s="220"/>
      <c r="L20" s="220"/>
      <c r="M20" s="220"/>
      <c r="N20" s="220"/>
      <c r="O20" s="220"/>
      <c r="P20" s="220"/>
      <c r="Q20" s="220"/>
      <c r="R20" s="682" t="s">
        <v>478</v>
      </c>
      <c r="S20" s="682"/>
      <c r="T20" s="682"/>
      <c r="U20" s="682"/>
      <c r="V20" s="682"/>
      <c r="W20" s="682"/>
      <c r="X20" s="682"/>
      <c r="Y20" s="682"/>
      <c r="Z20" s="682"/>
      <c r="AA20" s="682"/>
      <c r="AB20" s="216"/>
      <c r="AE20" s="218"/>
      <c r="AF20" s="218"/>
      <c r="AG20" s="218"/>
      <c r="AH20" s="218"/>
      <c r="AI20" s="218"/>
      <c r="AJ20" s="218"/>
      <c r="AK20" s="218"/>
      <c r="AL20" s="218"/>
    </row>
    <row r="21" spans="2:38" ht="17.25" customHeight="1">
      <c r="B21" s="215"/>
      <c r="C21" s="219"/>
      <c r="D21" s="220"/>
      <c r="E21" s="220"/>
      <c r="F21" s="220"/>
      <c r="G21" s="220"/>
      <c r="H21" s="220"/>
      <c r="I21" s="220"/>
      <c r="J21" s="220"/>
      <c r="K21" s="220"/>
      <c r="L21" s="220"/>
      <c r="M21" s="220"/>
      <c r="N21" s="220"/>
      <c r="O21" s="220"/>
      <c r="P21" s="220"/>
      <c r="Q21" s="220"/>
      <c r="R21" s="758" t="s">
        <v>748</v>
      </c>
      <c r="S21" s="758"/>
      <c r="T21" s="758"/>
      <c r="U21" s="758"/>
      <c r="V21" s="758"/>
      <c r="W21" s="758"/>
      <c r="X21" s="758"/>
      <c r="Y21" s="758"/>
      <c r="Z21" s="758"/>
      <c r="AA21" s="758"/>
      <c r="AB21" s="216"/>
      <c r="AE21" s="218"/>
      <c r="AF21" s="218"/>
      <c r="AG21" s="218"/>
      <c r="AH21" s="218"/>
      <c r="AI21" s="218"/>
      <c r="AJ21" s="218"/>
      <c r="AK21" s="218"/>
      <c r="AL21" s="218"/>
    </row>
    <row r="22" spans="2:38" ht="17.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7.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7.2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27.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30.7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4.2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18.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6" customHeight="1">
      <c r="B30" s="215"/>
      <c r="C30" s="219"/>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1"/>
      <c r="AB30" s="216"/>
      <c r="AE30" s="218"/>
      <c r="AF30" s="218"/>
      <c r="AG30" s="218"/>
      <c r="AH30" s="218"/>
      <c r="AI30" s="218"/>
      <c r="AJ30" s="218"/>
      <c r="AK30" s="218"/>
      <c r="AL30" s="218"/>
    </row>
    <row r="31" spans="2:38" ht="22.5" customHeight="1">
      <c r="B31" s="215"/>
      <c r="C31" s="219"/>
      <c r="D31" s="332" t="s">
        <v>501</v>
      </c>
      <c r="E31" s="376"/>
      <c r="F31" s="224" t="s">
        <v>502</v>
      </c>
      <c r="G31" s="224" t="s">
        <v>503</v>
      </c>
      <c r="H31" s="224" t="s">
        <v>504</v>
      </c>
      <c r="I31" s="224" t="s">
        <v>505</v>
      </c>
      <c r="J31" s="224" t="s">
        <v>506</v>
      </c>
      <c r="K31" s="224" t="s">
        <v>507</v>
      </c>
      <c r="L31" s="224" t="s">
        <v>508</v>
      </c>
      <c r="M31" s="224" t="s">
        <v>509</v>
      </c>
      <c r="N31" s="224" t="s">
        <v>510</v>
      </c>
      <c r="O31" s="224" t="s">
        <v>511</v>
      </c>
      <c r="P31" s="224" t="s">
        <v>512</v>
      </c>
      <c r="Q31" s="224" t="s">
        <v>513</v>
      </c>
      <c r="R31" s="225" t="s">
        <v>514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767" t="s">
        <v>27</v>
      </c>
      <c r="E32" s="767"/>
      <c r="F32" s="256">
        <f>INDICADORES!H42</f>
        <v>43</v>
      </c>
      <c r="G32" s="256">
        <f>INDICADORES!K42</f>
        <v>35</v>
      </c>
      <c r="H32" s="256">
        <f>INDICADORES!N42</f>
        <v>33</v>
      </c>
      <c r="I32" s="256">
        <f>INDICADORES!T42</f>
        <v>40</v>
      </c>
      <c r="J32" s="256">
        <f>INDICADORES!W42</f>
        <v>49</v>
      </c>
      <c r="K32" s="256">
        <f>INDICADORES!Z42</f>
        <v>60</v>
      </c>
      <c r="L32" s="256">
        <f>INDICADORES!AF42</f>
        <v>51</v>
      </c>
      <c r="M32" s="256">
        <f>INDICADORES!AI42</f>
        <v>92</v>
      </c>
      <c r="N32" s="256">
        <f>INDICADORES!AL42</f>
        <v>75</v>
      </c>
      <c r="O32" s="256">
        <f>INDICADORES!AR42</f>
        <v>82</v>
      </c>
      <c r="P32" s="256">
        <f>INDICADORES!AU42</f>
        <v>56</v>
      </c>
      <c r="Q32" s="256">
        <f>INDICADORES!AX42</f>
        <v>78</v>
      </c>
      <c r="R32" s="257">
        <f>SUM(F32:Q32)</f>
        <v>694</v>
      </c>
      <c r="U32" s="220"/>
      <c r="V32" s="220"/>
      <c r="W32" s="220"/>
      <c r="X32" s="220"/>
      <c r="Y32" s="220"/>
      <c r="Z32" s="220"/>
      <c r="AA32" s="221"/>
      <c r="AB32" s="216"/>
      <c r="AE32" s="218"/>
      <c r="AF32" s="218"/>
      <c r="AG32" s="218"/>
      <c r="AH32" s="218"/>
      <c r="AI32" s="218"/>
      <c r="AJ32" s="218"/>
      <c r="AK32" s="218"/>
      <c r="AL32" s="218"/>
    </row>
    <row r="33" spans="2:38" ht="22.5" customHeight="1">
      <c r="B33" s="215"/>
      <c r="C33" s="219"/>
      <c r="D33" s="767" t="s">
        <v>28</v>
      </c>
      <c r="E33" s="767"/>
      <c r="F33" s="256">
        <f>INDICADORES!I42</f>
        <v>968</v>
      </c>
      <c r="G33" s="256">
        <f>INDICADORES!L42</f>
        <v>929</v>
      </c>
      <c r="H33" s="256">
        <f>INDICADORES!O42</f>
        <v>856</v>
      </c>
      <c r="I33" s="256">
        <f>INDICADORES!U42</f>
        <v>1082</v>
      </c>
      <c r="J33" s="256">
        <f>INDICADORES!X42</f>
        <v>1118</v>
      </c>
      <c r="K33" s="256">
        <f>INDICADORES!AA42</f>
        <v>1066</v>
      </c>
      <c r="L33" s="256">
        <f>INDICADORES!AG42</f>
        <v>1193</v>
      </c>
      <c r="M33" s="256">
        <f>INDICADORES!AJ42</f>
        <v>1255</v>
      </c>
      <c r="N33" s="256">
        <f>INDICADORES!AM42</f>
        <v>1183</v>
      </c>
      <c r="O33" s="256">
        <f>INDICADORES!AS42</f>
        <v>1264</v>
      </c>
      <c r="P33" s="256">
        <f>INDICADORES!AV42</f>
        <v>1224</v>
      </c>
      <c r="Q33" s="256">
        <f>INDICADORES!AY42</f>
        <v>1173</v>
      </c>
      <c r="R33" s="257">
        <f>SUM(F33:Q33)</f>
        <v>13311</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515</v>
      </c>
      <c r="E34" s="377"/>
      <c r="F34" s="311">
        <f t="shared" ref="F34:R34" si="0">F32/F33*100</f>
        <v>4.4421487603305785</v>
      </c>
      <c r="G34" s="311">
        <f t="shared" si="0"/>
        <v>3.767491926803014</v>
      </c>
      <c r="H34" s="311">
        <f t="shared" si="0"/>
        <v>3.8551401869158877</v>
      </c>
      <c r="I34" s="311">
        <f t="shared" si="0"/>
        <v>3.6968576709796674</v>
      </c>
      <c r="J34" s="311">
        <f t="shared" si="0"/>
        <v>4.3828264758497317</v>
      </c>
      <c r="K34" s="311">
        <f t="shared" si="0"/>
        <v>5.6285178236397746</v>
      </c>
      <c r="L34" s="311">
        <f t="shared" si="0"/>
        <v>4.2749371332774517</v>
      </c>
      <c r="M34" s="311">
        <f t="shared" si="0"/>
        <v>7.3306772908366531</v>
      </c>
      <c r="N34" s="311">
        <f t="shared" si="0"/>
        <v>6.3398140321217236</v>
      </c>
      <c r="O34" s="311">
        <f t="shared" si="0"/>
        <v>6.4873417721518987</v>
      </c>
      <c r="P34" s="311">
        <f t="shared" si="0"/>
        <v>4.5751633986928102</v>
      </c>
      <c r="Q34" s="311">
        <f t="shared" si="0"/>
        <v>6.6496163682864458</v>
      </c>
      <c r="R34" s="311">
        <f t="shared" si="0"/>
        <v>5.213733002779656</v>
      </c>
      <c r="U34" s="220"/>
      <c r="V34" s="220"/>
      <c r="W34" s="220"/>
      <c r="X34" s="220"/>
      <c r="Y34" s="220"/>
      <c r="Z34" s="220"/>
      <c r="AA34" s="221"/>
      <c r="AB34" s="216"/>
      <c r="AE34" s="218"/>
      <c r="AF34" s="218"/>
      <c r="AG34" s="218"/>
      <c r="AH34" s="218"/>
      <c r="AI34" s="218"/>
      <c r="AJ34" s="218"/>
      <c r="AK34" s="218"/>
      <c r="AL34" s="218"/>
    </row>
    <row r="35" spans="2:38" ht="22.5" customHeight="1">
      <c r="B35" s="215"/>
      <c r="C35" s="219"/>
      <c r="D35" s="231" t="s">
        <v>516</v>
      </c>
      <c r="E35" s="275"/>
      <c r="F35" s="400">
        <v>5.0552922590837301</v>
      </c>
      <c r="G35" s="400">
        <v>6.2043795620438003</v>
      </c>
      <c r="H35" s="400">
        <v>8.5585585585585608</v>
      </c>
      <c r="I35" s="400">
        <v>5.9366754617414204</v>
      </c>
      <c r="J35" s="400">
        <v>6.8531468531468498</v>
      </c>
      <c r="K35" s="400">
        <v>2.4906600249066</v>
      </c>
      <c r="L35" s="400">
        <v>4.5112781954887202</v>
      </c>
      <c r="M35" s="400">
        <v>4.5883940620782697</v>
      </c>
      <c r="N35" s="400">
        <v>7.4550128534704401</v>
      </c>
      <c r="O35" s="400">
        <v>1.9115890083631999</v>
      </c>
      <c r="P35" s="400">
        <v>3.0750307503075001</v>
      </c>
      <c r="Q35" s="402">
        <v>0</v>
      </c>
      <c r="R35" s="400">
        <v>4.6000453206435497</v>
      </c>
      <c r="U35" s="220"/>
      <c r="V35" s="220"/>
      <c r="W35" s="220"/>
      <c r="X35" s="220"/>
      <c r="Y35" s="220"/>
      <c r="Z35" s="220"/>
      <c r="AA35" s="221"/>
      <c r="AB35" s="216"/>
      <c r="AE35" s="218"/>
      <c r="AF35" s="218"/>
      <c r="AG35" s="218"/>
      <c r="AH35" s="218"/>
      <c r="AI35" s="218"/>
      <c r="AJ35" s="218"/>
      <c r="AK35" s="218"/>
      <c r="AL35" s="218"/>
    </row>
    <row r="36" spans="2:38" ht="17.25" customHeight="1">
      <c r="B36" s="215"/>
      <c r="C36" s="219"/>
      <c r="D36" s="685" t="s">
        <v>26</v>
      </c>
      <c r="E36" s="685"/>
      <c r="F36" s="330">
        <v>5</v>
      </c>
      <c r="G36" s="330">
        <v>5</v>
      </c>
      <c r="H36" s="330">
        <v>5</v>
      </c>
      <c r="I36" s="330">
        <v>5</v>
      </c>
      <c r="J36" s="330">
        <v>5</v>
      </c>
      <c r="K36" s="330">
        <v>5</v>
      </c>
      <c r="L36" s="330">
        <v>5</v>
      </c>
      <c r="M36" s="330">
        <v>5</v>
      </c>
      <c r="N36" s="330">
        <v>5</v>
      </c>
      <c r="O36" s="330">
        <v>5</v>
      </c>
      <c r="P36" s="330">
        <v>5</v>
      </c>
      <c r="Q36" s="330">
        <v>5</v>
      </c>
      <c r="R36" s="330">
        <v>5</v>
      </c>
      <c r="U36" s="220"/>
      <c r="V36" s="220"/>
      <c r="W36" s="220"/>
      <c r="X36" s="220"/>
      <c r="Y36" s="220"/>
      <c r="Z36" s="220"/>
      <c r="AA36" s="221"/>
      <c r="AB36" s="216"/>
      <c r="AE36" s="218"/>
      <c r="AF36" s="218"/>
      <c r="AG36" s="218"/>
      <c r="AH36" s="218"/>
      <c r="AI36" s="218"/>
      <c r="AJ36" s="218"/>
      <c r="AK36" s="218"/>
      <c r="AL36" s="218"/>
    </row>
    <row r="37" spans="2:38" ht="3.75" customHeight="1">
      <c r="B37" s="215"/>
      <c r="C37" s="219"/>
      <c r="D37" s="220"/>
      <c r="S37" s="220"/>
      <c r="T37" s="220"/>
      <c r="W37" s="220"/>
      <c r="X37" s="220"/>
      <c r="Y37" s="220"/>
      <c r="Z37" s="220"/>
      <c r="AA37" s="221"/>
      <c r="AB37" s="216"/>
      <c r="AE37" s="218"/>
      <c r="AF37" s="218"/>
      <c r="AG37" s="218"/>
      <c r="AH37" s="218"/>
      <c r="AI37" s="218"/>
      <c r="AJ37" s="218"/>
      <c r="AK37" s="218"/>
      <c r="AL37" s="218"/>
    </row>
    <row r="38" spans="2:38" ht="12.75" customHeight="1">
      <c r="B38" s="215"/>
      <c r="C38" s="765" t="s">
        <v>466</v>
      </c>
      <c r="D38" s="765"/>
      <c r="E38" s="765"/>
      <c r="F38" s="765"/>
      <c r="G38" s="765"/>
      <c r="H38" s="765"/>
      <c r="I38" s="765"/>
      <c r="J38" s="765"/>
      <c r="K38" s="765"/>
      <c r="L38" s="765"/>
      <c r="M38" s="765"/>
      <c r="N38" s="765"/>
      <c r="O38" s="659" t="s">
        <v>467</v>
      </c>
      <c r="P38" s="659"/>
      <c r="Q38" s="659"/>
      <c r="R38" s="659"/>
      <c r="S38" s="659"/>
      <c r="T38" s="659"/>
      <c r="U38" s="659"/>
      <c r="V38" s="659"/>
      <c r="W38" s="659"/>
      <c r="X38" s="659"/>
      <c r="Y38" s="659"/>
      <c r="Z38" s="659"/>
      <c r="AA38" s="659"/>
      <c r="AB38" s="216"/>
      <c r="AD38" s="218"/>
      <c r="AE38" s="218"/>
      <c r="AF38" s="218"/>
      <c r="AG38" s="218"/>
      <c r="AH38" s="218"/>
      <c r="AI38" s="218"/>
      <c r="AJ38" s="218"/>
      <c r="AK38" s="218"/>
    </row>
    <row r="39" spans="2:38" ht="39.75" customHeight="1">
      <c r="B39" s="215"/>
      <c r="C39" s="677" t="s">
        <v>27</v>
      </c>
      <c r="D39" s="677"/>
      <c r="E39" s="677"/>
      <c r="F39" s="677"/>
      <c r="G39" s="763" t="s">
        <v>145</v>
      </c>
      <c r="H39" s="763"/>
      <c r="I39" s="763"/>
      <c r="J39" s="763"/>
      <c r="K39" s="763"/>
      <c r="L39" s="763"/>
      <c r="M39" s="763"/>
      <c r="N39" s="763"/>
      <c r="O39" s="690" t="s">
        <v>518</v>
      </c>
      <c r="P39" s="690"/>
      <c r="Q39" s="690"/>
      <c r="R39" s="690"/>
      <c r="S39" s="690"/>
      <c r="T39" s="742"/>
      <c r="U39" s="742"/>
      <c r="V39" s="742"/>
      <c r="W39" s="742"/>
      <c r="X39" s="742"/>
      <c r="Y39" s="742"/>
      <c r="Z39" s="742"/>
      <c r="AA39" s="742"/>
      <c r="AB39" s="301"/>
      <c r="AD39" s="261"/>
      <c r="AE39" s="646"/>
      <c r="AF39" s="646"/>
      <c r="AG39" s="646"/>
      <c r="AH39" s="646"/>
      <c r="AI39" s="646"/>
      <c r="AJ39" s="646"/>
      <c r="AK39" s="646"/>
    </row>
    <row r="40" spans="2:38" ht="18" customHeight="1">
      <c r="B40" s="215"/>
      <c r="C40" s="661" t="s">
        <v>28</v>
      </c>
      <c r="D40" s="661"/>
      <c r="E40" s="661"/>
      <c r="F40" s="661"/>
      <c r="G40" s="763" t="s">
        <v>146</v>
      </c>
      <c r="H40" s="763"/>
      <c r="I40" s="763"/>
      <c r="J40" s="763"/>
      <c r="K40" s="763"/>
      <c r="L40" s="763"/>
      <c r="M40" s="763"/>
      <c r="N40" s="763"/>
      <c r="O40" s="661" t="s">
        <v>519</v>
      </c>
      <c r="P40" s="661"/>
      <c r="Q40" s="661"/>
      <c r="R40" s="661"/>
      <c r="S40" s="661"/>
      <c r="T40" s="740"/>
      <c r="U40" s="740"/>
      <c r="V40" s="740"/>
      <c r="W40" s="740"/>
      <c r="X40" s="740"/>
      <c r="Y40" s="740"/>
      <c r="Z40" s="740"/>
      <c r="AA40" s="740"/>
      <c r="AB40" s="301"/>
      <c r="AD40" s="261"/>
      <c r="AE40" s="646"/>
      <c r="AF40" s="646"/>
      <c r="AG40" s="646"/>
      <c r="AH40" s="646"/>
      <c r="AI40" s="646"/>
      <c r="AJ40" s="646"/>
      <c r="AK40" s="646"/>
    </row>
    <row r="41" spans="2:38" ht="24" customHeight="1">
      <c r="B41" s="215"/>
      <c r="C41" s="661" t="s">
        <v>520</v>
      </c>
      <c r="D41" s="661"/>
      <c r="E41" s="661"/>
      <c r="F41" s="661"/>
      <c r="G41" s="763" t="s">
        <v>700</v>
      </c>
      <c r="H41" s="763"/>
      <c r="I41" s="763"/>
      <c r="J41" s="763"/>
      <c r="K41" s="763"/>
      <c r="L41" s="763"/>
      <c r="M41" s="763"/>
      <c r="N41" s="763"/>
      <c r="O41" s="648" t="s">
        <v>471</v>
      </c>
      <c r="P41" s="648"/>
      <c r="Q41" s="648"/>
      <c r="R41" s="648"/>
      <c r="S41" s="648"/>
      <c r="T41" s="740" t="s">
        <v>472</v>
      </c>
      <c r="U41" s="740"/>
      <c r="V41" s="740"/>
      <c r="W41" s="740"/>
      <c r="X41" s="740"/>
      <c r="Y41" s="740"/>
      <c r="Z41" s="740"/>
      <c r="AA41" s="740"/>
      <c r="AB41" s="301"/>
      <c r="AD41" s="261"/>
      <c r="AE41" s="239"/>
      <c r="AF41" s="239"/>
      <c r="AG41" s="239"/>
      <c r="AH41" s="239"/>
      <c r="AI41" s="239"/>
      <c r="AJ41" s="239"/>
      <c r="AK41" s="239"/>
    </row>
    <row r="42" spans="2:38" ht="18.75" customHeight="1">
      <c r="B42" s="215"/>
      <c r="C42" s="661" t="s">
        <v>468</v>
      </c>
      <c r="D42" s="661"/>
      <c r="E42" s="661"/>
      <c r="F42" s="661"/>
      <c r="G42" s="763" t="s">
        <v>709</v>
      </c>
      <c r="H42" s="763"/>
      <c r="I42" s="763"/>
      <c r="J42" s="763"/>
      <c r="K42" s="763"/>
      <c r="L42" s="763"/>
      <c r="M42" s="763"/>
      <c r="N42" s="763"/>
      <c r="O42" s="648" t="s">
        <v>473</v>
      </c>
      <c r="P42" s="648"/>
      <c r="Q42" s="648"/>
      <c r="R42" s="648"/>
      <c r="S42" s="648"/>
      <c r="T42" s="740" t="s">
        <v>474</v>
      </c>
      <c r="U42" s="740"/>
      <c r="V42" s="740"/>
      <c r="W42" s="740"/>
      <c r="X42" s="740"/>
      <c r="Y42" s="740"/>
      <c r="Z42" s="740"/>
      <c r="AA42" s="740"/>
      <c r="AB42" s="301"/>
      <c r="AD42" s="261"/>
      <c r="AE42" s="647"/>
      <c r="AF42" s="647"/>
      <c r="AG42" s="647"/>
      <c r="AH42" s="647"/>
      <c r="AI42" s="647"/>
      <c r="AJ42" s="647"/>
      <c r="AK42" s="647"/>
    </row>
    <row r="43" spans="2:38" ht="15.75" customHeight="1">
      <c r="B43" s="215"/>
      <c r="C43" s="668" t="s">
        <v>522</v>
      </c>
      <c r="D43" s="668"/>
      <c r="E43" s="668"/>
      <c r="F43" s="668"/>
      <c r="G43" s="737">
        <v>100</v>
      </c>
      <c r="H43" s="737"/>
      <c r="I43" s="737"/>
      <c r="J43" s="737"/>
      <c r="K43" s="737"/>
      <c r="L43" s="737"/>
      <c r="M43" s="737"/>
      <c r="N43" s="737"/>
      <c r="O43" s="661" t="s">
        <v>475</v>
      </c>
      <c r="P43" s="661"/>
      <c r="Q43" s="661"/>
      <c r="R43" s="661"/>
      <c r="S43" s="661"/>
      <c r="T43" s="740"/>
      <c r="U43" s="740"/>
      <c r="V43" s="740"/>
      <c r="W43" s="740"/>
      <c r="X43" s="740"/>
      <c r="Y43" s="740"/>
      <c r="Z43" s="740"/>
      <c r="AA43" s="740"/>
      <c r="AB43" s="301"/>
      <c r="AD43" s="261"/>
      <c r="AE43" s="647"/>
      <c r="AF43" s="647"/>
      <c r="AG43" s="647"/>
      <c r="AH43" s="647"/>
      <c r="AI43" s="647"/>
      <c r="AJ43" s="647"/>
      <c r="AK43" s="647"/>
    </row>
    <row r="44" spans="2:38" ht="17.25" customHeight="1">
      <c r="B44" s="215"/>
      <c r="C44" s="668"/>
      <c r="D44" s="668"/>
      <c r="E44" s="668"/>
      <c r="F44" s="668"/>
      <c r="G44" s="737"/>
      <c r="H44" s="737"/>
      <c r="I44" s="737"/>
      <c r="J44" s="737"/>
      <c r="K44" s="737"/>
      <c r="L44" s="737"/>
      <c r="M44" s="737"/>
      <c r="N44" s="737"/>
      <c r="O44" s="668" t="s">
        <v>476</v>
      </c>
      <c r="P44" s="668"/>
      <c r="Q44" s="668"/>
      <c r="R44" s="668"/>
      <c r="S44" s="668"/>
      <c r="T44" s="741" t="s">
        <v>477</v>
      </c>
      <c r="U44" s="741"/>
      <c r="V44" s="741"/>
      <c r="W44" s="741"/>
      <c r="X44" s="741"/>
      <c r="Y44" s="741"/>
      <c r="Z44" s="741"/>
      <c r="AA44" s="741"/>
      <c r="AB44" s="301"/>
      <c r="AD44" s="261"/>
      <c r="AE44" s="238"/>
      <c r="AF44" s="238"/>
      <c r="AG44" s="238"/>
      <c r="AH44" s="238"/>
      <c r="AI44" s="238"/>
      <c r="AJ44" s="238"/>
      <c r="AK44" s="238"/>
    </row>
    <row r="45" spans="2:38" ht="15" customHeight="1">
      <c r="B45" s="215"/>
      <c r="C45" s="676" t="s">
        <v>478</v>
      </c>
      <c r="D45" s="676"/>
      <c r="E45" s="676"/>
      <c r="F45" s="676"/>
      <c r="G45" s="676"/>
      <c r="H45" s="676"/>
      <c r="I45" s="676"/>
      <c r="J45" s="676"/>
      <c r="K45" s="676"/>
      <c r="L45" s="676"/>
      <c r="M45" s="676"/>
      <c r="N45" s="676"/>
      <c r="O45" s="660" t="s">
        <v>479</v>
      </c>
      <c r="P45" s="660"/>
      <c r="Q45" s="660"/>
      <c r="R45" s="660"/>
      <c r="S45" s="660"/>
      <c r="T45" s="660"/>
      <c r="U45" s="660"/>
      <c r="V45" s="660"/>
      <c r="W45" s="660"/>
      <c r="X45" s="660"/>
      <c r="Y45" s="660"/>
      <c r="Z45" s="660"/>
      <c r="AA45" s="660"/>
      <c r="AB45" s="301"/>
      <c r="AD45" s="261"/>
      <c r="AE45" s="647"/>
      <c r="AF45" s="647"/>
      <c r="AG45" s="647"/>
      <c r="AH45" s="647"/>
      <c r="AI45" s="647"/>
      <c r="AJ45" s="647"/>
      <c r="AK45" s="647"/>
    </row>
    <row r="46" spans="2:38" ht="27.75" customHeight="1">
      <c r="B46" s="215"/>
      <c r="C46" s="677" t="s">
        <v>480</v>
      </c>
      <c r="D46" s="677"/>
      <c r="E46" s="677"/>
      <c r="F46" s="677"/>
      <c r="G46" s="662" t="s">
        <v>481</v>
      </c>
      <c r="H46" s="662"/>
      <c r="I46" s="241"/>
      <c r="J46" s="241" t="s">
        <v>483</v>
      </c>
      <c r="K46" s="240" t="s">
        <v>482</v>
      </c>
      <c r="L46" s="241" t="s">
        <v>484</v>
      </c>
      <c r="M46" s="242"/>
      <c r="N46" s="242"/>
      <c r="O46" s="663" t="s">
        <v>485</v>
      </c>
      <c r="P46" s="663"/>
      <c r="Q46" s="663"/>
      <c r="R46" s="663"/>
      <c r="S46" s="720" t="s">
        <v>486</v>
      </c>
      <c r="T46" s="720"/>
      <c r="U46" s="720"/>
      <c r="V46" s="720"/>
      <c r="W46" s="720"/>
      <c r="X46" s="720"/>
      <c r="Y46" s="720"/>
      <c r="Z46" s="720"/>
      <c r="AA46" s="720"/>
      <c r="AB46" s="301"/>
      <c r="AD46" s="261"/>
      <c r="AE46" s="238"/>
      <c r="AF46" s="238"/>
      <c r="AG46" s="238"/>
      <c r="AH46" s="238"/>
      <c r="AI46" s="238"/>
    </row>
    <row r="47" spans="2:38" ht="36" customHeight="1">
      <c r="B47" s="215"/>
      <c r="C47" s="677"/>
      <c r="D47" s="677"/>
      <c r="E47" s="677"/>
      <c r="F47" s="677"/>
      <c r="G47" s="665"/>
      <c r="H47" s="665"/>
      <c r="I47" s="665"/>
      <c r="J47" s="665"/>
      <c r="K47" s="665"/>
      <c r="L47" s="665"/>
      <c r="M47" s="665"/>
      <c r="N47" s="243" t="s">
        <v>482</v>
      </c>
      <c r="O47" s="650" t="s">
        <v>487</v>
      </c>
      <c r="P47" s="650"/>
      <c r="Q47" s="650"/>
      <c r="R47" s="650"/>
      <c r="S47" s="656" t="s">
        <v>488</v>
      </c>
      <c r="T47" s="656"/>
      <c r="U47" s="656"/>
      <c r="V47" s="245" t="s">
        <v>482</v>
      </c>
      <c r="W47" s="721" t="s">
        <v>489</v>
      </c>
      <c r="X47" s="721"/>
      <c r="Y47" s="721"/>
      <c r="Z47" s="667" t="s">
        <v>482</v>
      </c>
      <c r="AA47" s="667"/>
      <c r="AB47" s="301"/>
      <c r="AD47" s="261"/>
      <c r="AE47" s="647"/>
      <c r="AF47" s="647"/>
      <c r="AG47" s="647"/>
      <c r="AH47" s="647"/>
      <c r="AI47" s="647"/>
      <c r="AJ47" s="647"/>
      <c r="AK47" s="647"/>
    </row>
    <row r="48" spans="2:38" ht="29.25" customHeight="1">
      <c r="B48" s="215"/>
      <c r="C48" s="648" t="s">
        <v>490</v>
      </c>
      <c r="D48" s="648"/>
      <c r="E48" s="648"/>
      <c r="F48" s="648"/>
      <c r="G48" s="652"/>
      <c r="H48" s="652"/>
      <c r="I48" s="652"/>
      <c r="J48" s="652"/>
      <c r="K48" s="652"/>
      <c r="L48" s="652"/>
      <c r="M48" s="652"/>
      <c r="N48" s="652"/>
      <c r="O48" s="650"/>
      <c r="P48" s="650"/>
      <c r="Q48" s="650"/>
      <c r="R48" s="650"/>
      <c r="S48" s="721" t="s">
        <v>476</v>
      </c>
      <c r="T48" s="721"/>
      <c r="U48" s="721"/>
      <c r="V48" s="655" t="s">
        <v>482</v>
      </c>
      <c r="W48" s="721" t="s">
        <v>523</v>
      </c>
      <c r="X48" s="721"/>
      <c r="Y48" s="721"/>
      <c r="Z48" s="712"/>
      <c r="AA48" s="712"/>
      <c r="AB48" s="301"/>
      <c r="AD48" s="261"/>
      <c r="AE48" s="647"/>
      <c r="AF48" s="647"/>
      <c r="AG48" s="647"/>
      <c r="AH48" s="647"/>
      <c r="AI48" s="647"/>
      <c r="AJ48" s="647"/>
      <c r="AK48" s="647"/>
    </row>
    <row r="49" spans="1:38" ht="23.25" customHeight="1">
      <c r="B49" s="215"/>
      <c r="C49" s="648" t="s">
        <v>524</v>
      </c>
      <c r="D49" s="648"/>
      <c r="E49" s="648"/>
      <c r="F49" s="648"/>
      <c r="G49" s="736" t="s">
        <v>622</v>
      </c>
      <c r="H49" s="736"/>
      <c r="I49" s="736"/>
      <c r="J49" s="736"/>
      <c r="K49" s="736"/>
      <c r="L49" s="736"/>
      <c r="M49" s="736"/>
      <c r="N49" s="736"/>
      <c r="O49" s="650"/>
      <c r="P49" s="650"/>
      <c r="Q49" s="650"/>
      <c r="R49" s="650"/>
      <c r="S49" s="721"/>
      <c r="T49" s="721"/>
      <c r="U49" s="721"/>
      <c r="V49" s="655"/>
      <c r="W49" s="721"/>
      <c r="X49" s="721"/>
      <c r="Y49" s="721"/>
      <c r="Z49" s="712"/>
      <c r="AA49" s="712"/>
      <c r="AB49" s="301"/>
      <c r="AD49" s="261"/>
      <c r="AE49" s="647"/>
      <c r="AF49" s="647"/>
      <c r="AG49" s="647"/>
      <c r="AH49" s="647"/>
      <c r="AI49" s="647"/>
      <c r="AJ49" s="647"/>
      <c r="AK49" s="647"/>
    </row>
    <row r="50" spans="1:38" ht="14.25" customHeight="1">
      <c r="B50" s="215"/>
      <c r="C50" s="648" t="s">
        <v>526</v>
      </c>
      <c r="D50" s="648"/>
      <c r="E50" s="648"/>
      <c r="F50" s="648"/>
      <c r="G50" s="649" t="s">
        <v>749</v>
      </c>
      <c r="H50" s="649"/>
      <c r="I50" s="649"/>
      <c r="J50" s="649"/>
      <c r="K50" s="649"/>
      <c r="L50" s="649"/>
      <c r="M50" s="649"/>
      <c r="N50" s="649"/>
      <c r="O50" s="650"/>
      <c r="P50" s="650"/>
      <c r="Q50" s="650"/>
      <c r="R50" s="650"/>
      <c r="S50" s="715" t="s">
        <v>493</v>
      </c>
      <c r="T50" s="715"/>
      <c r="U50" s="715"/>
      <c r="V50" s="654" t="s">
        <v>482</v>
      </c>
      <c r="W50" s="607" t="s">
        <v>494</v>
      </c>
      <c r="X50" s="607"/>
      <c r="Y50" s="607"/>
      <c r="Z50" s="608" t="s">
        <v>482</v>
      </c>
      <c r="AA50" s="608"/>
      <c r="AB50" s="301"/>
      <c r="AD50" s="261"/>
      <c r="AE50" s="647"/>
      <c r="AF50" s="647"/>
      <c r="AG50" s="647"/>
      <c r="AH50" s="647"/>
      <c r="AI50" s="647"/>
      <c r="AJ50" s="647"/>
      <c r="AK50" s="647"/>
    </row>
    <row r="51" spans="1:38" ht="14.25" customHeight="1">
      <c r="B51" s="215"/>
      <c r="C51" s="648" t="s">
        <v>495</v>
      </c>
      <c r="D51" s="648"/>
      <c r="E51" s="648"/>
      <c r="F51" s="648"/>
      <c r="G51" s="649"/>
      <c r="H51" s="649"/>
      <c r="I51" s="649"/>
      <c r="J51" s="649"/>
      <c r="K51" s="649"/>
      <c r="L51" s="649"/>
      <c r="M51" s="649"/>
      <c r="N51" s="649"/>
      <c r="O51" s="650"/>
      <c r="P51" s="650"/>
      <c r="Q51" s="650"/>
      <c r="R51" s="650"/>
      <c r="S51" s="715"/>
      <c r="T51" s="715"/>
      <c r="U51" s="715"/>
      <c r="V51" s="654"/>
      <c r="W51" s="607"/>
      <c r="X51" s="607"/>
      <c r="Y51" s="607"/>
      <c r="Z51" s="608"/>
      <c r="AA51" s="608"/>
      <c r="AB51" s="301"/>
      <c r="AD51" s="261"/>
      <c r="AE51" s="647"/>
      <c r="AF51" s="647"/>
      <c r="AG51" s="647"/>
      <c r="AH51" s="647"/>
      <c r="AI51" s="647"/>
      <c r="AJ51" s="647"/>
      <c r="AK51" s="647"/>
    </row>
    <row r="52" spans="1:38" ht="21.75" customHeight="1">
      <c r="B52" s="215"/>
      <c r="C52" s="650" t="s">
        <v>496</v>
      </c>
      <c r="D52" s="650"/>
      <c r="E52" s="650"/>
      <c r="F52" s="650"/>
      <c r="G52" s="610" t="s">
        <v>547</v>
      </c>
      <c r="H52" s="610"/>
      <c r="I52" s="610"/>
      <c r="J52" s="610"/>
      <c r="K52" s="610"/>
      <c r="L52" s="610"/>
      <c r="M52" s="610"/>
      <c r="N52" s="610"/>
      <c r="O52" s="650"/>
      <c r="P52" s="650"/>
      <c r="Q52" s="650"/>
      <c r="R52" s="650"/>
      <c r="S52" s="715"/>
      <c r="T52" s="715"/>
      <c r="U52" s="715"/>
      <c r="V52" s="654"/>
      <c r="W52" s="607"/>
      <c r="X52" s="607"/>
      <c r="Y52" s="607"/>
      <c r="Z52" s="608"/>
      <c r="AA52" s="608"/>
      <c r="AB52" s="301"/>
      <c r="AD52" s="261"/>
      <c r="AE52" s="647"/>
      <c r="AF52" s="647"/>
      <c r="AG52" s="647"/>
      <c r="AH52" s="647"/>
      <c r="AI52" s="647"/>
      <c r="AJ52" s="647"/>
      <c r="AK52" s="647"/>
    </row>
    <row r="53" spans="1:38" ht="4.5" customHeight="1">
      <c r="B53" s="247"/>
      <c r="C53" s="248"/>
      <c r="D53" s="249"/>
      <c r="E53" s="249"/>
      <c r="F53" s="249"/>
      <c r="G53" s="249"/>
      <c r="H53" s="249"/>
      <c r="I53" s="249"/>
      <c r="J53" s="249"/>
      <c r="K53" s="249"/>
      <c r="L53" s="249"/>
      <c r="M53" s="249"/>
      <c r="N53" s="249"/>
      <c r="O53" s="250"/>
      <c r="P53" s="248"/>
      <c r="Q53" s="251"/>
      <c r="R53" s="251"/>
      <c r="S53" s="251"/>
      <c r="T53" s="251"/>
      <c r="U53" s="251"/>
      <c r="V53" s="251"/>
      <c r="W53" s="251"/>
      <c r="X53" s="251"/>
      <c r="Y53" s="251"/>
      <c r="Z53" s="251"/>
      <c r="AA53" s="304"/>
      <c r="AB53" s="305"/>
      <c r="AD53" s="261"/>
      <c r="AE53" s="646"/>
      <c r="AF53" s="646"/>
      <c r="AG53" s="646"/>
      <c r="AH53" s="646"/>
      <c r="AI53" s="646"/>
      <c r="AJ53" s="646"/>
      <c r="AK53" s="646"/>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A55" s="220"/>
      <c r="C55" s="253"/>
      <c r="D55" s="238"/>
      <c r="E55" s="238"/>
      <c r="F55" s="238"/>
      <c r="G55" s="238"/>
      <c r="H55" s="238"/>
      <c r="I55" s="238"/>
      <c r="J55" s="238"/>
      <c r="K55" s="238"/>
      <c r="L55" s="238"/>
      <c r="M55" s="238"/>
      <c r="N55" s="238"/>
      <c r="AA55" s="254"/>
      <c r="AC55" s="238"/>
      <c r="AE55" s="261"/>
      <c r="AF55" s="239"/>
      <c r="AG55" s="239"/>
      <c r="AH55" s="239"/>
      <c r="AI55" s="239"/>
      <c r="AJ55" s="239"/>
      <c r="AK55" s="239"/>
      <c r="AL55" s="239"/>
    </row>
    <row r="56" spans="1:38" ht="22.5" customHeight="1">
      <c r="C56" s="253"/>
      <c r="D56" s="238"/>
      <c r="E56" s="238"/>
      <c r="F56" s="238"/>
      <c r="G56" s="238"/>
      <c r="H56" s="238"/>
      <c r="I56" s="238"/>
      <c r="J56" s="238"/>
      <c r="K56" s="238"/>
      <c r="L56" s="238"/>
      <c r="M56" s="238"/>
      <c r="N56" s="238"/>
      <c r="P56" s="253"/>
      <c r="Q56" s="254"/>
      <c r="R56" s="254"/>
      <c r="S56" s="254"/>
      <c r="T56" s="254"/>
      <c r="U56" s="254"/>
      <c r="V56" s="254"/>
      <c r="W56" s="254"/>
      <c r="X56" s="254"/>
      <c r="Y56" s="254"/>
      <c r="Z56" s="254"/>
      <c r="AA56" s="254"/>
    </row>
    <row r="57" spans="1:38"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t="22.5" customHeight="1">
      <c r="C76" s="253"/>
      <c r="D76" s="238"/>
      <c r="E76" s="238"/>
      <c r="F76" s="238"/>
      <c r="G76" s="238"/>
      <c r="H76" s="238"/>
      <c r="I76" s="238"/>
      <c r="J76" s="238"/>
      <c r="K76" s="238"/>
      <c r="L76" s="238"/>
      <c r="M76" s="238"/>
      <c r="N76" s="238"/>
      <c r="O76" s="255"/>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O81" s="255"/>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sheetData>
  <sheetProtection algorithmName="SHA-512" hashValue="aMU8CJXtGhGoC62/2cGK91YXwrbw1US28bI7ZEsruFnXhTLRfLq1rlGSYERfUIpEE+WZohjopa/BcY4AHYnyPw==" saltValue="O4k2ivp8vBBdKzmPwLX71w==" spinCount="100000" sheet="1" objects="1" scenarios="1"/>
  <mergeCells count="87">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9"/>
    <mergeCell ref="R20:AA20"/>
    <mergeCell ref="R21:AA28"/>
    <mergeCell ref="D32:E32"/>
    <mergeCell ref="D33:E33"/>
    <mergeCell ref="D36:E36"/>
    <mergeCell ref="C38:N38"/>
    <mergeCell ref="O38:AA38"/>
    <mergeCell ref="C39:F39"/>
    <mergeCell ref="G39:N39"/>
    <mergeCell ref="O39:S39"/>
    <mergeCell ref="T39:AA39"/>
    <mergeCell ref="AE39:AK39"/>
    <mergeCell ref="C40:F40"/>
    <mergeCell ref="G40:N40"/>
    <mergeCell ref="O40:S40"/>
    <mergeCell ref="T40:AA40"/>
    <mergeCell ref="AE40:AK40"/>
    <mergeCell ref="C41:F41"/>
    <mergeCell ref="G41:N41"/>
    <mergeCell ref="O41:S41"/>
    <mergeCell ref="T41:AA41"/>
    <mergeCell ref="C42:F42"/>
    <mergeCell ref="G42:N42"/>
    <mergeCell ref="O42:S42"/>
    <mergeCell ref="T42:AA42"/>
    <mergeCell ref="AE42:AK42"/>
    <mergeCell ref="C43:F44"/>
    <mergeCell ref="G43:N44"/>
    <mergeCell ref="O43:S43"/>
    <mergeCell ref="T43:AA43"/>
    <mergeCell ref="AE43:AK43"/>
    <mergeCell ref="O44:S44"/>
    <mergeCell ref="T44:AA44"/>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V48:V49"/>
    <mergeCell ref="W48:Y49"/>
    <mergeCell ref="Z48:AA49"/>
    <mergeCell ref="AE48:AK48"/>
    <mergeCell ref="C49:F49"/>
    <mergeCell ref="G49:N49"/>
    <mergeCell ref="AE49:AK49"/>
    <mergeCell ref="AE53:AK53"/>
    <mergeCell ref="AF54:AL54"/>
    <mergeCell ref="Z50:AA52"/>
    <mergeCell ref="AE50:AK50"/>
    <mergeCell ref="C51:F51"/>
    <mergeCell ref="G51:N51"/>
    <mergeCell ref="AE51:AK51"/>
    <mergeCell ref="C52:F52"/>
    <mergeCell ref="G52:N52"/>
    <mergeCell ref="AE52:AK52"/>
    <mergeCell ref="C50:F50"/>
    <mergeCell ref="G50:N50"/>
    <mergeCell ref="S50:U52"/>
    <mergeCell ref="V50:V52"/>
    <mergeCell ref="W50:Y52"/>
  </mergeCells>
  <pageMargins left="0.45972222222222198" right="0.42986111111111103" top="1.0798611111111101" bottom="0.35" header="0.511811023622047" footer="0.511811023622047"/>
  <pageSetup paperSize="9" scale="8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K84"/>
  <sheetViews>
    <sheetView showGridLines="0" topLeftCell="A19" zoomScaleNormal="100" workbookViewId="0">
      <selection activeCell="S32" sqref="S32"/>
    </sheetView>
  </sheetViews>
  <sheetFormatPr baseColWidth="10" defaultColWidth="11.42578125" defaultRowHeight="12.75"/>
  <cols>
    <col min="1" max="2" width="1.140625" customWidth="1"/>
    <col min="3" max="3" width="4.28515625" customWidth="1"/>
    <col min="4" max="5" width="6.7109375" customWidth="1"/>
    <col min="6" max="27" width="8.7109375" customWidth="1"/>
    <col min="28" max="29" width="1.140625" customWidth="1"/>
    <col min="31" max="31" width="62.85546875" customWidth="1"/>
  </cols>
  <sheetData>
    <row r="1" spans="2:37" ht="6" customHeight="1"/>
    <row r="2" spans="2:37"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7">
      <c r="B3" s="215"/>
      <c r="G3" s="688" t="str">
        <f>+'OP MEDICINA GRAL'!G3</f>
        <v>HOSPITAL REGIONAL DE MONIQUIRÁ E.S.E.</v>
      </c>
      <c r="H3" s="688"/>
      <c r="I3" s="688"/>
      <c r="J3" s="688"/>
      <c r="K3" s="688"/>
      <c r="L3" s="688"/>
      <c r="M3" s="688"/>
      <c r="N3" s="688"/>
      <c r="O3" s="688"/>
      <c r="P3" s="688"/>
      <c r="AB3" s="216"/>
    </row>
    <row r="4" spans="2:37">
      <c r="B4" s="215"/>
      <c r="G4" s="688" t="s">
        <v>430</v>
      </c>
      <c r="H4" s="688"/>
      <c r="I4" s="688"/>
      <c r="J4" s="688"/>
      <c r="K4" s="688"/>
      <c r="L4" s="688"/>
      <c r="M4" s="688"/>
      <c r="N4" s="688"/>
      <c r="O4" s="688"/>
      <c r="P4" s="688"/>
      <c r="AB4" s="216"/>
    </row>
    <row r="5" spans="2:37">
      <c r="B5" s="215"/>
      <c r="G5" s="688" t="s">
        <v>497</v>
      </c>
      <c r="H5" s="688"/>
      <c r="I5" s="688"/>
      <c r="J5" s="688"/>
      <c r="K5" s="688"/>
      <c r="L5" s="688"/>
      <c r="M5" s="688"/>
      <c r="N5" s="688"/>
      <c r="O5" s="688"/>
      <c r="P5" s="688"/>
      <c r="AB5" s="216"/>
    </row>
    <row r="6" spans="2:37" ht="4.5" customHeight="1">
      <c r="B6" s="215"/>
      <c r="AB6" s="216"/>
    </row>
    <row r="7" spans="2:37"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7" ht="29.25" customHeight="1">
      <c r="B8" s="215"/>
      <c r="C8" s="690" t="s">
        <v>433</v>
      </c>
      <c r="D8" s="690"/>
      <c r="E8" s="690"/>
      <c r="F8" s="691" t="s">
        <v>498</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686"/>
      <c r="AF8" s="686"/>
      <c r="AG8" s="686"/>
      <c r="AH8" s="686"/>
      <c r="AI8" s="686"/>
      <c r="AJ8" s="686"/>
      <c r="AK8" s="686"/>
    </row>
    <row r="9" spans="2:37" ht="17.25" customHeight="1">
      <c r="B9" s="215"/>
      <c r="C9" s="668" t="s">
        <v>438</v>
      </c>
      <c r="D9" s="668"/>
      <c r="E9" s="668"/>
      <c r="F9" s="687" t="s">
        <v>500</v>
      </c>
      <c r="G9" s="687"/>
      <c r="H9" s="687"/>
      <c r="I9" s="687"/>
      <c r="J9" s="687"/>
      <c r="K9" s="687"/>
      <c r="L9" s="687"/>
      <c r="M9" s="687"/>
      <c r="N9" s="687"/>
      <c r="O9" s="687"/>
      <c r="P9" s="687"/>
      <c r="Q9" s="687"/>
      <c r="R9" s="687"/>
      <c r="S9" s="687"/>
      <c r="T9" s="687"/>
      <c r="U9" s="687"/>
      <c r="V9" s="687"/>
      <c r="W9" s="687"/>
      <c r="X9" s="687"/>
      <c r="Y9" s="687"/>
      <c r="Z9" s="687"/>
      <c r="AA9" s="687"/>
      <c r="AB9" s="216"/>
      <c r="AE9" s="686"/>
      <c r="AF9" s="686"/>
      <c r="AG9" s="686"/>
      <c r="AH9" s="686"/>
      <c r="AI9" s="686"/>
      <c r="AJ9" s="686"/>
      <c r="AK9" s="686"/>
    </row>
    <row r="10" spans="2:37"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row>
    <row r="11" spans="2:37"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row>
    <row r="12" spans="2:37"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row>
    <row r="13" spans="2:37" ht="18" customHeight="1">
      <c r="B13" s="215"/>
      <c r="C13" s="219"/>
      <c r="D13" s="220"/>
      <c r="E13" s="220"/>
      <c r="F13" s="220"/>
      <c r="G13" s="220"/>
      <c r="H13" s="220"/>
      <c r="I13" s="220"/>
      <c r="J13" s="220"/>
      <c r="K13" s="220"/>
      <c r="L13" s="220"/>
      <c r="M13" s="220"/>
      <c r="N13" s="220"/>
      <c r="O13" s="220"/>
      <c r="P13" s="220"/>
      <c r="Q13" s="220"/>
      <c r="R13" s="681"/>
      <c r="S13" s="681"/>
      <c r="T13" s="681"/>
      <c r="U13" s="681"/>
      <c r="V13" s="681"/>
      <c r="W13" s="681"/>
      <c r="X13" s="681"/>
      <c r="Y13" s="681"/>
      <c r="Z13" s="681"/>
      <c r="AA13" s="681"/>
      <c r="AB13" s="216"/>
      <c r="AE13" s="218"/>
      <c r="AF13" s="218"/>
      <c r="AG13" s="218"/>
      <c r="AH13" s="218"/>
      <c r="AI13" s="218"/>
      <c r="AJ13" s="218"/>
      <c r="AK13" s="218"/>
    </row>
    <row r="14" spans="2:37" ht="35.25" customHeight="1">
      <c r="B14" s="215"/>
      <c r="C14" s="219"/>
      <c r="D14" s="220"/>
      <c r="E14" s="220"/>
      <c r="F14" s="220"/>
      <c r="G14" s="220"/>
      <c r="H14" s="220"/>
      <c r="I14" s="220"/>
      <c r="J14" s="220"/>
      <c r="K14" s="220"/>
      <c r="L14" s="220"/>
      <c r="M14" s="220"/>
      <c r="N14" s="220"/>
      <c r="O14" s="220"/>
      <c r="P14" s="220"/>
      <c r="Q14" s="220"/>
      <c r="R14" s="681"/>
      <c r="S14" s="681"/>
      <c r="T14" s="681"/>
      <c r="U14" s="681"/>
      <c r="V14" s="681"/>
      <c r="W14" s="681"/>
      <c r="X14" s="681"/>
      <c r="Y14" s="681"/>
      <c r="Z14" s="681"/>
      <c r="AA14" s="681"/>
      <c r="AB14" s="216"/>
      <c r="AE14" s="218"/>
      <c r="AF14" s="218"/>
      <c r="AG14" s="218"/>
      <c r="AH14" s="218"/>
      <c r="AI14" s="218"/>
      <c r="AJ14" s="218"/>
      <c r="AK14" s="218"/>
    </row>
    <row r="15" spans="2:37" ht="33" customHeight="1">
      <c r="B15" s="215"/>
      <c r="C15" s="219"/>
      <c r="D15" s="220"/>
      <c r="E15" s="220"/>
      <c r="F15" s="220"/>
      <c r="G15" s="220"/>
      <c r="H15" s="220"/>
      <c r="I15" s="220"/>
      <c r="J15" s="220"/>
      <c r="K15" s="220"/>
      <c r="L15" s="220"/>
      <c r="M15" s="220"/>
      <c r="N15" s="220"/>
      <c r="O15" s="220"/>
      <c r="P15" s="220"/>
      <c r="Q15" s="220"/>
      <c r="R15" s="681"/>
      <c r="S15" s="681"/>
      <c r="T15" s="681"/>
      <c r="U15" s="681"/>
      <c r="V15" s="681"/>
      <c r="W15" s="681"/>
      <c r="X15" s="681"/>
      <c r="Y15" s="681"/>
      <c r="Z15" s="681"/>
      <c r="AA15" s="681"/>
      <c r="AB15" s="216"/>
      <c r="AE15" s="218"/>
      <c r="AF15" s="218"/>
      <c r="AG15" s="218"/>
      <c r="AH15" s="218"/>
      <c r="AI15" s="218"/>
      <c r="AJ15" s="218"/>
      <c r="AK15" s="218"/>
    </row>
    <row r="16" spans="2:37" ht="36.75" customHeight="1">
      <c r="B16" s="215"/>
      <c r="C16" s="219"/>
      <c r="D16" s="220"/>
      <c r="E16" s="220"/>
      <c r="F16" s="220"/>
      <c r="G16" s="220"/>
      <c r="H16" s="220"/>
      <c r="I16" s="220"/>
      <c r="J16" s="220"/>
      <c r="K16" s="220"/>
      <c r="L16" s="220"/>
      <c r="M16" s="220"/>
      <c r="N16" s="220"/>
      <c r="O16" s="220"/>
      <c r="P16" s="220"/>
      <c r="Q16" s="220"/>
      <c r="R16" s="681"/>
      <c r="S16" s="681"/>
      <c r="T16" s="681"/>
      <c r="U16" s="681"/>
      <c r="V16" s="681"/>
      <c r="W16" s="681"/>
      <c r="X16" s="681"/>
      <c r="Y16" s="681"/>
      <c r="Z16" s="681"/>
      <c r="AA16" s="681"/>
      <c r="AB16" s="216"/>
      <c r="AE16" s="218"/>
      <c r="AF16" s="218"/>
      <c r="AG16" s="218"/>
      <c r="AH16" s="218"/>
      <c r="AI16" s="218"/>
      <c r="AJ16" s="218"/>
      <c r="AK16" s="218"/>
    </row>
    <row r="17" spans="2:37" ht="33" customHeight="1">
      <c r="B17" s="215"/>
      <c r="C17" s="219"/>
      <c r="D17" s="220"/>
      <c r="E17" s="220"/>
      <c r="F17" s="220"/>
      <c r="G17" s="220"/>
      <c r="H17" s="220"/>
      <c r="I17" s="220"/>
      <c r="J17" s="220"/>
      <c r="K17" s="220"/>
      <c r="L17" s="220"/>
      <c r="M17" s="220"/>
      <c r="N17" s="220"/>
      <c r="O17" s="220"/>
      <c r="P17" s="220"/>
      <c r="Q17" s="220"/>
      <c r="R17" s="681"/>
      <c r="S17" s="681"/>
      <c r="T17" s="681"/>
      <c r="U17" s="681"/>
      <c r="V17" s="681"/>
      <c r="W17" s="681"/>
      <c r="X17" s="681"/>
      <c r="Y17" s="681"/>
      <c r="Z17" s="681"/>
      <c r="AA17" s="681"/>
      <c r="AB17" s="216"/>
      <c r="AE17" s="218"/>
      <c r="AF17" s="218"/>
      <c r="AG17" s="218"/>
      <c r="AH17" s="218"/>
      <c r="AI17" s="218"/>
      <c r="AJ17" s="218"/>
      <c r="AK17" s="218"/>
    </row>
    <row r="18" spans="2:37" ht="33.75" customHeight="1">
      <c r="B18" s="215"/>
      <c r="C18" s="219"/>
      <c r="D18" s="220"/>
      <c r="E18" s="220"/>
      <c r="F18" s="220"/>
      <c r="G18" s="220"/>
      <c r="H18" s="220"/>
      <c r="I18" s="220"/>
      <c r="J18" s="220"/>
      <c r="K18" s="220"/>
      <c r="L18" s="220"/>
      <c r="M18" s="220"/>
      <c r="N18" s="220"/>
      <c r="O18" s="220"/>
      <c r="P18" s="220"/>
      <c r="Q18" s="220"/>
      <c r="R18" s="681"/>
      <c r="S18" s="681"/>
      <c r="T18" s="681"/>
      <c r="U18" s="681"/>
      <c r="V18" s="681"/>
      <c r="W18" s="681"/>
      <c r="X18" s="681"/>
      <c r="Y18" s="681"/>
      <c r="Z18" s="681"/>
      <c r="AA18" s="681"/>
      <c r="AB18" s="216"/>
      <c r="AE18" s="218"/>
      <c r="AF18" s="218"/>
      <c r="AG18" s="218"/>
      <c r="AH18" s="218"/>
      <c r="AI18" s="218"/>
      <c r="AJ18" s="218"/>
      <c r="AK18" s="218"/>
    </row>
    <row r="19" spans="2:37" ht="18" customHeight="1">
      <c r="B19" s="215"/>
      <c r="C19" s="219"/>
      <c r="D19" s="220"/>
      <c r="E19" s="220"/>
      <c r="F19" s="220"/>
      <c r="G19" s="220"/>
      <c r="H19" s="220"/>
      <c r="I19" s="220"/>
      <c r="J19" s="220"/>
      <c r="K19" s="220"/>
      <c r="L19" s="220"/>
      <c r="M19" s="220"/>
      <c r="N19" s="220"/>
      <c r="O19" s="220"/>
      <c r="P19" s="220"/>
      <c r="Q19" s="220"/>
      <c r="R19" s="682" t="s">
        <v>478</v>
      </c>
      <c r="S19" s="682"/>
      <c r="T19" s="682"/>
      <c r="U19" s="682"/>
      <c r="V19" s="682"/>
      <c r="W19" s="682"/>
      <c r="X19" s="682"/>
      <c r="Y19" s="682"/>
      <c r="Z19" s="682"/>
      <c r="AA19" s="682"/>
      <c r="AB19" s="216"/>
      <c r="AE19" s="218"/>
      <c r="AF19" s="218"/>
      <c r="AG19" s="218"/>
      <c r="AH19" s="218"/>
      <c r="AI19" s="218"/>
      <c r="AJ19" s="218"/>
      <c r="AK19" s="218"/>
    </row>
    <row r="20" spans="2:37" ht="22.5" customHeight="1">
      <c r="B20" s="215"/>
      <c r="C20" s="219"/>
      <c r="D20" s="220"/>
      <c r="E20" s="220"/>
      <c r="F20" s="220"/>
      <c r="G20" s="220"/>
      <c r="H20" s="220"/>
      <c r="I20" s="220"/>
      <c r="J20" s="220"/>
      <c r="K20" s="220"/>
      <c r="L20" s="220"/>
      <c r="M20" s="220"/>
      <c r="N20" s="220"/>
      <c r="O20" s="220"/>
      <c r="P20" s="220"/>
      <c r="Q20" s="220"/>
      <c r="R20" s="683"/>
      <c r="S20" s="683"/>
      <c r="T20" s="683"/>
      <c r="U20" s="683"/>
      <c r="V20" s="683"/>
      <c r="W20" s="683"/>
      <c r="X20" s="683"/>
      <c r="Y20" s="683"/>
      <c r="Z20" s="683"/>
      <c r="AA20" s="683"/>
      <c r="AB20" s="216"/>
      <c r="AE20" s="218"/>
      <c r="AF20" s="218"/>
      <c r="AG20" s="218"/>
      <c r="AH20" s="218"/>
      <c r="AI20" s="218"/>
      <c r="AJ20" s="218"/>
      <c r="AK20" s="218"/>
    </row>
    <row r="21" spans="2:37" ht="18" customHeight="1">
      <c r="B21" s="215"/>
      <c r="C21" s="219"/>
      <c r="D21" s="220"/>
      <c r="E21" s="220"/>
      <c r="F21" s="220"/>
      <c r="G21" s="220"/>
      <c r="H21" s="220"/>
      <c r="I21" s="220"/>
      <c r="J21" s="220"/>
      <c r="K21" s="220"/>
      <c r="L21" s="220"/>
      <c r="M21" s="220"/>
      <c r="N21" s="220"/>
      <c r="O21" s="220"/>
      <c r="P21" s="220"/>
      <c r="Q21" s="220"/>
      <c r="R21" s="683"/>
      <c r="S21" s="683"/>
      <c r="T21" s="683"/>
      <c r="U21" s="683"/>
      <c r="V21" s="683"/>
      <c r="W21" s="683"/>
      <c r="X21" s="683"/>
      <c r="Y21" s="683"/>
      <c r="Z21" s="683"/>
      <c r="AA21" s="683"/>
      <c r="AB21" s="216"/>
      <c r="AE21" s="218"/>
      <c r="AF21" s="218"/>
      <c r="AG21" s="218"/>
      <c r="AH21" s="218"/>
      <c r="AI21" s="218"/>
      <c r="AJ21" s="218"/>
      <c r="AK21" s="218"/>
    </row>
    <row r="22" spans="2:37" ht="18" customHeight="1">
      <c r="B22" s="215"/>
      <c r="C22" s="219"/>
      <c r="D22" s="220"/>
      <c r="E22" s="220"/>
      <c r="F22" s="220"/>
      <c r="G22" s="220"/>
      <c r="H22" s="220"/>
      <c r="I22" s="220"/>
      <c r="J22" s="220"/>
      <c r="K22" s="220"/>
      <c r="L22" s="220"/>
      <c r="M22" s="220"/>
      <c r="N22" s="220"/>
      <c r="O22" s="220"/>
      <c r="P22" s="220"/>
      <c r="Q22" s="220"/>
      <c r="R22" s="683"/>
      <c r="S22" s="683"/>
      <c r="T22" s="683"/>
      <c r="U22" s="683"/>
      <c r="V22" s="683"/>
      <c r="W22" s="683"/>
      <c r="X22" s="683"/>
      <c r="Y22" s="683"/>
      <c r="Z22" s="683"/>
      <c r="AA22" s="683"/>
      <c r="AB22" s="216"/>
      <c r="AE22" s="218"/>
      <c r="AF22" s="218"/>
      <c r="AG22" s="218"/>
      <c r="AH22" s="218"/>
      <c r="AI22" s="218"/>
      <c r="AJ22" s="218"/>
      <c r="AK22" s="218"/>
    </row>
    <row r="23" spans="2:37" ht="18" customHeight="1">
      <c r="B23" s="215"/>
      <c r="C23" s="219"/>
      <c r="D23" s="220"/>
      <c r="E23" s="220"/>
      <c r="F23" s="220"/>
      <c r="G23" s="220"/>
      <c r="H23" s="220"/>
      <c r="I23" s="220"/>
      <c r="J23" s="220"/>
      <c r="K23" s="220"/>
      <c r="L23" s="220"/>
      <c r="M23" s="220"/>
      <c r="N23" s="220"/>
      <c r="O23" s="220"/>
      <c r="P23" s="220"/>
      <c r="Q23" s="220"/>
      <c r="R23" s="683"/>
      <c r="S23" s="683"/>
      <c r="T23" s="683"/>
      <c r="U23" s="683"/>
      <c r="V23" s="683"/>
      <c r="W23" s="683"/>
      <c r="X23" s="683"/>
      <c r="Y23" s="683"/>
      <c r="Z23" s="683"/>
      <c r="AA23" s="683"/>
      <c r="AB23" s="216"/>
      <c r="AE23" s="218"/>
      <c r="AF23" s="218"/>
      <c r="AG23" s="218"/>
      <c r="AH23" s="218"/>
      <c r="AI23" s="218"/>
      <c r="AJ23" s="218"/>
      <c r="AK23" s="218"/>
    </row>
    <row r="24" spans="2:37" ht="15.75" customHeight="1">
      <c r="B24" s="215"/>
      <c r="C24" s="219"/>
      <c r="D24" s="220"/>
      <c r="E24" s="220"/>
      <c r="F24" s="220"/>
      <c r="G24" s="220"/>
      <c r="H24" s="220"/>
      <c r="I24" s="220"/>
      <c r="J24" s="220"/>
      <c r="K24" s="220"/>
      <c r="L24" s="220"/>
      <c r="M24" s="220"/>
      <c r="N24" s="220"/>
      <c r="O24" s="220"/>
      <c r="P24" s="220"/>
      <c r="Q24" s="220"/>
      <c r="R24" s="683"/>
      <c r="S24" s="683"/>
      <c r="T24" s="683"/>
      <c r="U24" s="683"/>
      <c r="V24" s="683"/>
      <c r="W24" s="683"/>
      <c r="X24" s="683"/>
      <c r="Y24" s="683"/>
      <c r="Z24" s="683"/>
      <c r="AA24" s="683"/>
      <c r="AB24" s="216"/>
      <c r="AE24" s="218"/>
      <c r="AF24" s="218"/>
      <c r="AG24" s="218"/>
      <c r="AH24" s="218"/>
      <c r="AI24" s="218"/>
      <c r="AJ24" s="218"/>
      <c r="AK24" s="218"/>
    </row>
    <row r="25" spans="2:37" ht="27" customHeight="1">
      <c r="B25" s="215"/>
      <c r="C25" s="219"/>
      <c r="D25" s="220"/>
      <c r="E25" s="220"/>
      <c r="F25" s="220"/>
      <c r="G25" s="220"/>
      <c r="H25" s="220"/>
      <c r="I25" s="220"/>
      <c r="J25" s="220"/>
      <c r="K25" s="220"/>
      <c r="L25" s="220"/>
      <c r="M25" s="220"/>
      <c r="N25" s="220"/>
      <c r="O25" s="220"/>
      <c r="P25" s="220"/>
      <c r="Q25" s="220"/>
      <c r="R25" s="683"/>
      <c r="S25" s="683"/>
      <c r="T25" s="683"/>
      <c r="U25" s="683"/>
      <c r="V25" s="683"/>
      <c r="W25" s="683"/>
      <c r="X25" s="683"/>
      <c r="Y25" s="683"/>
      <c r="Z25" s="683"/>
      <c r="AA25" s="683"/>
      <c r="AB25" s="216"/>
      <c r="AE25" s="218"/>
      <c r="AF25" s="218"/>
      <c r="AG25" s="218"/>
      <c r="AH25" s="218"/>
      <c r="AI25" s="218"/>
      <c r="AJ25" s="218"/>
      <c r="AK25" s="218"/>
    </row>
    <row r="26" spans="2:37" ht="21.75" customHeight="1">
      <c r="B26" s="215"/>
      <c r="C26" s="219"/>
      <c r="D26" s="220"/>
      <c r="E26" s="220"/>
      <c r="F26" s="220"/>
      <c r="G26" s="220"/>
      <c r="H26" s="220"/>
      <c r="I26" s="220"/>
      <c r="J26" s="220"/>
      <c r="K26" s="220"/>
      <c r="L26" s="220"/>
      <c r="M26" s="220"/>
      <c r="N26" s="220"/>
      <c r="O26" s="220"/>
      <c r="P26" s="220"/>
      <c r="Q26" s="220"/>
      <c r="R26" s="683"/>
      <c r="S26" s="683"/>
      <c r="T26" s="683"/>
      <c r="U26" s="683"/>
      <c r="V26" s="683"/>
      <c r="W26" s="683"/>
      <c r="X26" s="683"/>
      <c r="Y26" s="683"/>
      <c r="Z26" s="683"/>
      <c r="AA26" s="683"/>
      <c r="AB26" s="216"/>
      <c r="AE26" s="218"/>
      <c r="AF26" s="218"/>
      <c r="AG26" s="218"/>
      <c r="AH26" s="218"/>
      <c r="AI26" s="218"/>
      <c r="AJ26" s="218"/>
      <c r="AK26" s="218"/>
    </row>
    <row r="27" spans="2:37" ht="13.5" customHeight="1">
      <c r="B27" s="215"/>
      <c r="C27" s="219"/>
      <c r="D27" s="220"/>
      <c r="E27" s="220"/>
      <c r="F27" s="220"/>
      <c r="G27" s="220"/>
      <c r="H27" s="220"/>
      <c r="I27" s="220"/>
      <c r="J27" s="220"/>
      <c r="K27" s="220"/>
      <c r="L27" s="220"/>
      <c r="M27" s="220"/>
      <c r="N27" s="220"/>
      <c r="O27" s="220"/>
      <c r="P27" s="220"/>
      <c r="Q27" s="220"/>
      <c r="R27" s="683"/>
      <c r="S27" s="683"/>
      <c r="T27" s="683"/>
      <c r="U27" s="683"/>
      <c r="V27" s="683"/>
      <c r="W27" s="683"/>
      <c r="X27" s="683"/>
      <c r="Y27" s="683"/>
      <c r="Z27" s="683"/>
      <c r="AA27" s="683"/>
      <c r="AB27" s="216"/>
      <c r="AE27" s="218"/>
      <c r="AF27" s="218"/>
      <c r="AG27" s="218"/>
      <c r="AH27" s="218"/>
      <c r="AI27" s="218"/>
      <c r="AJ27" s="218"/>
      <c r="AK27" s="218"/>
    </row>
    <row r="28" spans="2:37" ht="3.75" customHeight="1">
      <c r="B28" s="215"/>
      <c r="C28" s="219"/>
      <c r="D28" s="220"/>
      <c r="E28" s="220"/>
      <c r="F28" s="220"/>
      <c r="G28" s="220"/>
      <c r="H28" s="220"/>
      <c r="I28" s="220"/>
      <c r="J28" s="220"/>
      <c r="K28" s="220"/>
      <c r="L28" s="220"/>
      <c r="M28" s="220"/>
      <c r="N28" s="220"/>
      <c r="O28" s="220"/>
      <c r="P28" s="220"/>
      <c r="Q28" s="220"/>
      <c r="R28" s="684"/>
      <c r="S28" s="684"/>
      <c r="T28" s="684"/>
      <c r="U28" s="684"/>
      <c r="V28" s="684"/>
      <c r="W28" s="684"/>
      <c r="X28" s="684"/>
      <c r="Y28" s="684"/>
      <c r="Z28" s="684"/>
      <c r="AA28" s="684"/>
      <c r="AB28" s="216"/>
      <c r="AE28" s="218"/>
      <c r="AF28" s="218"/>
      <c r="AG28" s="218"/>
      <c r="AH28" s="218"/>
      <c r="AI28" s="218"/>
      <c r="AJ28" s="218"/>
      <c r="AK28" s="218"/>
    </row>
    <row r="29" spans="2:37"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row>
    <row r="30" spans="2:37"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6"/>
      <c r="V30" s="220"/>
      <c r="W30" s="220"/>
      <c r="X30" s="220"/>
      <c r="Y30" s="220"/>
      <c r="Z30" s="220"/>
      <c r="AA30" s="221"/>
      <c r="AB30" s="216"/>
      <c r="AE30" s="218"/>
      <c r="AF30" s="218"/>
      <c r="AG30" s="218"/>
      <c r="AH30" s="218"/>
      <c r="AI30" s="218"/>
      <c r="AJ30" s="218"/>
      <c r="AK30" s="218"/>
    </row>
    <row r="31" spans="2:37" ht="18" customHeight="1">
      <c r="B31" s="215"/>
      <c r="C31" s="219"/>
      <c r="D31" s="227" t="s">
        <v>27</v>
      </c>
      <c r="E31" s="228"/>
      <c r="F31" s="229">
        <f>INDICADORES!H77</f>
        <v>10468</v>
      </c>
      <c r="G31" s="229">
        <f>INDICADORES!K77</f>
        <v>12277</v>
      </c>
      <c r="H31" s="229">
        <f>INDICADORES!N77</f>
        <v>12041</v>
      </c>
      <c r="I31" s="229">
        <f>INDICADORES!T77</f>
        <v>13674</v>
      </c>
      <c r="J31" s="229">
        <f>INDICADORES!W77</f>
        <v>14236</v>
      </c>
      <c r="K31" s="229">
        <f>INDICADORES!Z77</f>
        <v>13255</v>
      </c>
      <c r="L31" s="229">
        <f>INDICADORES!AF77</f>
        <v>12531</v>
      </c>
      <c r="M31" s="229">
        <f>INDICADORES!AI77</f>
        <v>12436</v>
      </c>
      <c r="N31" s="229">
        <f>INDICADORES!AL77</f>
        <v>14016</v>
      </c>
      <c r="O31" s="229">
        <f>INDICADORES!AR77</f>
        <v>14747</v>
      </c>
      <c r="P31" s="229">
        <f>INDICADORES!AU77</f>
        <v>13582</v>
      </c>
      <c r="Q31" s="229">
        <f>INDICADORES!AX77</f>
        <v>12746</v>
      </c>
      <c r="R31" s="230">
        <f>SUM(F31:Q31)</f>
        <v>156009</v>
      </c>
      <c r="U31" s="220"/>
      <c r="V31" s="220"/>
      <c r="W31" s="220"/>
      <c r="X31" s="220"/>
      <c r="Y31" s="220"/>
      <c r="Z31" s="220"/>
      <c r="AA31" s="221"/>
      <c r="AB31" s="216"/>
      <c r="AE31" s="218"/>
      <c r="AF31" s="218"/>
      <c r="AG31" s="218"/>
      <c r="AH31" s="218"/>
      <c r="AI31" s="218"/>
      <c r="AJ31" s="218"/>
      <c r="AK31" s="218"/>
    </row>
    <row r="32" spans="2:37" ht="18" customHeight="1">
      <c r="B32" s="215"/>
      <c r="C32" s="219"/>
      <c r="D32" s="227" t="s">
        <v>28</v>
      </c>
      <c r="E32" s="228"/>
      <c r="F32" s="229" t="s">
        <v>219</v>
      </c>
      <c r="G32" s="229" t="s">
        <v>219</v>
      </c>
      <c r="H32" s="229" t="s">
        <v>219</v>
      </c>
      <c r="I32" s="229" t="s">
        <v>219</v>
      </c>
      <c r="J32" s="229" t="s">
        <v>219</v>
      </c>
      <c r="K32" s="229" t="s">
        <v>219</v>
      </c>
      <c r="L32" s="229" t="s">
        <v>219</v>
      </c>
      <c r="M32" s="229" t="s">
        <v>219</v>
      </c>
      <c r="N32" s="229" t="s">
        <v>219</v>
      </c>
      <c r="O32" s="229" t="s">
        <v>219</v>
      </c>
      <c r="P32" s="229" t="s">
        <v>219</v>
      </c>
      <c r="Q32" s="229" t="s">
        <v>219</v>
      </c>
      <c r="R32" s="230">
        <f>SUM(F32:Q32)</f>
        <v>0</v>
      </c>
      <c r="U32" s="220"/>
      <c r="V32" s="220"/>
      <c r="W32" s="220"/>
      <c r="X32" s="220"/>
      <c r="Y32" s="220"/>
      <c r="Z32" s="220"/>
      <c r="AA32" s="221"/>
      <c r="AB32" s="216"/>
      <c r="AE32" s="218"/>
      <c r="AF32" s="218"/>
      <c r="AG32" s="218"/>
      <c r="AH32" s="218"/>
      <c r="AI32" s="218"/>
      <c r="AJ32" s="218"/>
      <c r="AK32" s="218"/>
    </row>
    <row r="33" spans="2:37" ht="18" customHeight="1">
      <c r="B33" s="215"/>
      <c r="C33" s="219"/>
      <c r="D33" s="231" t="s">
        <v>515</v>
      </c>
      <c r="E33" s="232"/>
      <c r="F33" s="233">
        <f t="shared" ref="F33:Q33" si="0">F31</f>
        <v>10468</v>
      </c>
      <c r="G33" s="233">
        <f t="shared" si="0"/>
        <v>12277</v>
      </c>
      <c r="H33" s="233">
        <f t="shared" si="0"/>
        <v>12041</v>
      </c>
      <c r="I33" s="233">
        <f t="shared" si="0"/>
        <v>13674</v>
      </c>
      <c r="J33" s="233">
        <f t="shared" si="0"/>
        <v>14236</v>
      </c>
      <c r="K33" s="233">
        <f t="shared" si="0"/>
        <v>13255</v>
      </c>
      <c r="L33" s="233">
        <f t="shared" si="0"/>
        <v>12531</v>
      </c>
      <c r="M33" s="233">
        <f t="shared" si="0"/>
        <v>12436</v>
      </c>
      <c r="N33" s="233">
        <f t="shared" si="0"/>
        <v>14016</v>
      </c>
      <c r="O33" s="233">
        <f t="shared" si="0"/>
        <v>14747</v>
      </c>
      <c r="P33" s="233">
        <f t="shared" si="0"/>
        <v>13582</v>
      </c>
      <c r="Q33" s="233">
        <f t="shared" si="0"/>
        <v>12746</v>
      </c>
      <c r="R33" s="230">
        <f>SUM(F33:Q33)</f>
        <v>156009</v>
      </c>
      <c r="U33" s="234">
        <f>AVERAGE(F33:Q33)</f>
        <v>13000.75</v>
      </c>
      <c r="V33" s="220"/>
      <c r="W33" s="220"/>
      <c r="X33" s="220"/>
      <c r="Y33" s="220"/>
      <c r="Z33" s="220"/>
      <c r="AA33" s="221"/>
      <c r="AB33" s="216"/>
      <c r="AE33" s="218"/>
      <c r="AF33" s="218"/>
      <c r="AG33" s="218"/>
      <c r="AH33" s="218"/>
      <c r="AI33" s="218"/>
      <c r="AJ33" s="218"/>
      <c r="AK33" s="218"/>
    </row>
    <row r="34" spans="2:37" ht="17.25" customHeight="1">
      <c r="B34" s="215"/>
      <c r="C34" s="219"/>
      <c r="D34" s="231" t="s">
        <v>516</v>
      </c>
      <c r="E34" s="232"/>
      <c r="F34" s="235">
        <v>4613</v>
      </c>
      <c r="G34" s="235">
        <v>4836</v>
      </c>
      <c r="H34" s="235">
        <v>5413</v>
      </c>
      <c r="I34" s="235">
        <v>5485</v>
      </c>
      <c r="J34" s="235">
        <v>6696</v>
      </c>
      <c r="K34" s="235">
        <v>6312</v>
      </c>
      <c r="L34" s="235">
        <v>6659</v>
      </c>
      <c r="M34" s="235">
        <v>7797</v>
      </c>
      <c r="N34" s="235">
        <v>7572</v>
      </c>
      <c r="O34" s="235">
        <v>6154</v>
      </c>
      <c r="P34" s="235">
        <v>6075</v>
      </c>
      <c r="Q34" s="235">
        <v>5436</v>
      </c>
      <c r="R34" s="235">
        <v>73048</v>
      </c>
      <c r="U34" s="236"/>
      <c r="V34" s="220"/>
      <c r="W34" s="220"/>
      <c r="X34" s="220"/>
      <c r="Y34" s="220"/>
      <c r="Z34" s="220"/>
      <c r="AA34" s="221"/>
      <c r="AB34" s="216"/>
      <c r="AE34" s="218"/>
      <c r="AF34" s="218"/>
      <c r="AG34" s="218"/>
      <c r="AH34" s="218"/>
      <c r="AI34" s="218"/>
      <c r="AJ34" s="218"/>
      <c r="AK34" s="218"/>
    </row>
    <row r="35" spans="2:37" ht="19.5" customHeight="1">
      <c r="B35" s="215"/>
      <c r="C35" s="219"/>
      <c r="D35" s="685" t="s">
        <v>26</v>
      </c>
      <c r="E35" s="685"/>
      <c r="F35" s="237">
        <v>15149</v>
      </c>
      <c r="G35" s="237">
        <v>15149</v>
      </c>
      <c r="H35" s="237">
        <v>15149</v>
      </c>
      <c r="I35" s="237">
        <v>15149</v>
      </c>
      <c r="J35" s="237">
        <v>15149</v>
      </c>
      <c r="K35" s="237">
        <v>15149</v>
      </c>
      <c r="L35" s="237">
        <v>15149</v>
      </c>
      <c r="M35" s="237">
        <v>15149</v>
      </c>
      <c r="N35" s="237">
        <v>15149</v>
      </c>
      <c r="O35" s="237">
        <v>15149</v>
      </c>
      <c r="P35" s="237">
        <v>15149</v>
      </c>
      <c r="Q35" s="237">
        <v>15149</v>
      </c>
      <c r="R35" s="235">
        <f>SUM(F35:Q35)</f>
        <v>181788</v>
      </c>
      <c r="U35" s="220"/>
      <c r="V35" s="220"/>
      <c r="W35" s="220"/>
      <c r="X35" s="220"/>
      <c r="Y35" s="220"/>
      <c r="Z35" s="220"/>
      <c r="AA35" s="221"/>
      <c r="AB35" s="216"/>
      <c r="AE35" s="218"/>
      <c r="AF35" s="218"/>
      <c r="AG35" s="218"/>
      <c r="AH35" s="218"/>
      <c r="AI35" s="218"/>
      <c r="AJ35" s="218"/>
      <c r="AK35" s="218"/>
    </row>
    <row r="36" spans="2:37" ht="15.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row>
    <row r="37" spans="2:37"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row>
    <row r="38" spans="2:37" ht="42.75" customHeight="1">
      <c r="B38" s="215"/>
      <c r="C38" s="677" t="s">
        <v>27</v>
      </c>
      <c r="D38" s="677"/>
      <c r="E38" s="677"/>
      <c r="F38" s="677"/>
      <c r="G38" s="678" t="s">
        <v>517</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646"/>
      <c r="AF38" s="646"/>
      <c r="AG38" s="646"/>
      <c r="AH38" s="646"/>
      <c r="AI38" s="646"/>
      <c r="AJ38" s="646"/>
      <c r="AK38" s="646"/>
    </row>
    <row r="39" spans="2:37"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646"/>
      <c r="AF39" s="646"/>
      <c r="AG39" s="646"/>
      <c r="AH39" s="646"/>
      <c r="AI39" s="646"/>
      <c r="AJ39" s="646"/>
      <c r="AK39" s="646"/>
    </row>
    <row r="40" spans="2:37" ht="27" customHeight="1">
      <c r="B40" s="215"/>
      <c r="C40" s="661" t="s">
        <v>520</v>
      </c>
      <c r="D40" s="661"/>
      <c r="E40" s="661"/>
      <c r="F40" s="661"/>
      <c r="G40" s="674" t="s">
        <v>521</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39"/>
      <c r="AF40" s="239"/>
      <c r="AG40" s="239"/>
      <c r="AH40" s="239"/>
      <c r="AI40" s="239"/>
      <c r="AJ40" s="239"/>
      <c r="AK40" s="239"/>
    </row>
    <row r="41" spans="2:37"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647"/>
      <c r="AF41" s="647"/>
      <c r="AG41" s="647"/>
      <c r="AH41" s="647"/>
      <c r="AI41" s="647"/>
      <c r="AJ41" s="647"/>
      <c r="AK41" s="647"/>
    </row>
    <row r="42" spans="2:37" ht="20.25" customHeight="1">
      <c r="B42" s="215"/>
      <c r="C42" s="668" t="s">
        <v>522</v>
      </c>
      <c r="D42" s="668"/>
      <c r="E42" s="668"/>
      <c r="F42" s="668"/>
      <c r="G42" s="669">
        <v>1</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647"/>
      <c r="AF42" s="647"/>
      <c r="AG42" s="647"/>
      <c r="AH42" s="647"/>
      <c r="AI42" s="647"/>
      <c r="AJ42" s="647"/>
      <c r="AK42" s="647"/>
    </row>
    <row r="43" spans="2:37" ht="24" customHeight="1">
      <c r="B43" s="215"/>
      <c r="C43" s="668"/>
      <c r="D43" s="668"/>
      <c r="E43" s="668"/>
      <c r="F43" s="668"/>
      <c r="G43" s="669"/>
      <c r="H43" s="669"/>
      <c r="I43" s="669"/>
      <c r="J43" s="669"/>
      <c r="K43" s="669"/>
      <c r="L43" s="669"/>
      <c r="M43" s="669"/>
      <c r="N43" s="669"/>
      <c r="O43" s="672" t="s">
        <v>476</v>
      </c>
      <c r="P43" s="672"/>
      <c r="Q43" s="672"/>
      <c r="R43" s="672"/>
      <c r="S43" s="672"/>
      <c r="T43" s="673"/>
      <c r="U43" s="673"/>
      <c r="V43" s="673"/>
      <c r="W43" s="673"/>
      <c r="X43" s="673"/>
      <c r="Y43" s="673"/>
      <c r="Z43" s="673"/>
      <c r="AA43" s="673"/>
      <c r="AB43" s="216"/>
      <c r="AC43" s="238"/>
      <c r="AE43" s="238"/>
      <c r="AF43" s="238"/>
      <c r="AG43" s="238"/>
      <c r="AH43" s="238"/>
      <c r="AI43" s="238"/>
      <c r="AJ43" s="238"/>
      <c r="AK43" s="238"/>
    </row>
    <row r="44" spans="2:37"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647"/>
      <c r="AF44" s="647"/>
      <c r="AG44" s="647"/>
      <c r="AH44" s="647"/>
      <c r="AI44" s="647"/>
      <c r="AJ44" s="647"/>
      <c r="AK44" s="647"/>
    </row>
    <row r="45" spans="2:37"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38"/>
      <c r="AF45" s="238"/>
      <c r="AG45" s="238"/>
      <c r="AH45" s="238"/>
      <c r="AI45" s="238"/>
      <c r="AJ45" s="238"/>
      <c r="AK45" s="238"/>
    </row>
    <row r="46" spans="2:37"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647"/>
      <c r="AF46" s="647"/>
      <c r="AG46" s="647"/>
      <c r="AH46" s="647"/>
      <c r="AI46" s="647"/>
      <c r="AJ46" s="647"/>
      <c r="AK46" s="647"/>
    </row>
    <row r="47" spans="2:37"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647"/>
      <c r="AF47" s="647"/>
      <c r="AG47" s="647"/>
      <c r="AH47" s="647"/>
      <c r="AI47" s="647"/>
      <c r="AJ47" s="647"/>
      <c r="AK47" s="647"/>
    </row>
    <row r="48" spans="2:37"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647"/>
      <c r="AF48" s="647"/>
      <c r="AG48" s="647"/>
      <c r="AH48" s="647"/>
      <c r="AI48" s="647"/>
      <c r="AJ48" s="647"/>
      <c r="AK48" s="647"/>
    </row>
    <row r="49" spans="1:37" ht="21" customHeight="1">
      <c r="B49" s="215"/>
      <c r="C49" s="648" t="s">
        <v>526</v>
      </c>
      <c r="D49" s="648"/>
      <c r="E49" s="648"/>
      <c r="F49" s="648"/>
      <c r="G49" s="652" t="s">
        <v>527</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647"/>
      <c r="AF49" s="647"/>
      <c r="AG49" s="647"/>
      <c r="AH49" s="647"/>
      <c r="AI49" s="647"/>
      <c r="AJ49" s="647"/>
      <c r="AK49" s="647"/>
    </row>
    <row r="50" spans="1:37"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647"/>
      <c r="AF50" s="647"/>
      <c r="AG50" s="647"/>
      <c r="AH50" s="647"/>
      <c r="AI50" s="647"/>
      <c r="AJ50" s="647"/>
      <c r="AK50" s="647"/>
    </row>
    <row r="51" spans="1:37"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647"/>
      <c r="AF51" s="647"/>
      <c r="AG51" s="647"/>
      <c r="AH51" s="647"/>
      <c r="AI51" s="647"/>
      <c r="AJ51" s="647"/>
      <c r="AK51" s="647"/>
    </row>
    <row r="52" spans="1:37"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646"/>
      <c r="AF52" s="646"/>
      <c r="AG52" s="646"/>
      <c r="AH52" s="646"/>
      <c r="AI52" s="646"/>
      <c r="AJ52" s="646"/>
      <c r="AK52" s="646"/>
    </row>
    <row r="53" spans="1:37" ht="22.5" customHeight="1">
      <c r="C53" s="253"/>
      <c r="D53" s="238"/>
      <c r="E53" s="238"/>
      <c r="F53" s="238"/>
      <c r="G53" s="238"/>
      <c r="H53" s="238"/>
      <c r="I53" s="238"/>
      <c r="J53" s="238"/>
      <c r="K53" s="238"/>
      <c r="L53" s="238"/>
      <c r="M53" s="238"/>
      <c r="N53" s="238"/>
      <c r="AA53" s="254"/>
      <c r="AC53" s="238"/>
      <c r="AE53" s="646"/>
      <c r="AF53" s="646"/>
      <c r="AG53" s="646"/>
      <c r="AH53" s="646"/>
      <c r="AI53" s="646"/>
      <c r="AJ53" s="646"/>
      <c r="AK53" s="646"/>
    </row>
    <row r="54" spans="1:37" ht="22.5" customHeight="1">
      <c r="A54" s="220"/>
      <c r="C54" s="253"/>
      <c r="D54" s="238"/>
      <c r="E54" s="238"/>
      <c r="F54" s="238"/>
      <c r="G54" s="238"/>
      <c r="H54" s="238"/>
      <c r="I54" s="238"/>
      <c r="J54" s="238"/>
      <c r="K54" s="238"/>
      <c r="L54" s="238"/>
      <c r="M54" s="238"/>
      <c r="N54" s="238"/>
      <c r="AA54" s="254"/>
      <c r="AC54" s="238"/>
      <c r="AE54" s="239"/>
      <c r="AF54" s="239"/>
      <c r="AG54" s="239"/>
      <c r="AH54" s="239"/>
      <c r="AI54" s="239"/>
      <c r="AJ54" s="239"/>
      <c r="AK54" s="239"/>
    </row>
    <row r="55" spans="1:37" ht="22.5" customHeight="1">
      <c r="C55" s="253"/>
      <c r="D55" s="238"/>
      <c r="E55" s="238"/>
      <c r="F55" s="238"/>
      <c r="G55" s="238"/>
      <c r="H55" s="238"/>
      <c r="I55" s="238"/>
      <c r="J55" s="238"/>
      <c r="K55" s="238"/>
      <c r="L55" s="238"/>
      <c r="M55" s="238"/>
      <c r="N55" s="238"/>
      <c r="AC55" s="238"/>
      <c r="AE55" s="646"/>
      <c r="AF55" s="646"/>
      <c r="AG55" s="646"/>
      <c r="AH55" s="646"/>
      <c r="AI55" s="646"/>
      <c r="AJ55" s="646"/>
      <c r="AK55" s="646"/>
    </row>
    <row r="56" spans="1:37" ht="22.5" customHeight="1">
      <c r="C56" s="253"/>
      <c r="D56" s="238"/>
      <c r="E56" s="238"/>
      <c r="F56" s="238"/>
      <c r="G56" s="238"/>
      <c r="H56" s="238"/>
      <c r="I56" s="238"/>
      <c r="J56" s="238"/>
      <c r="K56" s="238"/>
      <c r="L56" s="238"/>
      <c r="M56" s="238"/>
      <c r="N56" s="238"/>
      <c r="AC56" s="238"/>
      <c r="AE56" s="646"/>
      <c r="AF56" s="646"/>
      <c r="AG56" s="646"/>
      <c r="AH56" s="646"/>
      <c r="AI56" s="646"/>
      <c r="AJ56" s="646"/>
      <c r="AK56" s="646"/>
    </row>
    <row r="57" spans="1:37" ht="22.5" customHeight="1">
      <c r="C57" s="253"/>
      <c r="D57" s="238"/>
      <c r="E57" s="238"/>
      <c r="F57" s="238"/>
      <c r="G57" s="238"/>
      <c r="H57" s="238"/>
      <c r="I57" s="238"/>
      <c r="J57" s="238"/>
      <c r="K57" s="238"/>
      <c r="L57" s="238"/>
      <c r="M57" s="238"/>
      <c r="N57" s="238"/>
      <c r="AC57" s="238"/>
      <c r="AE57" s="646"/>
      <c r="AF57" s="646"/>
      <c r="AG57" s="646"/>
      <c r="AH57" s="646"/>
      <c r="AI57" s="646"/>
      <c r="AJ57" s="646"/>
      <c r="AK57" s="646"/>
    </row>
    <row r="58" spans="1:37" ht="22.5" customHeight="1">
      <c r="C58" s="253"/>
      <c r="D58" s="238"/>
      <c r="E58" s="238"/>
      <c r="F58" s="238"/>
      <c r="G58" s="238"/>
      <c r="H58" s="238"/>
      <c r="I58" s="238"/>
      <c r="J58" s="238"/>
      <c r="K58" s="238"/>
      <c r="L58" s="238"/>
      <c r="M58" s="238"/>
      <c r="N58" s="238"/>
    </row>
    <row r="59" spans="1:37" ht="22.5" customHeight="1">
      <c r="C59" s="253"/>
      <c r="D59" s="238"/>
      <c r="E59" s="238"/>
      <c r="F59" s="238"/>
      <c r="G59" s="238"/>
      <c r="H59" s="238"/>
      <c r="I59" s="238"/>
      <c r="J59" s="238"/>
      <c r="K59" s="238"/>
      <c r="L59" s="238"/>
      <c r="M59" s="238"/>
      <c r="N59" s="238"/>
    </row>
    <row r="60" spans="1:37" ht="22.5" customHeight="1">
      <c r="C60" s="253"/>
      <c r="D60" s="238"/>
      <c r="E60" s="238"/>
      <c r="F60" s="238"/>
      <c r="G60" s="238"/>
      <c r="H60" s="238"/>
      <c r="I60" s="238"/>
      <c r="J60" s="238"/>
      <c r="K60" s="238"/>
      <c r="L60" s="238"/>
      <c r="M60" s="238"/>
      <c r="N60" s="238"/>
    </row>
    <row r="61" spans="1:37"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7"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7"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7"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qBAbCsKbpLpY+E/Iaq5ROoGaaTRPlm0bCqJYr5LfyekdyAVrbQKDWw1JOQkT20eaGh/QzW3eMxEvsJ9uHBZ2hA==" saltValue="j/dyF8Fyx/r8jE/XTmak0g==" spinCount="100000" sheet="1" objects="1" scenarios="1"/>
  <mergeCells count="89">
    <mergeCell ref="G3:P3"/>
    <mergeCell ref="G4:P4"/>
    <mergeCell ref="G5:P5"/>
    <mergeCell ref="C7:AA7"/>
    <mergeCell ref="C8:E8"/>
    <mergeCell ref="F8:P8"/>
    <mergeCell ref="Q8:R8"/>
    <mergeCell ref="S8:T8"/>
    <mergeCell ref="U8:V8"/>
    <mergeCell ref="W8:AA8"/>
    <mergeCell ref="AE8:AK8"/>
    <mergeCell ref="C9:E10"/>
    <mergeCell ref="F9:AA10"/>
    <mergeCell ref="AE9:AK9"/>
    <mergeCell ref="R12:AA12"/>
    <mergeCell ref="R13:AA18"/>
    <mergeCell ref="R19:AA19"/>
    <mergeCell ref="R20:AA27"/>
    <mergeCell ref="R28:AA28"/>
    <mergeCell ref="D35:E35"/>
    <mergeCell ref="C37:N37"/>
    <mergeCell ref="O37:AA37"/>
    <mergeCell ref="C38:F38"/>
    <mergeCell ref="G38:N38"/>
    <mergeCell ref="O38:S38"/>
    <mergeCell ref="T38:AA38"/>
    <mergeCell ref="AE38:AK38"/>
    <mergeCell ref="C39:F39"/>
    <mergeCell ref="G39:N39"/>
    <mergeCell ref="O39:S39"/>
    <mergeCell ref="T39:AA39"/>
    <mergeCell ref="AE39:AK39"/>
    <mergeCell ref="C40:F40"/>
    <mergeCell ref="G40:N40"/>
    <mergeCell ref="O40:S40"/>
    <mergeCell ref="T40:AA40"/>
    <mergeCell ref="C41:F41"/>
    <mergeCell ref="G41:N41"/>
    <mergeCell ref="O41:S41"/>
    <mergeCell ref="T41:AA41"/>
    <mergeCell ref="AE41:AK41"/>
    <mergeCell ref="C42:F43"/>
    <mergeCell ref="G42:N43"/>
    <mergeCell ref="O42:S42"/>
    <mergeCell ref="T42:AA42"/>
    <mergeCell ref="AE42:AK42"/>
    <mergeCell ref="O43:S43"/>
    <mergeCell ref="T43:AA43"/>
    <mergeCell ref="C44:N44"/>
    <mergeCell ref="O44:AA44"/>
    <mergeCell ref="AE44:AK44"/>
    <mergeCell ref="C45:F46"/>
    <mergeCell ref="G45:H45"/>
    <mergeCell ref="O45:R45"/>
    <mergeCell ref="S45:AA45"/>
    <mergeCell ref="G46:M46"/>
    <mergeCell ref="O46:R51"/>
    <mergeCell ref="S46:U46"/>
    <mergeCell ref="W46:Y46"/>
    <mergeCell ref="Z46:AA46"/>
    <mergeCell ref="AE46:AK46"/>
    <mergeCell ref="C47:F47"/>
    <mergeCell ref="G47:N47"/>
    <mergeCell ref="S47:U48"/>
    <mergeCell ref="V47:V48"/>
    <mergeCell ref="W47:Y48"/>
    <mergeCell ref="Z47:AA48"/>
    <mergeCell ref="AE47:AK47"/>
    <mergeCell ref="C48:F48"/>
    <mergeCell ref="G48:N48"/>
    <mergeCell ref="AE48:AK48"/>
    <mergeCell ref="Z49:AA51"/>
    <mergeCell ref="AE49:AK49"/>
    <mergeCell ref="C50:F50"/>
    <mergeCell ref="G50:N50"/>
    <mergeCell ref="AE50:AK50"/>
    <mergeCell ref="C51:F51"/>
    <mergeCell ref="G51:N51"/>
    <mergeCell ref="AE51:AK51"/>
    <mergeCell ref="C49:F49"/>
    <mergeCell ref="G49:N49"/>
    <mergeCell ref="S49:U51"/>
    <mergeCell ref="V49:V51"/>
    <mergeCell ref="W49:Y51"/>
    <mergeCell ref="AE52:AK52"/>
    <mergeCell ref="AE53:AK53"/>
    <mergeCell ref="AE55:AK55"/>
    <mergeCell ref="AE56:AK56"/>
    <mergeCell ref="AE57:AK57"/>
  </mergeCells>
  <pageMargins left="0.5" right="0.42986111111111103" top="1.0402777777777801" bottom="0.45" header="0.511811023622047" footer="0.511811023622047"/>
  <pageSetup paperSize="9" scale="76"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dimension ref="A1:AL82"/>
  <sheetViews>
    <sheetView showGridLines="0" zoomScaleNormal="100" workbookViewId="0">
      <selection activeCell="R21" sqref="R21"/>
    </sheetView>
  </sheetViews>
  <sheetFormatPr baseColWidth="10" defaultColWidth="11.42578125" defaultRowHeight="12.75"/>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15" customHeight="1">
      <c r="B8" s="215"/>
      <c r="C8" s="677" t="s">
        <v>433</v>
      </c>
      <c r="D8" s="677"/>
      <c r="E8" s="677"/>
      <c r="F8" s="755" t="s">
        <v>148</v>
      </c>
      <c r="G8" s="755"/>
      <c r="H8" s="755"/>
      <c r="I8" s="755"/>
      <c r="J8" s="755"/>
      <c r="K8" s="755"/>
      <c r="L8" s="755"/>
      <c r="M8" s="755"/>
      <c r="N8" s="755"/>
      <c r="O8" s="755"/>
      <c r="P8" s="755"/>
      <c r="Q8" s="756" t="s">
        <v>435</v>
      </c>
      <c r="R8" s="756"/>
      <c r="S8" s="757"/>
      <c r="T8" s="757"/>
      <c r="U8" s="756" t="s">
        <v>436</v>
      </c>
      <c r="V8" s="756"/>
      <c r="W8" s="678" t="s">
        <v>746</v>
      </c>
      <c r="X8" s="678"/>
      <c r="Y8" s="678"/>
      <c r="Z8" s="678"/>
      <c r="AA8" s="678"/>
      <c r="AB8" s="216"/>
      <c r="AE8" s="218"/>
      <c r="AF8" s="686"/>
      <c r="AG8" s="686"/>
      <c r="AH8" s="686"/>
      <c r="AI8" s="686"/>
      <c r="AJ8" s="686"/>
      <c r="AK8" s="686"/>
      <c r="AL8" s="686"/>
    </row>
    <row r="9" spans="2:38" ht="12.75" customHeight="1">
      <c r="B9" s="215"/>
      <c r="C9" s="661" t="s">
        <v>438</v>
      </c>
      <c r="D9" s="661"/>
      <c r="E9" s="661"/>
      <c r="F9" s="754" t="s">
        <v>750</v>
      </c>
      <c r="G9" s="754"/>
      <c r="H9" s="754"/>
      <c r="I9" s="754"/>
      <c r="J9" s="754"/>
      <c r="K9" s="754"/>
      <c r="L9" s="754"/>
      <c r="M9" s="754"/>
      <c r="N9" s="754"/>
      <c r="O9" s="754"/>
      <c r="P9" s="754"/>
      <c r="Q9" s="754"/>
      <c r="R9" s="754"/>
      <c r="S9" s="754"/>
      <c r="T9" s="754"/>
      <c r="U9" s="754"/>
      <c r="V9" s="754"/>
      <c r="W9" s="754"/>
      <c r="X9" s="754"/>
      <c r="Y9" s="754"/>
      <c r="Z9" s="754"/>
      <c r="AA9" s="754"/>
      <c r="AB9" s="216"/>
      <c r="AE9" s="346"/>
      <c r="AF9" s="686"/>
      <c r="AG9" s="686"/>
      <c r="AH9" s="686"/>
      <c r="AI9" s="686"/>
      <c r="AJ9" s="686"/>
      <c r="AK9" s="686"/>
      <c r="AL9" s="686"/>
    </row>
    <row r="10" spans="2:38" ht="18.75" customHeight="1">
      <c r="B10" s="215"/>
      <c r="C10" s="661"/>
      <c r="D10" s="661"/>
      <c r="E10" s="661"/>
      <c r="F10" s="754"/>
      <c r="G10" s="754"/>
      <c r="H10" s="754"/>
      <c r="I10" s="754"/>
      <c r="J10" s="754"/>
      <c r="K10" s="754"/>
      <c r="L10" s="754"/>
      <c r="M10" s="754"/>
      <c r="N10" s="754"/>
      <c r="O10" s="754"/>
      <c r="P10" s="754"/>
      <c r="Q10" s="754"/>
      <c r="R10" s="754"/>
      <c r="S10" s="754"/>
      <c r="T10" s="754"/>
      <c r="U10" s="754"/>
      <c r="V10" s="754"/>
      <c r="W10" s="754"/>
      <c r="X10" s="754"/>
      <c r="Y10" s="754"/>
      <c r="Z10" s="754"/>
      <c r="AA10" s="754"/>
      <c r="AB10" s="216"/>
      <c r="AE10" s="218"/>
      <c r="AF10" s="218"/>
      <c r="AG10" s="218"/>
      <c r="AH10" s="218"/>
      <c r="AI10" s="218"/>
      <c r="AJ10" s="218"/>
      <c r="AK10" s="218"/>
      <c r="AL10" s="218"/>
    </row>
    <row r="11" spans="2:38" ht="5.25"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0.25" customHeight="1">
      <c r="B13" s="215"/>
      <c r="C13" s="219"/>
      <c r="D13" s="220"/>
      <c r="E13" s="220"/>
      <c r="F13" s="220"/>
      <c r="G13" s="220"/>
      <c r="H13" s="220"/>
      <c r="I13" s="220"/>
      <c r="J13" s="220"/>
      <c r="K13" s="220"/>
      <c r="L13" s="220"/>
      <c r="M13" s="220"/>
      <c r="N13" s="220"/>
      <c r="O13" s="220"/>
      <c r="P13" s="220"/>
      <c r="Q13" s="220"/>
      <c r="R13" s="775" t="s">
        <v>751</v>
      </c>
      <c r="S13" s="775"/>
      <c r="T13" s="775"/>
      <c r="U13" s="775"/>
      <c r="V13" s="775"/>
      <c r="W13" s="775"/>
      <c r="X13" s="775"/>
      <c r="Y13" s="775"/>
      <c r="Z13" s="775"/>
      <c r="AA13" s="775"/>
      <c r="AB13" s="216"/>
      <c r="AE13" s="218"/>
      <c r="AF13" s="218"/>
      <c r="AG13" s="218"/>
      <c r="AH13" s="218"/>
      <c r="AI13" s="218"/>
      <c r="AJ13" s="218"/>
      <c r="AK13" s="218"/>
      <c r="AL13" s="218"/>
    </row>
    <row r="14" spans="2:38" ht="22.5" customHeight="1">
      <c r="B14" s="215"/>
      <c r="C14" s="219"/>
      <c r="D14" s="220"/>
      <c r="E14" s="220"/>
      <c r="F14" s="220"/>
      <c r="G14" s="220"/>
      <c r="H14" s="220"/>
      <c r="I14" s="220"/>
      <c r="J14" s="220"/>
      <c r="K14" s="220"/>
      <c r="L14" s="220"/>
      <c r="M14" s="220"/>
      <c r="N14" s="220"/>
      <c r="O14" s="220"/>
      <c r="P14" s="220"/>
      <c r="Q14" s="220"/>
      <c r="R14" s="775"/>
      <c r="S14" s="775"/>
      <c r="T14" s="775"/>
      <c r="U14" s="775"/>
      <c r="V14" s="775"/>
      <c r="W14" s="775"/>
      <c r="X14" s="775"/>
      <c r="Y14" s="775"/>
      <c r="Z14" s="775"/>
      <c r="AA14" s="775"/>
      <c r="AB14" s="216"/>
      <c r="AE14" s="218"/>
      <c r="AF14" s="218"/>
      <c r="AG14" s="218"/>
      <c r="AH14" s="218"/>
      <c r="AI14" s="218"/>
      <c r="AJ14" s="218"/>
      <c r="AK14" s="218"/>
      <c r="AL14" s="218"/>
    </row>
    <row r="15" spans="2:38" ht="17.25" customHeight="1">
      <c r="B15" s="215"/>
      <c r="C15" s="219"/>
      <c r="D15" s="220"/>
      <c r="E15" s="220"/>
      <c r="F15" s="220"/>
      <c r="G15" s="220"/>
      <c r="H15" s="220"/>
      <c r="I15" s="220"/>
      <c r="J15" s="220"/>
      <c r="K15" s="220"/>
      <c r="L15" s="220"/>
      <c r="M15" s="220"/>
      <c r="N15" s="220"/>
      <c r="O15" s="220"/>
      <c r="P15" s="220"/>
      <c r="Q15" s="220"/>
      <c r="R15" s="775"/>
      <c r="S15" s="775"/>
      <c r="T15" s="775"/>
      <c r="U15" s="775"/>
      <c r="V15" s="775"/>
      <c r="W15" s="775"/>
      <c r="X15" s="775"/>
      <c r="Y15" s="775"/>
      <c r="Z15" s="775"/>
      <c r="AA15" s="775"/>
      <c r="AB15" s="216"/>
      <c r="AE15" s="218"/>
      <c r="AF15" s="218"/>
      <c r="AG15" s="218"/>
      <c r="AH15" s="218"/>
      <c r="AI15" s="218"/>
      <c r="AJ15" s="218"/>
      <c r="AK15" s="218"/>
      <c r="AL15" s="218"/>
    </row>
    <row r="16" spans="2:38" ht="17.25" customHeight="1">
      <c r="B16" s="215"/>
      <c r="C16" s="219"/>
      <c r="D16" s="220"/>
      <c r="E16" s="220"/>
      <c r="F16" s="220"/>
      <c r="G16" s="220"/>
      <c r="H16" s="220"/>
      <c r="I16" s="220"/>
      <c r="J16" s="220"/>
      <c r="K16" s="220"/>
      <c r="L16" s="220"/>
      <c r="M16" s="220"/>
      <c r="N16" s="220"/>
      <c r="O16" s="220"/>
      <c r="P16" s="220"/>
      <c r="Q16" s="220"/>
      <c r="R16" s="775"/>
      <c r="S16" s="775"/>
      <c r="T16" s="775"/>
      <c r="U16" s="775"/>
      <c r="V16" s="775"/>
      <c r="W16" s="775"/>
      <c r="X16" s="775"/>
      <c r="Y16" s="775"/>
      <c r="Z16" s="775"/>
      <c r="AA16" s="775"/>
      <c r="AB16" s="216"/>
      <c r="AE16" s="218"/>
      <c r="AF16" s="218"/>
      <c r="AG16" s="218"/>
      <c r="AH16" s="218"/>
      <c r="AI16" s="218"/>
      <c r="AJ16" s="218"/>
      <c r="AK16" s="218"/>
      <c r="AL16" s="218"/>
    </row>
    <row r="17" spans="2:38" ht="21.75" customHeight="1">
      <c r="B17" s="215"/>
      <c r="C17" s="219"/>
      <c r="D17" s="220"/>
      <c r="E17" s="220"/>
      <c r="F17" s="220"/>
      <c r="G17" s="220"/>
      <c r="H17" s="220"/>
      <c r="I17" s="220"/>
      <c r="J17" s="220"/>
      <c r="K17" s="220"/>
      <c r="L17" s="220"/>
      <c r="M17" s="220"/>
      <c r="N17" s="220"/>
      <c r="O17" s="220"/>
      <c r="P17" s="220"/>
      <c r="Q17" s="220"/>
      <c r="R17" s="775"/>
      <c r="S17" s="775"/>
      <c r="T17" s="775"/>
      <c r="U17" s="775"/>
      <c r="V17" s="775"/>
      <c r="W17" s="775"/>
      <c r="X17" s="775"/>
      <c r="Y17" s="775"/>
      <c r="Z17" s="775"/>
      <c r="AA17" s="775"/>
      <c r="AB17" s="216"/>
      <c r="AE17" s="218"/>
      <c r="AF17" s="218"/>
      <c r="AG17" s="218"/>
      <c r="AH17" s="218"/>
      <c r="AI17" s="218"/>
      <c r="AJ17" s="218"/>
      <c r="AK17" s="218"/>
      <c r="AL17" s="218"/>
    </row>
    <row r="18" spans="2:38" ht="22.5" customHeight="1">
      <c r="B18" s="215"/>
      <c r="C18" s="219"/>
      <c r="D18" s="220"/>
      <c r="E18" s="220"/>
      <c r="F18" s="220"/>
      <c r="G18" s="220"/>
      <c r="H18" s="220"/>
      <c r="I18" s="220"/>
      <c r="J18" s="220"/>
      <c r="K18" s="220"/>
      <c r="L18" s="220"/>
      <c r="M18" s="220"/>
      <c r="N18" s="220"/>
      <c r="O18" s="220"/>
      <c r="P18" s="220"/>
      <c r="Q18" s="220"/>
      <c r="R18" s="775"/>
      <c r="S18" s="775"/>
      <c r="T18" s="775"/>
      <c r="U18" s="775"/>
      <c r="V18" s="775"/>
      <c r="W18" s="775"/>
      <c r="X18" s="775"/>
      <c r="Y18" s="775"/>
      <c r="Z18" s="775"/>
      <c r="AA18" s="775"/>
      <c r="AB18" s="216"/>
      <c r="AE18" s="218"/>
      <c r="AF18" s="218"/>
      <c r="AG18" s="218"/>
      <c r="AH18" s="218"/>
      <c r="AI18" s="218"/>
      <c r="AJ18" s="218"/>
      <c r="AK18" s="218"/>
      <c r="AL18" s="218"/>
    </row>
    <row r="19" spans="2:38" ht="17.25" customHeight="1">
      <c r="B19" s="215"/>
      <c r="C19" s="219"/>
      <c r="D19" s="220"/>
      <c r="E19" s="220"/>
      <c r="F19" s="220"/>
      <c r="G19" s="220"/>
      <c r="H19" s="220"/>
      <c r="I19" s="220"/>
      <c r="J19" s="220"/>
      <c r="K19" s="220"/>
      <c r="L19" s="220"/>
      <c r="M19" s="220"/>
      <c r="N19" s="220"/>
      <c r="O19" s="220"/>
      <c r="P19" s="220"/>
      <c r="Q19" s="220"/>
      <c r="R19" s="775"/>
      <c r="S19" s="775"/>
      <c r="T19" s="775"/>
      <c r="U19" s="775"/>
      <c r="V19" s="775"/>
      <c r="W19" s="775"/>
      <c r="X19" s="775"/>
      <c r="Y19" s="775"/>
      <c r="Z19" s="775"/>
      <c r="AA19" s="775"/>
      <c r="AB19" s="216"/>
      <c r="AE19" s="218"/>
      <c r="AF19" s="218"/>
      <c r="AG19" s="218"/>
      <c r="AH19" s="218"/>
      <c r="AI19" s="218"/>
      <c r="AJ19" s="218"/>
      <c r="AK19" s="218"/>
      <c r="AL19" s="218"/>
    </row>
    <row r="20" spans="2:38" ht="17.25" customHeight="1">
      <c r="B20" s="215"/>
      <c r="C20" s="219"/>
      <c r="D20" s="220"/>
      <c r="E20" s="220"/>
      <c r="F20" s="220"/>
      <c r="G20" s="220"/>
      <c r="H20" s="220"/>
      <c r="I20" s="220"/>
      <c r="J20" s="220"/>
      <c r="K20" s="220"/>
      <c r="L20" s="220"/>
      <c r="M20" s="220"/>
      <c r="N20" s="220"/>
      <c r="O20" s="220"/>
      <c r="P20" s="220"/>
      <c r="Q20" s="220"/>
      <c r="R20" s="682" t="s">
        <v>752</v>
      </c>
      <c r="S20" s="682"/>
      <c r="T20" s="682"/>
      <c r="U20" s="682"/>
      <c r="V20" s="682"/>
      <c r="W20" s="682"/>
      <c r="X20" s="682"/>
      <c r="Y20" s="682"/>
      <c r="Z20" s="682"/>
      <c r="AA20" s="682"/>
      <c r="AB20" s="216"/>
      <c r="AE20" s="218"/>
      <c r="AF20" s="218"/>
      <c r="AG20" s="218"/>
      <c r="AH20" s="218"/>
      <c r="AI20" s="218"/>
      <c r="AJ20" s="218"/>
      <c r="AK20" s="218"/>
      <c r="AL20" s="218"/>
    </row>
    <row r="21" spans="2:38" ht="17.25" customHeight="1">
      <c r="B21" s="215"/>
      <c r="C21" s="219"/>
      <c r="D21" s="220"/>
      <c r="E21" s="220"/>
      <c r="F21" s="220"/>
      <c r="G21" s="220"/>
      <c r="H21" s="220"/>
      <c r="I21" s="220"/>
      <c r="J21" s="220"/>
      <c r="K21" s="220"/>
      <c r="L21" s="220"/>
      <c r="M21" s="220"/>
      <c r="N21" s="220"/>
      <c r="O21" s="220"/>
      <c r="P21" s="220"/>
      <c r="Q21" s="220"/>
      <c r="R21" s="758" t="s">
        <v>753</v>
      </c>
      <c r="S21" s="758"/>
      <c r="T21" s="758"/>
      <c r="U21" s="758"/>
      <c r="V21" s="758"/>
      <c r="W21" s="758"/>
      <c r="X21" s="758"/>
      <c r="Y21" s="758"/>
      <c r="Z21" s="758"/>
      <c r="AA21" s="758"/>
      <c r="AB21" s="216"/>
      <c r="AE21" s="218"/>
      <c r="AF21" s="218"/>
      <c r="AG21" s="218"/>
      <c r="AH21" s="218"/>
      <c r="AI21" s="218"/>
      <c r="AJ21" s="218"/>
      <c r="AK21" s="218"/>
      <c r="AL21" s="218"/>
    </row>
    <row r="22" spans="2:38" ht="17.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7.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7.2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27.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30.7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4.2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18.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6" customHeight="1">
      <c r="B30" s="215"/>
      <c r="C30" s="219"/>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1"/>
      <c r="AB30" s="216"/>
      <c r="AE30" s="218"/>
      <c r="AF30" s="218"/>
      <c r="AG30" s="218"/>
      <c r="AH30" s="218"/>
      <c r="AI30" s="218"/>
      <c r="AJ30" s="218"/>
      <c r="AK30" s="218"/>
      <c r="AL30" s="218"/>
    </row>
    <row r="31" spans="2:38" ht="22.5" customHeight="1">
      <c r="B31" s="215"/>
      <c r="C31" s="219"/>
      <c r="D31" s="332" t="s">
        <v>501</v>
      </c>
      <c r="E31" s="376"/>
      <c r="F31" s="224" t="s">
        <v>502</v>
      </c>
      <c r="G31" s="224" t="s">
        <v>503</v>
      </c>
      <c r="H31" s="224" t="s">
        <v>504</v>
      </c>
      <c r="I31" s="224" t="s">
        <v>505</v>
      </c>
      <c r="J31" s="224" t="s">
        <v>506</v>
      </c>
      <c r="K31" s="224" t="s">
        <v>507</v>
      </c>
      <c r="L31" s="224" t="s">
        <v>508</v>
      </c>
      <c r="M31" s="224" t="s">
        <v>509</v>
      </c>
      <c r="N31" s="224" t="s">
        <v>510</v>
      </c>
      <c r="O31" s="224" t="s">
        <v>511</v>
      </c>
      <c r="P31" s="224" t="s">
        <v>512</v>
      </c>
      <c r="Q31" s="224" t="s">
        <v>513</v>
      </c>
      <c r="R31" s="225" t="s">
        <v>514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767" t="s">
        <v>27</v>
      </c>
      <c r="E32" s="767"/>
      <c r="F32" s="256">
        <f>INDICADORES!H43</f>
        <v>3</v>
      </c>
      <c r="G32" s="256">
        <f>INDICADORES!K43</f>
        <v>6</v>
      </c>
      <c r="H32" s="256">
        <f>INDICADORES!N43</f>
        <v>3</v>
      </c>
      <c r="I32" s="256">
        <f>INDICADORES!T43</f>
        <v>1</v>
      </c>
      <c r="J32" s="256">
        <f>INDICADORES!W43</f>
        <v>3</v>
      </c>
      <c r="K32" s="256">
        <f>INDICADORES!Z43</f>
        <v>2</v>
      </c>
      <c r="L32" s="256">
        <f>INDICADORES!AF43</f>
        <v>8</v>
      </c>
      <c r="M32" s="256">
        <f>INDICADORES!AI43</f>
        <v>7</v>
      </c>
      <c r="N32" s="256">
        <f>INDICADORES!AL43</f>
        <v>9</v>
      </c>
      <c r="O32" s="256">
        <f>INDICADORES!AR43</f>
        <v>10</v>
      </c>
      <c r="P32" s="256">
        <f>INDICADORES!AU43</f>
        <v>2</v>
      </c>
      <c r="Q32" s="256">
        <f>INDICADORES!AX43</f>
        <v>2</v>
      </c>
      <c r="R32" s="257">
        <f>SUM(F32:Q32)</f>
        <v>56</v>
      </c>
      <c r="U32" s="220"/>
      <c r="V32" s="220"/>
      <c r="W32" s="220"/>
      <c r="X32" s="220"/>
      <c r="Y32" s="220"/>
      <c r="Z32" s="220"/>
      <c r="AA32" s="221"/>
      <c r="AB32" s="216"/>
      <c r="AE32" s="218"/>
      <c r="AF32" s="218"/>
      <c r="AG32" s="218"/>
      <c r="AH32" s="218"/>
      <c r="AI32" s="218"/>
      <c r="AJ32" s="218"/>
      <c r="AK32" s="218"/>
      <c r="AL32" s="218"/>
    </row>
    <row r="33" spans="2:38" ht="22.5" customHeight="1">
      <c r="B33" s="215"/>
      <c r="C33" s="219"/>
      <c r="D33" s="767" t="s">
        <v>28</v>
      </c>
      <c r="E33" s="767"/>
      <c r="F33" s="256">
        <f>INDICADORES!I43</f>
        <v>57</v>
      </c>
      <c r="G33" s="256">
        <f>INDICADORES!L43</f>
        <v>69</v>
      </c>
      <c r="H33" s="256">
        <f>INDICADORES!O43</f>
        <v>67</v>
      </c>
      <c r="I33" s="256">
        <f>INDICADORES!U43</f>
        <v>72</v>
      </c>
      <c r="J33" s="256">
        <f>INDICADORES!X43</f>
        <v>54</v>
      </c>
      <c r="K33" s="256">
        <f>INDICADORES!AA43</f>
        <v>59</v>
      </c>
      <c r="L33" s="256">
        <f>INDICADORES!AG43</f>
        <v>67</v>
      </c>
      <c r="M33" s="256">
        <f>INDICADORES!AJ43</f>
        <v>67</v>
      </c>
      <c r="N33" s="256">
        <f>INDICADORES!AM43</f>
        <v>0</v>
      </c>
      <c r="O33" s="256">
        <f>INDICADORES!AS43</f>
        <v>0</v>
      </c>
      <c r="P33" s="256">
        <f>INDICADORES!AV43</f>
        <v>69</v>
      </c>
      <c r="Q33" s="256">
        <f>INDICADORES!AY43</f>
        <v>57</v>
      </c>
      <c r="R33" s="257">
        <f>SUM(F33:Q33)</f>
        <v>638</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515</v>
      </c>
      <c r="E34" s="377"/>
      <c r="F34" s="311">
        <f t="shared" ref="F34:R34" si="0">F32/F33*100</f>
        <v>5.2631578947368416</v>
      </c>
      <c r="G34" s="311">
        <f t="shared" si="0"/>
        <v>8.695652173913043</v>
      </c>
      <c r="H34" s="311">
        <f t="shared" si="0"/>
        <v>4.4776119402985071</v>
      </c>
      <c r="I34" s="311">
        <f t="shared" si="0"/>
        <v>1.3888888888888888</v>
      </c>
      <c r="J34" s="311">
        <f t="shared" si="0"/>
        <v>5.5555555555555554</v>
      </c>
      <c r="K34" s="311">
        <f t="shared" si="0"/>
        <v>3.3898305084745761</v>
      </c>
      <c r="L34" s="311">
        <f t="shared" si="0"/>
        <v>11.940298507462686</v>
      </c>
      <c r="M34" s="311">
        <f t="shared" si="0"/>
        <v>10.44776119402985</v>
      </c>
      <c r="N34" s="311" t="e">
        <f t="shared" si="0"/>
        <v>#DIV/0!</v>
      </c>
      <c r="O34" s="311" t="e">
        <f t="shared" si="0"/>
        <v>#DIV/0!</v>
      </c>
      <c r="P34" s="311">
        <f t="shared" si="0"/>
        <v>2.8985507246376812</v>
      </c>
      <c r="Q34" s="311">
        <f t="shared" si="0"/>
        <v>3.5087719298245612</v>
      </c>
      <c r="R34" s="311">
        <f t="shared" si="0"/>
        <v>8.7774294670846391</v>
      </c>
      <c r="U34" s="220"/>
      <c r="V34" s="220"/>
      <c r="W34" s="220"/>
      <c r="X34" s="220"/>
      <c r="Y34" s="220"/>
      <c r="Z34" s="220"/>
      <c r="AA34" s="221"/>
      <c r="AB34" s="216"/>
      <c r="AE34" s="218"/>
      <c r="AF34" s="218"/>
      <c r="AG34" s="218"/>
      <c r="AH34" s="218"/>
      <c r="AI34" s="218"/>
      <c r="AJ34" s="218"/>
      <c r="AK34" s="218"/>
      <c r="AL34" s="218"/>
    </row>
    <row r="35" spans="2:38" ht="22.5" customHeight="1">
      <c r="B35" s="215"/>
      <c r="C35" s="219"/>
      <c r="D35" s="231" t="s">
        <v>516</v>
      </c>
      <c r="E35" s="403"/>
      <c r="F35" s="404">
        <v>4.6875</v>
      </c>
      <c r="G35" s="404">
        <v>11.6279069767442</v>
      </c>
      <c r="H35" s="404">
        <v>9.8591549295774605</v>
      </c>
      <c r="I35" s="404">
        <v>3.6144578313253</v>
      </c>
      <c r="J35" s="404">
        <v>2.7027027027027</v>
      </c>
      <c r="K35" s="404">
        <v>3.125</v>
      </c>
      <c r="L35" s="404">
        <v>7.5757575757575797</v>
      </c>
      <c r="M35" s="404">
        <v>6.4102564102564097</v>
      </c>
      <c r="N35" s="404">
        <v>1.72413793103448</v>
      </c>
      <c r="O35" s="404">
        <v>10.8108108108108</v>
      </c>
      <c r="P35" s="404">
        <v>4.0540540540540499</v>
      </c>
      <c r="Q35" s="404" t="e">
        <f>#DIV/0!</f>
        <v>#DIV/0!</v>
      </c>
      <c r="R35" s="404">
        <v>5.8744993324432597</v>
      </c>
      <c r="U35" s="220"/>
      <c r="V35" s="220"/>
      <c r="W35" s="220"/>
      <c r="X35" s="220"/>
      <c r="Y35" s="220"/>
      <c r="Z35" s="220"/>
      <c r="AA35" s="221"/>
      <c r="AB35" s="216"/>
      <c r="AE35" s="218"/>
      <c r="AF35" s="218"/>
      <c r="AG35" s="218"/>
      <c r="AH35" s="218"/>
      <c r="AI35" s="218"/>
      <c r="AJ35" s="218"/>
      <c r="AK35" s="218"/>
      <c r="AL35" s="218"/>
    </row>
    <row r="36" spans="2:38" ht="17.25" customHeight="1">
      <c r="B36" s="215"/>
      <c r="C36" s="219"/>
      <c r="D36" s="776" t="s">
        <v>26</v>
      </c>
      <c r="E36" s="776"/>
      <c r="F36" s="330">
        <v>5</v>
      </c>
      <c r="G36" s="330">
        <v>5</v>
      </c>
      <c r="H36" s="330">
        <v>5</v>
      </c>
      <c r="I36" s="330">
        <v>5</v>
      </c>
      <c r="J36" s="330">
        <v>5</v>
      </c>
      <c r="K36" s="330">
        <v>5</v>
      </c>
      <c r="L36" s="330">
        <v>5</v>
      </c>
      <c r="M36" s="330">
        <v>5</v>
      </c>
      <c r="N36" s="330">
        <v>5</v>
      </c>
      <c r="O36" s="330">
        <v>5</v>
      </c>
      <c r="P36" s="330">
        <v>5</v>
      </c>
      <c r="Q36" s="330">
        <v>5</v>
      </c>
      <c r="R36" s="330">
        <v>5</v>
      </c>
      <c r="U36" s="220"/>
      <c r="V36" s="220"/>
      <c r="W36" s="220"/>
      <c r="X36" s="220"/>
      <c r="Y36" s="220"/>
      <c r="Z36" s="220"/>
      <c r="AA36" s="221"/>
      <c r="AB36" s="216"/>
      <c r="AE36" s="218"/>
      <c r="AF36" s="218"/>
      <c r="AG36" s="218"/>
      <c r="AH36" s="218"/>
      <c r="AI36" s="218"/>
      <c r="AJ36" s="218"/>
      <c r="AK36" s="218"/>
      <c r="AL36" s="218"/>
    </row>
    <row r="37" spans="2:38" ht="3.75" customHeight="1">
      <c r="B37" s="215"/>
      <c r="C37" s="219"/>
      <c r="D37" s="220"/>
      <c r="S37" s="220"/>
      <c r="T37" s="220"/>
      <c r="W37" s="220"/>
      <c r="X37" s="220"/>
      <c r="Y37" s="220"/>
      <c r="Z37" s="220"/>
      <c r="AA37" s="221"/>
      <c r="AB37" s="216"/>
      <c r="AE37" s="218"/>
      <c r="AF37" s="218"/>
      <c r="AG37" s="218"/>
      <c r="AH37" s="218"/>
      <c r="AI37" s="218"/>
      <c r="AJ37" s="218"/>
      <c r="AK37" s="218"/>
      <c r="AL37" s="218"/>
    </row>
    <row r="38" spans="2:38" ht="12.75" customHeight="1">
      <c r="B38" s="215"/>
      <c r="C38" s="765" t="s">
        <v>466</v>
      </c>
      <c r="D38" s="765"/>
      <c r="E38" s="765"/>
      <c r="F38" s="765"/>
      <c r="G38" s="765"/>
      <c r="H38" s="765"/>
      <c r="I38" s="765"/>
      <c r="J38" s="765"/>
      <c r="K38" s="765"/>
      <c r="L38" s="765"/>
      <c r="M38" s="765"/>
      <c r="N38" s="765"/>
      <c r="O38" s="659" t="s">
        <v>467</v>
      </c>
      <c r="P38" s="659"/>
      <c r="Q38" s="659"/>
      <c r="R38" s="659"/>
      <c r="S38" s="659"/>
      <c r="T38" s="659"/>
      <c r="U38" s="659"/>
      <c r="V38" s="659"/>
      <c r="W38" s="659"/>
      <c r="X38" s="659"/>
      <c r="Y38" s="659"/>
      <c r="Z38" s="659"/>
      <c r="AA38" s="659"/>
      <c r="AB38" s="216"/>
      <c r="AD38" s="218"/>
      <c r="AE38" s="218"/>
      <c r="AF38" s="218"/>
      <c r="AG38" s="218"/>
      <c r="AH38" s="218"/>
      <c r="AI38" s="218"/>
      <c r="AJ38" s="218"/>
      <c r="AK38" s="218"/>
    </row>
    <row r="39" spans="2:38" ht="39.75" customHeight="1">
      <c r="B39" s="215"/>
      <c r="C39" s="677" t="s">
        <v>27</v>
      </c>
      <c r="D39" s="677"/>
      <c r="E39" s="677"/>
      <c r="F39" s="677"/>
      <c r="G39" s="763" t="s">
        <v>149</v>
      </c>
      <c r="H39" s="763"/>
      <c r="I39" s="763"/>
      <c r="J39" s="763"/>
      <c r="K39" s="763"/>
      <c r="L39" s="763"/>
      <c r="M39" s="763"/>
      <c r="N39" s="763"/>
      <c r="O39" s="690" t="s">
        <v>518</v>
      </c>
      <c r="P39" s="690"/>
      <c r="Q39" s="690"/>
      <c r="R39" s="690"/>
      <c r="S39" s="690"/>
      <c r="T39" s="742"/>
      <c r="U39" s="742"/>
      <c r="V39" s="742"/>
      <c r="W39" s="742"/>
      <c r="X39" s="742"/>
      <c r="Y39" s="742"/>
      <c r="Z39" s="742"/>
      <c r="AA39" s="742"/>
      <c r="AB39" s="301"/>
      <c r="AD39" s="261"/>
      <c r="AE39" s="646"/>
      <c r="AF39" s="646"/>
      <c r="AG39" s="646"/>
      <c r="AH39" s="646"/>
      <c r="AI39" s="646"/>
      <c r="AJ39" s="646"/>
      <c r="AK39" s="646"/>
    </row>
    <row r="40" spans="2:38" ht="18" customHeight="1">
      <c r="B40" s="215"/>
      <c r="C40" s="661" t="s">
        <v>28</v>
      </c>
      <c r="D40" s="661"/>
      <c r="E40" s="661"/>
      <c r="F40" s="661"/>
      <c r="G40" s="763" t="s">
        <v>150</v>
      </c>
      <c r="H40" s="763"/>
      <c r="I40" s="763"/>
      <c r="J40" s="763"/>
      <c r="K40" s="763"/>
      <c r="L40" s="763"/>
      <c r="M40" s="763"/>
      <c r="N40" s="763"/>
      <c r="O40" s="661" t="s">
        <v>519</v>
      </c>
      <c r="P40" s="661"/>
      <c r="Q40" s="661"/>
      <c r="R40" s="661"/>
      <c r="S40" s="661"/>
      <c r="T40" s="740"/>
      <c r="U40" s="740"/>
      <c r="V40" s="740"/>
      <c r="W40" s="740"/>
      <c r="X40" s="740"/>
      <c r="Y40" s="740"/>
      <c r="Z40" s="740"/>
      <c r="AA40" s="740"/>
      <c r="AB40" s="301"/>
      <c r="AD40" s="261"/>
      <c r="AE40" s="646"/>
      <c r="AF40" s="646"/>
      <c r="AG40" s="646"/>
      <c r="AH40" s="646"/>
      <c r="AI40" s="646"/>
      <c r="AJ40" s="646"/>
      <c r="AK40" s="646"/>
    </row>
    <row r="41" spans="2:38" ht="24" customHeight="1">
      <c r="B41" s="215"/>
      <c r="C41" s="661" t="s">
        <v>520</v>
      </c>
      <c r="D41" s="661"/>
      <c r="E41" s="661"/>
      <c r="F41" s="661"/>
      <c r="G41" s="763" t="s">
        <v>700</v>
      </c>
      <c r="H41" s="763"/>
      <c r="I41" s="763"/>
      <c r="J41" s="763"/>
      <c r="K41" s="763"/>
      <c r="L41" s="763"/>
      <c r="M41" s="763"/>
      <c r="N41" s="763"/>
      <c r="O41" s="648" t="s">
        <v>471</v>
      </c>
      <c r="P41" s="648"/>
      <c r="Q41" s="648"/>
      <c r="R41" s="648"/>
      <c r="S41" s="648"/>
      <c r="T41" s="740" t="s">
        <v>472</v>
      </c>
      <c r="U41" s="740"/>
      <c r="V41" s="740"/>
      <c r="W41" s="740"/>
      <c r="X41" s="740"/>
      <c r="Y41" s="740"/>
      <c r="Z41" s="740"/>
      <c r="AA41" s="740"/>
      <c r="AB41" s="301"/>
      <c r="AD41" s="261"/>
      <c r="AE41" s="239"/>
      <c r="AF41" s="239"/>
      <c r="AG41" s="239"/>
      <c r="AH41" s="239"/>
      <c r="AI41" s="239"/>
      <c r="AJ41" s="239"/>
      <c r="AK41" s="239"/>
    </row>
    <row r="42" spans="2:38" ht="18.75" customHeight="1">
      <c r="B42" s="215"/>
      <c r="C42" s="661" t="s">
        <v>468</v>
      </c>
      <c r="D42" s="661"/>
      <c r="E42" s="661"/>
      <c r="F42" s="661"/>
      <c r="G42" s="763" t="s">
        <v>709</v>
      </c>
      <c r="H42" s="763"/>
      <c r="I42" s="763"/>
      <c r="J42" s="763"/>
      <c r="K42" s="763"/>
      <c r="L42" s="763"/>
      <c r="M42" s="763"/>
      <c r="N42" s="763"/>
      <c r="O42" s="648" t="s">
        <v>473</v>
      </c>
      <c r="P42" s="648"/>
      <c r="Q42" s="648"/>
      <c r="R42" s="648"/>
      <c r="S42" s="648"/>
      <c r="T42" s="740" t="s">
        <v>474</v>
      </c>
      <c r="U42" s="740"/>
      <c r="V42" s="740"/>
      <c r="W42" s="740"/>
      <c r="X42" s="740"/>
      <c r="Y42" s="740"/>
      <c r="Z42" s="740"/>
      <c r="AA42" s="740"/>
      <c r="AB42" s="301"/>
      <c r="AD42" s="261"/>
      <c r="AE42" s="647"/>
      <c r="AF42" s="647"/>
      <c r="AG42" s="647"/>
      <c r="AH42" s="647"/>
      <c r="AI42" s="647"/>
      <c r="AJ42" s="647"/>
      <c r="AK42" s="647"/>
    </row>
    <row r="43" spans="2:38" ht="15.75" customHeight="1">
      <c r="B43" s="215"/>
      <c r="C43" s="668" t="s">
        <v>522</v>
      </c>
      <c r="D43" s="668"/>
      <c r="E43" s="668"/>
      <c r="F43" s="668"/>
      <c r="G43" s="737">
        <v>100</v>
      </c>
      <c r="H43" s="737"/>
      <c r="I43" s="737"/>
      <c r="J43" s="737"/>
      <c r="K43" s="737"/>
      <c r="L43" s="737"/>
      <c r="M43" s="737"/>
      <c r="N43" s="737"/>
      <c r="O43" s="661" t="s">
        <v>475</v>
      </c>
      <c r="P43" s="661"/>
      <c r="Q43" s="661"/>
      <c r="R43" s="661"/>
      <c r="S43" s="661"/>
      <c r="T43" s="740"/>
      <c r="U43" s="740"/>
      <c r="V43" s="740"/>
      <c r="W43" s="740"/>
      <c r="X43" s="740"/>
      <c r="Y43" s="740"/>
      <c r="Z43" s="740"/>
      <c r="AA43" s="740"/>
      <c r="AB43" s="301"/>
      <c r="AD43" s="261"/>
      <c r="AE43" s="647"/>
      <c r="AF43" s="647"/>
      <c r="AG43" s="647"/>
      <c r="AH43" s="647"/>
      <c r="AI43" s="647"/>
      <c r="AJ43" s="647"/>
      <c r="AK43" s="647"/>
    </row>
    <row r="44" spans="2:38" ht="29.25" customHeight="1">
      <c r="B44" s="215"/>
      <c r="C44" s="668"/>
      <c r="D44" s="668"/>
      <c r="E44" s="668"/>
      <c r="F44" s="668"/>
      <c r="G44" s="737"/>
      <c r="H44" s="737"/>
      <c r="I44" s="737"/>
      <c r="J44" s="737"/>
      <c r="K44" s="737"/>
      <c r="L44" s="737"/>
      <c r="M44" s="737"/>
      <c r="N44" s="737"/>
      <c r="O44" s="668" t="s">
        <v>476</v>
      </c>
      <c r="P44" s="668"/>
      <c r="Q44" s="668"/>
      <c r="R44" s="668"/>
      <c r="S44" s="668"/>
      <c r="T44" s="741" t="s">
        <v>477</v>
      </c>
      <c r="U44" s="741"/>
      <c r="V44" s="741"/>
      <c r="W44" s="741"/>
      <c r="X44" s="741"/>
      <c r="Y44" s="741"/>
      <c r="Z44" s="741"/>
      <c r="AA44" s="741"/>
      <c r="AB44" s="301"/>
      <c r="AD44" s="261"/>
      <c r="AE44" s="238"/>
      <c r="AF44" s="238"/>
      <c r="AG44" s="238"/>
      <c r="AH44" s="238"/>
      <c r="AI44" s="238"/>
      <c r="AJ44" s="238"/>
      <c r="AK44" s="238"/>
    </row>
    <row r="45" spans="2:38" ht="15" customHeight="1">
      <c r="B45" s="215"/>
      <c r="C45" s="676" t="s">
        <v>478</v>
      </c>
      <c r="D45" s="676"/>
      <c r="E45" s="676"/>
      <c r="F45" s="676"/>
      <c r="G45" s="676"/>
      <c r="H45" s="676"/>
      <c r="I45" s="676"/>
      <c r="J45" s="676"/>
      <c r="K45" s="676"/>
      <c r="L45" s="676"/>
      <c r="M45" s="676"/>
      <c r="N45" s="676"/>
      <c r="O45" s="660" t="s">
        <v>479</v>
      </c>
      <c r="P45" s="660"/>
      <c r="Q45" s="660"/>
      <c r="R45" s="660"/>
      <c r="S45" s="660"/>
      <c r="T45" s="660"/>
      <c r="U45" s="660"/>
      <c r="V45" s="660"/>
      <c r="W45" s="660"/>
      <c r="X45" s="660"/>
      <c r="Y45" s="660"/>
      <c r="Z45" s="660"/>
      <c r="AA45" s="660"/>
      <c r="AB45" s="301"/>
      <c r="AD45" s="261"/>
      <c r="AE45" s="647"/>
      <c r="AF45" s="647"/>
      <c r="AG45" s="647"/>
      <c r="AH45" s="647"/>
      <c r="AI45" s="647"/>
      <c r="AJ45" s="647"/>
      <c r="AK45" s="647"/>
    </row>
    <row r="46" spans="2:38" ht="27.75" customHeight="1">
      <c r="B46" s="215"/>
      <c r="C46" s="677" t="s">
        <v>480</v>
      </c>
      <c r="D46" s="677"/>
      <c r="E46" s="677"/>
      <c r="F46" s="677"/>
      <c r="G46" s="662" t="s">
        <v>481</v>
      </c>
      <c r="H46" s="662"/>
      <c r="I46" s="241"/>
      <c r="J46" s="241" t="s">
        <v>483</v>
      </c>
      <c r="K46" s="240" t="s">
        <v>482</v>
      </c>
      <c r="L46" s="241" t="s">
        <v>484</v>
      </c>
      <c r="M46" s="242"/>
      <c r="N46" s="242"/>
      <c r="O46" s="663" t="s">
        <v>485</v>
      </c>
      <c r="P46" s="663"/>
      <c r="Q46" s="663"/>
      <c r="R46" s="663"/>
      <c r="S46" s="720" t="s">
        <v>486</v>
      </c>
      <c r="T46" s="720"/>
      <c r="U46" s="720"/>
      <c r="V46" s="720"/>
      <c r="W46" s="720"/>
      <c r="X46" s="720"/>
      <c r="Y46" s="720"/>
      <c r="Z46" s="720"/>
      <c r="AA46" s="720"/>
      <c r="AB46" s="301"/>
      <c r="AD46" s="261"/>
      <c r="AE46" s="238"/>
      <c r="AF46" s="238"/>
      <c r="AG46" s="238"/>
      <c r="AH46" s="238"/>
      <c r="AI46" s="238"/>
      <c r="AJ46" s="238"/>
      <c r="AK46" s="238"/>
    </row>
    <row r="47" spans="2:38" ht="36" customHeight="1">
      <c r="B47" s="215"/>
      <c r="C47" s="677"/>
      <c r="D47" s="677"/>
      <c r="E47" s="677"/>
      <c r="F47" s="677"/>
      <c r="G47" s="665" t="s">
        <v>754</v>
      </c>
      <c r="H47" s="665"/>
      <c r="I47" s="665"/>
      <c r="J47" s="665"/>
      <c r="K47" s="665"/>
      <c r="L47" s="665"/>
      <c r="M47" s="665"/>
      <c r="N47" s="243" t="s">
        <v>482</v>
      </c>
      <c r="O47" s="650" t="s">
        <v>487</v>
      </c>
      <c r="P47" s="650"/>
      <c r="Q47" s="650"/>
      <c r="R47" s="650"/>
      <c r="S47" s="656" t="s">
        <v>488</v>
      </c>
      <c r="T47" s="656"/>
      <c r="U47" s="656"/>
      <c r="V47" s="245" t="s">
        <v>482</v>
      </c>
      <c r="W47" s="721" t="s">
        <v>489</v>
      </c>
      <c r="X47" s="721"/>
      <c r="Y47" s="721"/>
      <c r="Z47" s="667" t="s">
        <v>482</v>
      </c>
      <c r="AA47" s="667"/>
      <c r="AB47" s="301"/>
      <c r="AD47" s="261"/>
      <c r="AE47" s="647"/>
      <c r="AF47" s="647"/>
      <c r="AG47" s="647"/>
      <c r="AH47" s="647"/>
      <c r="AI47" s="647"/>
      <c r="AJ47" s="647"/>
      <c r="AK47" s="647"/>
    </row>
    <row r="48" spans="2:38" ht="29.25" customHeight="1">
      <c r="B48" s="215"/>
      <c r="C48" s="648" t="s">
        <v>490</v>
      </c>
      <c r="D48" s="648"/>
      <c r="E48" s="648"/>
      <c r="F48" s="648"/>
      <c r="G48" s="652"/>
      <c r="H48" s="652"/>
      <c r="I48" s="652"/>
      <c r="J48" s="652"/>
      <c r="K48" s="652"/>
      <c r="L48" s="652"/>
      <c r="M48" s="652"/>
      <c r="N48" s="652"/>
      <c r="O48" s="650"/>
      <c r="P48" s="650"/>
      <c r="Q48" s="650"/>
      <c r="R48" s="650"/>
      <c r="S48" s="721" t="s">
        <v>476</v>
      </c>
      <c r="T48" s="721"/>
      <c r="U48" s="721"/>
      <c r="V48" s="655" t="s">
        <v>482</v>
      </c>
      <c r="W48" s="721" t="s">
        <v>523</v>
      </c>
      <c r="X48" s="721"/>
      <c r="Y48" s="721"/>
      <c r="Z48" s="712"/>
      <c r="AA48" s="712"/>
      <c r="AB48" s="301"/>
      <c r="AD48" s="261"/>
      <c r="AE48" s="647"/>
      <c r="AF48" s="647"/>
      <c r="AG48" s="647"/>
      <c r="AH48" s="647"/>
      <c r="AI48" s="647"/>
      <c r="AJ48" s="647"/>
      <c r="AK48" s="647"/>
    </row>
    <row r="49" spans="1:38" ht="23.25" customHeight="1">
      <c r="B49" s="215"/>
      <c r="C49" s="648" t="s">
        <v>524</v>
      </c>
      <c r="D49" s="648"/>
      <c r="E49" s="648"/>
      <c r="F49" s="648"/>
      <c r="G49" s="736" t="s">
        <v>622</v>
      </c>
      <c r="H49" s="736"/>
      <c r="I49" s="736"/>
      <c r="J49" s="736"/>
      <c r="K49" s="736"/>
      <c r="L49" s="736"/>
      <c r="M49" s="736"/>
      <c r="N49" s="736"/>
      <c r="O49" s="650"/>
      <c r="P49" s="650"/>
      <c r="Q49" s="650"/>
      <c r="R49" s="650"/>
      <c r="S49" s="721"/>
      <c r="T49" s="721"/>
      <c r="U49" s="721"/>
      <c r="V49" s="655"/>
      <c r="W49" s="721"/>
      <c r="X49" s="721"/>
      <c r="Y49" s="721"/>
      <c r="Z49" s="712"/>
      <c r="AA49" s="712"/>
      <c r="AB49" s="301"/>
      <c r="AD49" s="261"/>
      <c r="AE49" s="647"/>
      <c r="AF49" s="647"/>
      <c r="AG49" s="647"/>
      <c r="AH49" s="647"/>
      <c r="AI49" s="647"/>
      <c r="AJ49" s="647"/>
      <c r="AK49" s="647"/>
    </row>
    <row r="50" spans="1:38" ht="14.25" customHeight="1">
      <c r="B50" s="215"/>
      <c r="C50" s="648" t="s">
        <v>526</v>
      </c>
      <c r="D50" s="648"/>
      <c r="E50" s="648"/>
      <c r="F50" s="648"/>
      <c r="G50" s="649" t="s">
        <v>536</v>
      </c>
      <c r="H50" s="649"/>
      <c r="I50" s="649"/>
      <c r="J50" s="649"/>
      <c r="K50" s="649"/>
      <c r="L50" s="649"/>
      <c r="M50" s="649"/>
      <c r="N50" s="649"/>
      <c r="O50" s="650"/>
      <c r="P50" s="650"/>
      <c r="Q50" s="650"/>
      <c r="R50" s="650"/>
      <c r="S50" s="715" t="s">
        <v>493</v>
      </c>
      <c r="T50" s="715"/>
      <c r="U50" s="715"/>
      <c r="V50" s="654" t="s">
        <v>482</v>
      </c>
      <c r="W50" s="607" t="s">
        <v>494</v>
      </c>
      <c r="X50" s="607"/>
      <c r="Y50" s="607"/>
      <c r="Z50" s="608" t="s">
        <v>482</v>
      </c>
      <c r="AA50" s="608"/>
      <c r="AB50" s="301"/>
      <c r="AD50" s="261"/>
      <c r="AE50" s="647"/>
      <c r="AF50" s="647"/>
      <c r="AG50" s="647"/>
      <c r="AH50" s="647"/>
      <c r="AI50" s="647"/>
      <c r="AJ50" s="647"/>
      <c r="AK50" s="647"/>
    </row>
    <row r="51" spans="1:38" ht="14.25" customHeight="1">
      <c r="B51" s="215"/>
      <c r="C51" s="648" t="s">
        <v>495</v>
      </c>
      <c r="D51" s="648"/>
      <c r="E51" s="648"/>
      <c r="F51" s="648"/>
      <c r="G51" s="649"/>
      <c r="H51" s="649"/>
      <c r="I51" s="649"/>
      <c r="J51" s="649"/>
      <c r="K51" s="649"/>
      <c r="L51" s="649"/>
      <c r="M51" s="649"/>
      <c r="N51" s="649"/>
      <c r="O51" s="650"/>
      <c r="P51" s="650"/>
      <c r="Q51" s="650"/>
      <c r="R51" s="650"/>
      <c r="S51" s="715"/>
      <c r="T51" s="715"/>
      <c r="U51" s="715"/>
      <c r="V51" s="654"/>
      <c r="W51" s="607"/>
      <c r="X51" s="607"/>
      <c r="Y51" s="607"/>
      <c r="Z51" s="608"/>
      <c r="AA51" s="608"/>
      <c r="AB51" s="301"/>
      <c r="AD51" s="261"/>
      <c r="AE51" s="647"/>
      <c r="AF51" s="647"/>
      <c r="AG51" s="647"/>
      <c r="AH51" s="647"/>
      <c r="AI51" s="647"/>
      <c r="AJ51" s="647"/>
      <c r="AK51" s="647"/>
    </row>
    <row r="52" spans="1:38" ht="21.75" customHeight="1">
      <c r="B52" s="215"/>
      <c r="C52" s="650" t="s">
        <v>496</v>
      </c>
      <c r="D52" s="650"/>
      <c r="E52" s="650"/>
      <c r="F52" s="650"/>
      <c r="G52" s="651"/>
      <c r="H52" s="651"/>
      <c r="I52" s="651"/>
      <c r="J52" s="651"/>
      <c r="K52" s="651"/>
      <c r="L52" s="651"/>
      <c r="M52" s="651"/>
      <c r="N52" s="651"/>
      <c r="O52" s="650"/>
      <c r="P52" s="650"/>
      <c r="Q52" s="650"/>
      <c r="R52" s="650"/>
      <c r="S52" s="715"/>
      <c r="T52" s="715"/>
      <c r="U52" s="715"/>
      <c r="V52" s="654"/>
      <c r="W52" s="607"/>
      <c r="X52" s="607"/>
      <c r="Y52" s="607"/>
      <c r="Z52" s="608"/>
      <c r="AA52" s="608"/>
      <c r="AB52" s="301"/>
      <c r="AD52" s="261"/>
      <c r="AE52" s="647"/>
      <c r="AF52" s="647"/>
      <c r="AG52" s="647"/>
      <c r="AH52" s="647"/>
      <c r="AI52" s="647"/>
      <c r="AJ52" s="647"/>
      <c r="AK52" s="647"/>
    </row>
    <row r="53" spans="1:38" ht="4.5" customHeight="1">
      <c r="B53" s="247"/>
      <c r="C53" s="248"/>
      <c r="D53" s="249"/>
      <c r="E53" s="249"/>
      <c r="F53" s="249"/>
      <c r="G53" s="249"/>
      <c r="H53" s="249"/>
      <c r="I53" s="249"/>
      <c r="J53" s="249"/>
      <c r="K53" s="249"/>
      <c r="L53" s="249"/>
      <c r="M53" s="249"/>
      <c r="N53" s="249"/>
      <c r="O53" s="250"/>
      <c r="P53" s="248"/>
      <c r="Q53" s="251"/>
      <c r="R53" s="251"/>
      <c r="S53" s="251"/>
      <c r="T53" s="251"/>
      <c r="U53" s="251"/>
      <c r="V53" s="251"/>
      <c r="W53" s="251"/>
      <c r="X53" s="251"/>
      <c r="Y53" s="251"/>
      <c r="Z53" s="251"/>
      <c r="AA53" s="304"/>
      <c r="AB53" s="305"/>
      <c r="AD53" s="261"/>
      <c r="AE53" s="646"/>
      <c r="AF53" s="646"/>
      <c r="AG53" s="646"/>
      <c r="AH53" s="646"/>
      <c r="AI53" s="646"/>
      <c r="AJ53" s="646"/>
      <c r="AK53" s="646"/>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A55" s="220"/>
      <c r="C55" s="253"/>
      <c r="D55" s="238"/>
      <c r="E55" s="238"/>
      <c r="F55" s="238"/>
      <c r="G55" s="238"/>
      <c r="H55" s="238"/>
      <c r="I55" s="238"/>
      <c r="J55" s="238"/>
      <c r="K55" s="238"/>
      <c r="L55" s="238"/>
      <c r="M55" s="238"/>
      <c r="N55" s="238"/>
      <c r="AA55" s="254"/>
      <c r="AC55" s="238"/>
      <c r="AE55" s="261"/>
      <c r="AF55" s="239"/>
      <c r="AG55" s="239"/>
      <c r="AH55" s="239"/>
      <c r="AI55" s="239"/>
      <c r="AJ55" s="239"/>
      <c r="AK55" s="239"/>
      <c r="AL55" s="239"/>
    </row>
    <row r="56" spans="1:38" ht="22.5" customHeight="1">
      <c r="C56" s="253"/>
      <c r="D56" s="238"/>
      <c r="E56" s="238"/>
      <c r="F56" s="238"/>
      <c r="G56" s="238"/>
      <c r="H56" s="238"/>
      <c r="I56" s="238"/>
      <c r="J56" s="238"/>
      <c r="K56" s="238"/>
      <c r="L56" s="238"/>
      <c r="M56" s="238"/>
      <c r="N56" s="238"/>
      <c r="P56" s="253"/>
      <c r="Q56" s="254"/>
      <c r="R56" s="254"/>
      <c r="S56" s="254"/>
      <c r="T56" s="254"/>
      <c r="U56" s="254"/>
      <c r="V56" s="254"/>
      <c r="W56" s="254"/>
      <c r="X56" s="254"/>
      <c r="Y56" s="254"/>
      <c r="Z56" s="254"/>
      <c r="AA56" s="254"/>
    </row>
    <row r="57" spans="1:38"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c r="AA57" s="254"/>
    </row>
    <row r="58" spans="1:38"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row>
    <row r="59" spans="1:38"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row>
    <row r="60" spans="1:38"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t="22.5" customHeight="1">
      <c r="C76" s="253"/>
      <c r="D76" s="238"/>
      <c r="E76" s="238"/>
      <c r="F76" s="238"/>
      <c r="G76" s="238"/>
      <c r="H76" s="238"/>
      <c r="I76" s="238"/>
      <c r="J76" s="238"/>
      <c r="K76" s="238"/>
      <c r="L76" s="238"/>
      <c r="M76" s="238"/>
      <c r="N76" s="238"/>
      <c r="O76" s="255"/>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O81" s="255"/>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sheetData>
  <sheetProtection algorithmName="SHA-512" hashValue="gqLZYucE3hW3vGngdsjvF7CdSpSObU84mQiG+YrKS0hkmU/GruyBVM9gE4VxpFDAME1QNenHqssKx9PWoldLLA==" saltValue="Q3Oh0h/n5SE94E64E35u9g==" spinCount="100000" sheet="1" objects="1" scenarios="1"/>
  <mergeCells count="87">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9"/>
    <mergeCell ref="R20:AA20"/>
    <mergeCell ref="R21:AA28"/>
    <mergeCell ref="D32:E32"/>
    <mergeCell ref="D33:E33"/>
    <mergeCell ref="D36:E36"/>
    <mergeCell ref="C38:N38"/>
    <mergeCell ref="O38:AA38"/>
    <mergeCell ref="C39:F39"/>
    <mergeCell ref="G39:N39"/>
    <mergeCell ref="O39:S39"/>
    <mergeCell ref="T39:AA39"/>
    <mergeCell ref="AE39:AK39"/>
    <mergeCell ref="C40:F40"/>
    <mergeCell ref="G40:N40"/>
    <mergeCell ref="O40:S40"/>
    <mergeCell ref="T40:AA40"/>
    <mergeCell ref="AE40:AK40"/>
    <mergeCell ref="C41:F41"/>
    <mergeCell ref="G41:N41"/>
    <mergeCell ref="O41:S41"/>
    <mergeCell ref="T41:AA41"/>
    <mergeCell ref="C42:F42"/>
    <mergeCell ref="G42:N42"/>
    <mergeCell ref="O42:S42"/>
    <mergeCell ref="T42:AA42"/>
    <mergeCell ref="AE42:AK42"/>
    <mergeCell ref="C43:F44"/>
    <mergeCell ref="G43:N44"/>
    <mergeCell ref="O43:S43"/>
    <mergeCell ref="T43:AA43"/>
    <mergeCell ref="AE43:AK43"/>
    <mergeCell ref="O44:S44"/>
    <mergeCell ref="T44:AA44"/>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V48:V49"/>
    <mergeCell ref="W48:Y49"/>
    <mergeCell ref="Z48:AA49"/>
    <mergeCell ref="AE48:AK48"/>
    <mergeCell ref="C49:F49"/>
    <mergeCell ref="G49:N49"/>
    <mergeCell ref="AE49:AK49"/>
    <mergeCell ref="AE53:AK53"/>
    <mergeCell ref="AF54:AL54"/>
    <mergeCell ref="Z50:AA52"/>
    <mergeCell ref="AE50:AK50"/>
    <mergeCell ref="C51:F51"/>
    <mergeCell ref="G51:N51"/>
    <mergeCell ref="AE51:AK51"/>
    <mergeCell ref="C52:F52"/>
    <mergeCell ref="G52:N52"/>
    <mergeCell ref="AE52:AK52"/>
    <mergeCell ref="C50:F50"/>
    <mergeCell ref="G50:N50"/>
    <mergeCell ref="S50:U52"/>
    <mergeCell ref="V50:V52"/>
    <mergeCell ref="W50:Y52"/>
  </mergeCells>
  <pageMargins left="0.45972222222222198" right="0.42986111111111103" top="1.0798611111111101" bottom="0.35" header="0.511811023622047" footer="0.511811023622047"/>
  <pageSetup paperSize="9" scale="80"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dimension ref="A1:AL84"/>
  <sheetViews>
    <sheetView showGridLines="0" topLeftCell="A18" zoomScale="85" zoomScaleNormal="85" workbookViewId="0">
      <selection activeCell="A18" sqref="A18"/>
    </sheetView>
  </sheetViews>
  <sheetFormatPr baseColWidth="10" defaultColWidth="11.42578125" defaultRowHeight="12.75"/>
  <cols>
    <col min="1" max="2" width="1.140625" customWidth="1"/>
    <col min="3" max="3" width="4.28515625" customWidth="1"/>
    <col min="4" max="5" width="6.71093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755</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756</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8"/>
      <c r="S13" s="758"/>
      <c r="T13" s="758"/>
      <c r="U13" s="758"/>
      <c r="V13" s="758"/>
      <c r="W13" s="758"/>
      <c r="X13" s="758"/>
      <c r="Y13" s="758"/>
      <c r="Z13" s="758"/>
      <c r="AA13" s="758"/>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58"/>
      <c r="S14" s="758"/>
      <c r="T14" s="758"/>
      <c r="U14" s="758"/>
      <c r="V14" s="758"/>
      <c r="W14" s="758"/>
      <c r="X14" s="758"/>
      <c r="Y14" s="758"/>
      <c r="Z14" s="758"/>
      <c r="AA14" s="758"/>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8"/>
      <c r="S15" s="758"/>
      <c r="T15" s="758"/>
      <c r="U15" s="758"/>
      <c r="V15" s="758"/>
      <c r="W15" s="758"/>
      <c r="X15" s="758"/>
      <c r="Y15" s="758"/>
      <c r="Z15" s="758"/>
      <c r="AA15" s="75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8"/>
      <c r="S16" s="758"/>
      <c r="T16" s="758"/>
      <c r="U16" s="758"/>
      <c r="V16" s="758"/>
      <c r="W16" s="758"/>
      <c r="X16" s="758"/>
      <c r="Y16" s="758"/>
      <c r="Z16" s="758"/>
      <c r="AA16" s="75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8"/>
      <c r="S17" s="758"/>
      <c r="T17" s="758"/>
      <c r="U17" s="758"/>
      <c r="V17" s="758"/>
      <c r="W17" s="758"/>
      <c r="X17" s="758"/>
      <c r="Y17" s="758"/>
      <c r="Z17" s="758"/>
      <c r="AA17" s="75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8"/>
      <c r="S18" s="758"/>
      <c r="T18" s="758"/>
      <c r="U18" s="758"/>
      <c r="V18" s="758"/>
      <c r="W18" s="758"/>
      <c r="X18" s="758"/>
      <c r="Y18" s="758"/>
      <c r="Z18" s="758"/>
      <c r="AA18" s="75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8"/>
      <c r="S19" s="758"/>
      <c r="T19" s="758"/>
      <c r="U19" s="758"/>
      <c r="V19" s="758"/>
      <c r="W19" s="758"/>
      <c r="X19" s="758"/>
      <c r="Y19" s="758"/>
      <c r="Z19" s="758"/>
      <c r="AA19" s="75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8"/>
      <c r="S20" s="758"/>
      <c r="T20" s="758"/>
      <c r="U20" s="758"/>
      <c r="V20" s="758"/>
      <c r="W20" s="758"/>
      <c r="X20" s="758"/>
      <c r="Y20" s="758"/>
      <c r="Z20" s="758"/>
      <c r="AA20" s="758"/>
      <c r="AB20" s="216"/>
      <c r="AE20" s="218"/>
      <c r="AF20" s="218"/>
      <c r="AG20" s="218"/>
      <c r="AH20" s="218"/>
      <c r="AI20" s="218"/>
      <c r="AJ20" s="218"/>
      <c r="AK20" s="218"/>
      <c r="AL20" s="218"/>
    </row>
    <row r="21" spans="2:38" ht="27.75"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35.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26.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24.7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21.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21"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21.7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6" t="s">
        <v>657</v>
      </c>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29">
        <f>INDICADORES!H81</f>
        <v>33</v>
      </c>
      <c r="G31" s="229">
        <f>INDICADORES!K81</f>
        <v>0</v>
      </c>
      <c r="H31" s="229">
        <f>INDICADORES!N81</f>
        <v>23</v>
      </c>
      <c r="I31" s="229">
        <f>INDICADORES!T81</f>
        <v>18</v>
      </c>
      <c r="J31" s="229">
        <f>INDICADORES!W81</f>
        <v>0</v>
      </c>
      <c r="K31" s="229">
        <f>INDICADORES!Z81</f>
        <v>16</v>
      </c>
      <c r="L31" s="229">
        <f>INDICADORES!AF81</f>
        <v>73</v>
      </c>
      <c r="M31" s="229">
        <f>INDICADORES!AI81</f>
        <v>25</v>
      </c>
      <c r="N31" s="229">
        <f>INDICADORES!AL81</f>
        <v>27</v>
      </c>
      <c r="O31" s="229">
        <f>INDICADORES!AR81</f>
        <v>30</v>
      </c>
      <c r="P31" s="229">
        <f>INDICADORES!AU81</f>
        <v>32</v>
      </c>
      <c r="Q31" s="229">
        <f>INDICADORES!AX81</f>
        <v>34</v>
      </c>
      <c r="R31" s="230">
        <f>SUM(F31:Q31)</f>
        <v>311</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29" t="s">
        <v>219</v>
      </c>
      <c r="G32" s="229" t="s">
        <v>219</v>
      </c>
      <c r="H32" s="229" t="s">
        <v>219</v>
      </c>
      <c r="I32" s="229" t="s">
        <v>219</v>
      </c>
      <c r="J32" s="229" t="s">
        <v>219</v>
      </c>
      <c r="K32" s="229" t="s">
        <v>219</v>
      </c>
      <c r="L32" s="229" t="s">
        <v>219</v>
      </c>
      <c r="M32" s="229" t="s">
        <v>219</v>
      </c>
      <c r="N32" s="229" t="s">
        <v>219</v>
      </c>
      <c r="O32" s="229" t="s">
        <v>219</v>
      </c>
      <c r="P32" s="229" t="s">
        <v>219</v>
      </c>
      <c r="Q32" s="229" t="s">
        <v>219</v>
      </c>
      <c r="R32" s="229" t="s">
        <v>219</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405">
        <f t="shared" ref="F33:Q33" si="0">F31</f>
        <v>33</v>
      </c>
      <c r="G33" s="405">
        <f t="shared" si="0"/>
        <v>0</v>
      </c>
      <c r="H33" s="405">
        <f t="shared" si="0"/>
        <v>23</v>
      </c>
      <c r="I33" s="405">
        <f t="shared" si="0"/>
        <v>18</v>
      </c>
      <c r="J33" s="405">
        <f t="shared" si="0"/>
        <v>0</v>
      </c>
      <c r="K33" s="405">
        <f t="shared" si="0"/>
        <v>16</v>
      </c>
      <c r="L33" s="405">
        <f t="shared" si="0"/>
        <v>73</v>
      </c>
      <c r="M33" s="405">
        <f t="shared" si="0"/>
        <v>25</v>
      </c>
      <c r="N33" s="405">
        <f t="shared" si="0"/>
        <v>27</v>
      </c>
      <c r="O33" s="405">
        <f t="shared" si="0"/>
        <v>30</v>
      </c>
      <c r="P33" s="405">
        <f t="shared" si="0"/>
        <v>32</v>
      </c>
      <c r="Q33" s="405">
        <f t="shared" si="0"/>
        <v>34</v>
      </c>
      <c r="R33" s="230">
        <f>SUM(F33:Q33)</f>
        <v>311</v>
      </c>
      <c r="U33" s="234">
        <f>AVERAGE(F33,G33,H33,I33,J33,K33,L33,M33,N33,O33,P33,Q33)</f>
        <v>25.916666666666668</v>
      </c>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237">
        <v>0</v>
      </c>
      <c r="G34" s="237">
        <v>0</v>
      </c>
      <c r="H34" s="237">
        <v>44</v>
      </c>
      <c r="I34" s="237">
        <v>18</v>
      </c>
      <c r="J34" s="237">
        <v>16</v>
      </c>
      <c r="K34" s="237">
        <v>22</v>
      </c>
      <c r="L34" s="237">
        <v>21</v>
      </c>
      <c r="M34" s="237">
        <v>18</v>
      </c>
      <c r="N34" s="237">
        <v>20</v>
      </c>
      <c r="O34" s="237">
        <v>20</v>
      </c>
      <c r="P34" s="237">
        <v>0</v>
      </c>
      <c r="Q34" s="237">
        <v>0</v>
      </c>
      <c r="R34" s="237">
        <v>179</v>
      </c>
      <c r="U34" s="236"/>
      <c r="V34" s="220"/>
      <c r="W34" s="220"/>
      <c r="X34" s="220"/>
      <c r="Y34" s="220"/>
      <c r="Z34" s="220"/>
      <c r="AA34" s="221"/>
      <c r="AB34" s="216"/>
      <c r="AE34" s="218"/>
      <c r="AF34" s="218"/>
      <c r="AG34" s="218"/>
      <c r="AH34" s="218"/>
      <c r="AI34" s="218"/>
      <c r="AJ34" s="218"/>
      <c r="AK34" s="218"/>
      <c r="AL34" s="218"/>
    </row>
    <row r="35" spans="2:38" ht="16.5" customHeight="1">
      <c r="B35" s="215"/>
      <c r="C35" s="219"/>
      <c r="D35" s="685" t="s">
        <v>26</v>
      </c>
      <c r="E35" s="685"/>
      <c r="F35" s="237">
        <f t="shared" ref="F35:Q35" si="1">91-25</f>
        <v>66</v>
      </c>
      <c r="G35" s="237">
        <f t="shared" si="1"/>
        <v>66</v>
      </c>
      <c r="H35" s="237">
        <f t="shared" si="1"/>
        <v>66</v>
      </c>
      <c r="I35" s="237">
        <f t="shared" si="1"/>
        <v>66</v>
      </c>
      <c r="J35" s="237">
        <f t="shared" si="1"/>
        <v>66</v>
      </c>
      <c r="K35" s="237">
        <f t="shared" si="1"/>
        <v>66</v>
      </c>
      <c r="L35" s="237">
        <f t="shared" si="1"/>
        <v>66</v>
      </c>
      <c r="M35" s="237">
        <f t="shared" si="1"/>
        <v>66</v>
      </c>
      <c r="N35" s="237">
        <f t="shared" si="1"/>
        <v>66</v>
      </c>
      <c r="O35" s="237">
        <f t="shared" si="1"/>
        <v>66</v>
      </c>
      <c r="P35" s="237">
        <f t="shared" si="1"/>
        <v>66</v>
      </c>
      <c r="Q35" s="237">
        <f t="shared" si="1"/>
        <v>66</v>
      </c>
      <c r="R35" s="237">
        <f>SUM(F35:Q35)</f>
        <v>792</v>
      </c>
      <c r="U35" s="220"/>
      <c r="V35" s="220"/>
      <c r="W35" s="220"/>
      <c r="X35" s="220"/>
      <c r="Y35" s="220"/>
      <c r="Z35" s="220"/>
      <c r="AA35" s="221"/>
      <c r="AB35" s="216"/>
      <c r="AE35" s="218"/>
      <c r="AF35" s="218"/>
      <c r="AG35" s="218"/>
      <c r="AH35" s="218"/>
      <c r="AI35" s="218"/>
      <c r="AJ35" s="218"/>
      <c r="AK35" s="218"/>
      <c r="AL35" s="218"/>
    </row>
    <row r="36" spans="2:38" ht="12.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757</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659</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652</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67" t="s">
        <v>482</v>
      </c>
      <c r="AA47" s="66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67"/>
      <c r="AA48" s="667"/>
      <c r="AB48" s="216"/>
      <c r="AC48" s="238"/>
      <c r="AE48" s="261"/>
      <c r="AF48" s="647"/>
      <c r="AG48" s="647"/>
      <c r="AH48" s="647"/>
      <c r="AI48" s="647"/>
      <c r="AJ48" s="647"/>
      <c r="AK48" s="647"/>
      <c r="AL48" s="647"/>
    </row>
    <row r="49" spans="1:38" ht="21" customHeight="1">
      <c r="B49" s="215"/>
      <c r="C49" s="648" t="s">
        <v>526</v>
      </c>
      <c r="D49" s="648"/>
      <c r="E49" s="648"/>
      <c r="F49" s="648"/>
      <c r="G49" s="652" t="s">
        <v>758</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zI/ExFuv3NS6KsppuEG/Bea3REVMLtZWWZKFr6dx6ULm/apHNkYXbqz2TfYvbKrKFJ6XWnQit5SvYyx6sGR0dQ==" saltValue="2DMjaW5GQSjqT+2quIzLpg=="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dimension ref="A1:AL84"/>
  <sheetViews>
    <sheetView showGridLines="0" topLeftCell="A13" zoomScale="85" zoomScaleNormal="85" workbookViewId="0">
      <selection activeCell="Y6" sqref="Y6"/>
    </sheetView>
  </sheetViews>
  <sheetFormatPr baseColWidth="10" defaultColWidth="11.42578125" defaultRowHeight="12.75"/>
  <cols>
    <col min="1" max="2" width="1.140625" customWidth="1"/>
    <col min="3" max="3" width="4.28515625" customWidth="1"/>
    <col min="4" max="5" width="6.71093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759</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760</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8"/>
      <c r="S13" s="758"/>
      <c r="T13" s="758"/>
      <c r="U13" s="758"/>
      <c r="V13" s="758"/>
      <c r="W13" s="758"/>
      <c r="X13" s="758"/>
      <c r="Y13" s="758"/>
      <c r="Z13" s="758"/>
      <c r="AA13" s="758"/>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58"/>
      <c r="S14" s="758"/>
      <c r="T14" s="758"/>
      <c r="U14" s="758"/>
      <c r="V14" s="758"/>
      <c r="W14" s="758"/>
      <c r="X14" s="758"/>
      <c r="Y14" s="758"/>
      <c r="Z14" s="758"/>
      <c r="AA14" s="758"/>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8"/>
      <c r="S15" s="758"/>
      <c r="T15" s="758"/>
      <c r="U15" s="758"/>
      <c r="V15" s="758"/>
      <c r="W15" s="758"/>
      <c r="X15" s="758"/>
      <c r="Y15" s="758"/>
      <c r="Z15" s="758"/>
      <c r="AA15" s="75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8"/>
      <c r="S16" s="758"/>
      <c r="T16" s="758"/>
      <c r="U16" s="758"/>
      <c r="V16" s="758"/>
      <c r="W16" s="758"/>
      <c r="X16" s="758"/>
      <c r="Y16" s="758"/>
      <c r="Z16" s="758"/>
      <c r="AA16" s="75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8"/>
      <c r="S17" s="758"/>
      <c r="T17" s="758"/>
      <c r="U17" s="758"/>
      <c r="V17" s="758"/>
      <c r="W17" s="758"/>
      <c r="X17" s="758"/>
      <c r="Y17" s="758"/>
      <c r="Z17" s="758"/>
      <c r="AA17" s="75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8"/>
      <c r="S18" s="758"/>
      <c r="T18" s="758"/>
      <c r="U18" s="758"/>
      <c r="V18" s="758"/>
      <c r="W18" s="758"/>
      <c r="X18" s="758"/>
      <c r="Y18" s="758"/>
      <c r="Z18" s="758"/>
      <c r="AA18" s="75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8"/>
      <c r="S19" s="758"/>
      <c r="T19" s="758"/>
      <c r="U19" s="758"/>
      <c r="V19" s="758"/>
      <c r="W19" s="758"/>
      <c r="X19" s="758"/>
      <c r="Y19" s="758"/>
      <c r="Z19" s="758"/>
      <c r="AA19" s="75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8"/>
      <c r="S20" s="758"/>
      <c r="T20" s="758"/>
      <c r="U20" s="758"/>
      <c r="V20" s="758"/>
      <c r="W20" s="758"/>
      <c r="X20" s="758"/>
      <c r="Y20" s="758"/>
      <c r="Z20" s="758"/>
      <c r="AA20" s="758"/>
      <c r="AB20" s="216"/>
      <c r="AE20" s="218"/>
      <c r="AF20" s="218"/>
      <c r="AG20" s="218"/>
      <c r="AH20" s="218"/>
      <c r="AI20" s="218"/>
      <c r="AJ20" s="218"/>
      <c r="AK20" s="218"/>
      <c r="AL20" s="218"/>
    </row>
    <row r="21" spans="2:38" ht="27.75"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35.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26.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24.7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21.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21"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21.7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6" t="s">
        <v>657</v>
      </c>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29">
        <f>INDICADORES!H82</f>
        <v>19</v>
      </c>
      <c r="G31" s="229">
        <f>INDICADORES!K82</f>
        <v>0</v>
      </c>
      <c r="H31" s="229">
        <f>INDICADORES!N82</f>
        <v>20</v>
      </c>
      <c r="I31" s="229">
        <f>INDICADORES!T82</f>
        <v>35</v>
      </c>
      <c r="J31" s="229">
        <f>INDICADORES!W82</f>
        <v>0</v>
      </c>
      <c r="K31" s="229">
        <f>INDICADORES!Z82</f>
        <v>28</v>
      </c>
      <c r="L31" s="229">
        <f>INDICADORES!AF82</f>
        <v>29</v>
      </c>
      <c r="M31" s="229">
        <f>INDICADORES!AI82</f>
        <v>28</v>
      </c>
      <c r="N31" s="229">
        <f>INDICADORES!AL82</f>
        <v>48</v>
      </c>
      <c r="O31" s="229">
        <f>INDICADORES!AR82</f>
        <v>23</v>
      </c>
      <c r="P31" s="229">
        <f>INDICADORES!AU82</f>
        <v>54</v>
      </c>
      <c r="Q31" s="229">
        <f>INDICADORES!AX82</f>
        <v>44</v>
      </c>
      <c r="R31" s="230">
        <f>SUM(F31:Q31)</f>
        <v>328</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29" t="s">
        <v>219</v>
      </c>
      <c r="G32" s="229" t="s">
        <v>219</v>
      </c>
      <c r="H32" s="229" t="s">
        <v>219</v>
      </c>
      <c r="I32" s="229" t="s">
        <v>219</v>
      </c>
      <c r="J32" s="229" t="s">
        <v>219</v>
      </c>
      <c r="K32" s="229" t="s">
        <v>219</v>
      </c>
      <c r="L32" s="229" t="s">
        <v>219</v>
      </c>
      <c r="M32" s="229" t="s">
        <v>219</v>
      </c>
      <c r="N32" s="229" t="s">
        <v>219</v>
      </c>
      <c r="O32" s="229" t="s">
        <v>219</v>
      </c>
      <c r="P32" s="229" t="s">
        <v>219</v>
      </c>
      <c r="Q32" s="229" t="s">
        <v>219</v>
      </c>
      <c r="R32" s="229" t="s">
        <v>219</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405">
        <f t="shared" ref="F33:Q33" si="0">F31</f>
        <v>19</v>
      </c>
      <c r="G33" s="405">
        <f t="shared" si="0"/>
        <v>0</v>
      </c>
      <c r="H33" s="405">
        <f t="shared" si="0"/>
        <v>20</v>
      </c>
      <c r="I33" s="405">
        <f t="shared" si="0"/>
        <v>35</v>
      </c>
      <c r="J33" s="405">
        <f t="shared" si="0"/>
        <v>0</v>
      </c>
      <c r="K33" s="405">
        <f t="shared" si="0"/>
        <v>28</v>
      </c>
      <c r="L33" s="405">
        <f t="shared" si="0"/>
        <v>29</v>
      </c>
      <c r="M33" s="405">
        <f t="shared" si="0"/>
        <v>28</v>
      </c>
      <c r="N33" s="405">
        <f t="shared" si="0"/>
        <v>48</v>
      </c>
      <c r="O33" s="405">
        <f t="shared" si="0"/>
        <v>23</v>
      </c>
      <c r="P33" s="405">
        <f t="shared" si="0"/>
        <v>54</v>
      </c>
      <c r="Q33" s="405">
        <f t="shared" si="0"/>
        <v>44</v>
      </c>
      <c r="R33" s="230">
        <f>SUM(F33:Q33)</f>
        <v>328</v>
      </c>
      <c r="U33" s="234">
        <f>AVERAGE(F33,G33,H33,I33,J33,K33,L33,M33,N33,O33,P33,Q33)</f>
        <v>27.333333333333332</v>
      </c>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237">
        <v>0</v>
      </c>
      <c r="G34" s="237">
        <v>0</v>
      </c>
      <c r="H34" s="237">
        <v>25</v>
      </c>
      <c r="I34" s="237">
        <v>20</v>
      </c>
      <c r="J34" s="237">
        <v>27</v>
      </c>
      <c r="K34" s="237">
        <v>21</v>
      </c>
      <c r="L34" s="237">
        <v>35</v>
      </c>
      <c r="M34" s="237">
        <v>35</v>
      </c>
      <c r="N34" s="237">
        <v>21</v>
      </c>
      <c r="O34" s="237">
        <v>21</v>
      </c>
      <c r="P34" s="237">
        <v>0</v>
      </c>
      <c r="Q34" s="237">
        <v>0</v>
      </c>
      <c r="R34" s="237">
        <v>205</v>
      </c>
      <c r="U34" s="236"/>
      <c r="V34" s="220"/>
      <c r="W34" s="220"/>
      <c r="X34" s="220"/>
      <c r="Y34" s="220"/>
      <c r="Z34" s="220"/>
      <c r="AA34" s="221"/>
      <c r="AB34" s="216"/>
      <c r="AE34" s="218"/>
      <c r="AF34" s="218"/>
      <c r="AG34" s="218"/>
      <c r="AH34" s="218"/>
      <c r="AI34" s="218"/>
      <c r="AJ34" s="218"/>
      <c r="AK34" s="218"/>
      <c r="AL34" s="218"/>
    </row>
    <row r="35" spans="2:38" ht="16.5" customHeight="1">
      <c r="B35" s="215"/>
      <c r="C35" s="219"/>
      <c r="D35" s="685" t="s">
        <v>26</v>
      </c>
      <c r="E35" s="685"/>
      <c r="F35" s="237">
        <v>25</v>
      </c>
      <c r="G35" s="237">
        <v>25</v>
      </c>
      <c r="H35" s="237">
        <v>25</v>
      </c>
      <c r="I35" s="237">
        <v>25</v>
      </c>
      <c r="J35" s="237">
        <v>25</v>
      </c>
      <c r="K35" s="237">
        <v>25</v>
      </c>
      <c r="L35" s="237">
        <v>25</v>
      </c>
      <c r="M35" s="237">
        <v>25</v>
      </c>
      <c r="N35" s="237">
        <v>25</v>
      </c>
      <c r="O35" s="237">
        <v>25</v>
      </c>
      <c r="P35" s="237">
        <v>25</v>
      </c>
      <c r="Q35" s="237">
        <v>25</v>
      </c>
      <c r="R35" s="237">
        <f>SUM(F35:Q35)</f>
        <v>300</v>
      </c>
      <c r="U35" s="220"/>
      <c r="V35" s="220"/>
      <c r="W35" s="220"/>
      <c r="X35" s="220"/>
      <c r="Y35" s="220"/>
      <c r="Z35" s="220"/>
      <c r="AA35" s="221"/>
      <c r="AB35" s="216"/>
      <c r="AE35" s="218"/>
      <c r="AF35" s="218"/>
      <c r="AG35" s="218"/>
      <c r="AH35" s="218"/>
      <c r="AI35" s="218"/>
      <c r="AJ35" s="218"/>
      <c r="AK35" s="218"/>
      <c r="AL35" s="218"/>
    </row>
    <row r="36" spans="2:38" ht="12.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761</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659</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652</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67" t="s">
        <v>482</v>
      </c>
      <c r="AA47" s="66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67"/>
      <c r="AA48" s="667"/>
      <c r="AB48" s="216"/>
      <c r="AC48" s="238"/>
      <c r="AE48" s="261"/>
      <c r="AF48" s="647"/>
      <c r="AG48" s="647"/>
      <c r="AH48" s="647"/>
      <c r="AI48" s="647"/>
      <c r="AJ48" s="647"/>
      <c r="AK48" s="647"/>
      <c r="AL48" s="647"/>
    </row>
    <row r="49" spans="1:38" ht="21" customHeight="1">
      <c r="B49" s="215"/>
      <c r="C49" s="648" t="s">
        <v>526</v>
      </c>
      <c r="D49" s="648"/>
      <c r="E49" s="648"/>
      <c r="F49" s="648"/>
      <c r="G49" s="652" t="s">
        <v>762</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dMQmr/jUlspHYtts2MJX3R7I5g4d4HtXVJuR6ffEEsG6NgHQKTaWCBHE0ZA6+RY0oqzEDjBw3hWvXR4ZQCLMCw==" saltValue="NaiUPiGmwxUGAeA/6+mCcg=="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dimension ref="A1:AN84"/>
  <sheetViews>
    <sheetView showGridLines="0" topLeftCell="A27" zoomScale="90" zoomScaleNormal="90" workbookViewId="0">
      <selection activeCell="AG26" sqref="AG26"/>
    </sheetView>
  </sheetViews>
  <sheetFormatPr baseColWidth="10" defaultColWidth="11.42578125" defaultRowHeight="12.75"/>
  <cols>
    <col min="1" max="2" width="1.140625" customWidth="1"/>
    <col min="3" max="3" width="4.28515625" customWidth="1"/>
    <col min="4" max="4" width="5" customWidth="1"/>
    <col min="5" max="5" width="5.140625" customWidth="1"/>
    <col min="6" max="29" width="8.7109375" customWidth="1"/>
    <col min="30" max="31" width="1.140625" customWidth="1"/>
    <col min="34" max="34" width="62.85546875" customWidth="1"/>
  </cols>
  <sheetData>
    <row r="1" spans="2:40" ht="6" customHeight="1"/>
    <row r="2" spans="2:40"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4"/>
    </row>
    <row r="3" spans="2:40">
      <c r="B3" s="215"/>
      <c r="G3" s="688" t="str">
        <f>+'OP MEDICINA GRAL'!G3</f>
        <v>HOSPITAL REGIONAL DE MONIQUIRÁ E.S.E.</v>
      </c>
      <c r="H3" s="688"/>
      <c r="I3" s="688"/>
      <c r="J3" s="688"/>
      <c r="K3" s="688"/>
      <c r="L3" s="688"/>
      <c r="M3" s="688"/>
      <c r="N3" s="688"/>
      <c r="O3" s="688"/>
      <c r="P3" s="688"/>
      <c r="AD3" s="216"/>
    </row>
    <row r="4" spans="2:40">
      <c r="B4" s="215"/>
      <c r="G4" s="688" t="s">
        <v>430</v>
      </c>
      <c r="H4" s="688"/>
      <c r="I4" s="688"/>
      <c r="J4" s="688"/>
      <c r="K4" s="688"/>
      <c r="L4" s="688"/>
      <c r="M4" s="688"/>
      <c r="N4" s="688"/>
      <c r="O4" s="688"/>
      <c r="P4" s="688"/>
      <c r="AD4" s="216"/>
    </row>
    <row r="5" spans="2:40">
      <c r="B5" s="215"/>
      <c r="G5" s="688" t="s">
        <v>537</v>
      </c>
      <c r="H5" s="688"/>
      <c r="I5" s="688"/>
      <c r="J5" s="688"/>
      <c r="K5" s="688"/>
      <c r="L5" s="688"/>
      <c r="M5" s="688"/>
      <c r="N5" s="688"/>
      <c r="O5" s="688"/>
      <c r="P5" s="688"/>
      <c r="AD5" s="216"/>
    </row>
    <row r="6" spans="2:40" ht="4.5" customHeight="1">
      <c r="B6" s="215"/>
      <c r="AD6" s="216"/>
    </row>
    <row r="7" spans="2:40"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689"/>
      <c r="AC7" s="689"/>
      <c r="AD7" s="216"/>
    </row>
    <row r="8" spans="2:40" ht="17.25" customHeight="1">
      <c r="B8" s="215"/>
      <c r="C8" s="690" t="s">
        <v>433</v>
      </c>
      <c r="D8" s="690"/>
      <c r="E8" s="690"/>
      <c r="F8" s="777" t="s">
        <v>151</v>
      </c>
      <c r="G8" s="777"/>
      <c r="H8" s="777"/>
      <c r="I8" s="777"/>
      <c r="J8" s="777"/>
      <c r="K8" s="777"/>
      <c r="L8" s="777"/>
      <c r="M8" s="777"/>
      <c r="N8" s="777"/>
      <c r="O8" s="777"/>
      <c r="P8" s="777"/>
      <c r="Q8" s="692" t="s">
        <v>435</v>
      </c>
      <c r="R8" s="692"/>
      <c r="S8" s="693"/>
      <c r="T8" s="693"/>
      <c r="U8" s="217"/>
      <c r="V8" s="217"/>
      <c r="W8" s="692" t="s">
        <v>436</v>
      </c>
      <c r="X8" s="692"/>
      <c r="Y8" s="694" t="s">
        <v>763</v>
      </c>
      <c r="Z8" s="694"/>
      <c r="AA8" s="694"/>
      <c r="AB8" s="694"/>
      <c r="AC8" s="694"/>
      <c r="AD8" s="216"/>
      <c r="AG8" s="218"/>
      <c r="AH8" s="686"/>
      <c r="AI8" s="686"/>
      <c r="AJ8" s="686"/>
      <c r="AK8" s="686"/>
      <c r="AL8" s="686"/>
      <c r="AM8" s="686"/>
      <c r="AN8" s="686"/>
    </row>
    <row r="9" spans="2:40" ht="17.25" customHeight="1">
      <c r="B9" s="215"/>
      <c r="C9" s="668" t="s">
        <v>438</v>
      </c>
      <c r="D9" s="668"/>
      <c r="E9" s="668"/>
      <c r="F9" s="687" t="s">
        <v>764</v>
      </c>
      <c r="G9" s="687"/>
      <c r="H9" s="687"/>
      <c r="I9" s="687"/>
      <c r="J9" s="687"/>
      <c r="K9" s="687"/>
      <c r="L9" s="687"/>
      <c r="M9" s="687"/>
      <c r="N9" s="687"/>
      <c r="O9" s="687"/>
      <c r="P9" s="687"/>
      <c r="Q9" s="687"/>
      <c r="R9" s="687"/>
      <c r="S9" s="687"/>
      <c r="T9" s="687"/>
      <c r="U9" s="687"/>
      <c r="V9" s="687"/>
      <c r="W9" s="687"/>
      <c r="X9" s="687"/>
      <c r="Y9" s="687"/>
      <c r="Z9" s="687"/>
      <c r="AA9" s="687"/>
      <c r="AB9" s="687"/>
      <c r="AC9" s="687"/>
      <c r="AD9" s="216"/>
      <c r="AG9" s="218"/>
      <c r="AH9" s="686"/>
      <c r="AI9" s="686"/>
      <c r="AJ9" s="686"/>
      <c r="AK9" s="686"/>
      <c r="AL9" s="686"/>
      <c r="AM9" s="686"/>
      <c r="AN9" s="686"/>
    </row>
    <row r="10" spans="2:40"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687"/>
      <c r="AC10" s="687"/>
      <c r="AD10" s="216"/>
      <c r="AG10" s="218"/>
      <c r="AH10" s="218"/>
      <c r="AI10" s="218"/>
      <c r="AJ10" s="218"/>
    </row>
    <row r="11" spans="2:40"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1"/>
      <c r="AD11" s="216"/>
      <c r="AG11" s="218"/>
      <c r="AH11" s="218"/>
      <c r="AI11" s="218"/>
      <c r="AJ11" s="218"/>
      <c r="AK11" s="218"/>
      <c r="AL11" s="218"/>
      <c r="AM11" s="218"/>
      <c r="AN11" s="218"/>
    </row>
    <row r="12" spans="2:40"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682"/>
      <c r="AC12" s="682"/>
      <c r="AD12" s="216"/>
      <c r="AG12" s="218"/>
      <c r="AH12" s="218"/>
      <c r="AI12" s="218"/>
      <c r="AJ12" s="218"/>
      <c r="AK12" s="218"/>
      <c r="AL12" s="218"/>
      <c r="AM12" s="218"/>
      <c r="AN12" s="218"/>
    </row>
    <row r="13" spans="2:40" ht="23.25" customHeight="1">
      <c r="B13" s="215"/>
      <c r="C13" s="219"/>
      <c r="D13" s="220"/>
      <c r="E13" s="220"/>
      <c r="F13" s="220"/>
      <c r="G13" s="220"/>
      <c r="H13" s="220"/>
      <c r="I13" s="220"/>
      <c r="J13" s="220"/>
      <c r="K13" s="220"/>
      <c r="L13" s="220"/>
      <c r="M13" s="220"/>
      <c r="N13" s="220"/>
      <c r="O13" s="220"/>
      <c r="P13" s="220"/>
      <c r="Q13" s="220"/>
      <c r="R13" s="682" t="s">
        <v>442</v>
      </c>
      <c r="S13" s="682"/>
      <c r="T13" s="682"/>
      <c r="U13" s="682"/>
      <c r="V13" s="682"/>
      <c r="W13" s="682"/>
      <c r="X13" s="682"/>
      <c r="Y13" s="682"/>
      <c r="Z13" s="682"/>
      <c r="AA13" s="682"/>
      <c r="AB13" s="682"/>
      <c r="AC13" s="682"/>
      <c r="AD13" s="216"/>
      <c r="AG13" s="218"/>
      <c r="AH13" s="218"/>
      <c r="AI13" s="218"/>
      <c r="AJ13" s="218"/>
      <c r="AK13" s="218"/>
      <c r="AL13" s="218"/>
      <c r="AM13" s="218"/>
      <c r="AN13" s="218"/>
    </row>
    <row r="14" spans="2:40" ht="18.75" customHeight="1">
      <c r="B14" s="215"/>
      <c r="C14" s="219"/>
      <c r="D14" s="220"/>
      <c r="E14" s="220"/>
      <c r="F14" s="220"/>
      <c r="G14" s="220"/>
      <c r="H14" s="220"/>
      <c r="I14" s="220"/>
      <c r="J14" s="220"/>
      <c r="K14" s="220"/>
      <c r="L14" s="220"/>
      <c r="M14" s="220"/>
      <c r="N14" s="220"/>
      <c r="O14" s="220"/>
      <c r="P14" s="220"/>
      <c r="Q14" s="220"/>
      <c r="R14" s="766" t="s">
        <v>765</v>
      </c>
      <c r="S14" s="766"/>
      <c r="T14" s="766"/>
      <c r="U14" s="766"/>
      <c r="V14" s="766"/>
      <c r="W14" s="766"/>
      <c r="X14" s="766"/>
      <c r="Y14" s="766"/>
      <c r="Z14" s="766"/>
      <c r="AA14" s="766"/>
      <c r="AB14" s="766"/>
      <c r="AC14" s="766"/>
      <c r="AD14" s="216"/>
      <c r="AG14" s="218"/>
      <c r="AH14" s="218"/>
      <c r="AI14" s="218"/>
      <c r="AJ14" s="218"/>
      <c r="AK14" s="218"/>
      <c r="AL14" s="218"/>
      <c r="AM14" s="218"/>
      <c r="AN14" s="218"/>
    </row>
    <row r="15" spans="2:40" ht="22.5"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766"/>
      <c r="AC15" s="766"/>
      <c r="AD15" s="216"/>
      <c r="AG15" s="218"/>
      <c r="AH15" s="218"/>
      <c r="AI15" s="218"/>
      <c r="AJ15" s="218"/>
      <c r="AK15" s="218"/>
      <c r="AL15" s="218"/>
      <c r="AM15" s="218"/>
      <c r="AN15" s="218"/>
    </row>
    <row r="16" spans="2:40" ht="15.75"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766"/>
      <c r="AC16" s="766"/>
      <c r="AD16" s="216"/>
      <c r="AG16" s="218"/>
      <c r="AH16" s="218"/>
      <c r="AI16" s="218"/>
      <c r="AJ16" s="218"/>
      <c r="AK16" s="218"/>
      <c r="AL16" s="218"/>
      <c r="AM16" s="218"/>
      <c r="AN16" s="218"/>
    </row>
    <row r="17" spans="2:40" ht="17.25"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766"/>
      <c r="AC17" s="766"/>
      <c r="AD17" s="216"/>
      <c r="AG17" s="218"/>
      <c r="AH17" s="218"/>
      <c r="AI17" s="218"/>
      <c r="AJ17" s="218"/>
      <c r="AK17" s="218"/>
      <c r="AL17" s="218"/>
      <c r="AM17" s="218"/>
      <c r="AN17" s="218"/>
    </row>
    <row r="18" spans="2:40" ht="16.5"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766"/>
      <c r="AC18" s="766"/>
      <c r="AD18" s="216"/>
      <c r="AG18" s="218"/>
      <c r="AH18" s="218"/>
      <c r="AI18" s="218"/>
      <c r="AJ18" s="218"/>
      <c r="AK18" s="218"/>
      <c r="AL18" s="218"/>
      <c r="AM18" s="218"/>
      <c r="AN18" s="218"/>
    </row>
    <row r="19" spans="2:40" ht="21"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766"/>
      <c r="AC19" s="766"/>
      <c r="AD19" s="216"/>
      <c r="AG19" s="218"/>
      <c r="AH19" s="218"/>
      <c r="AI19" s="218"/>
      <c r="AJ19" s="218"/>
      <c r="AK19" s="218"/>
      <c r="AL19" s="218"/>
      <c r="AM19" s="218"/>
      <c r="AN19" s="218"/>
    </row>
    <row r="20" spans="2:40" ht="19.5" customHeight="1">
      <c r="B20" s="215"/>
      <c r="C20" s="219"/>
      <c r="D20" s="220"/>
      <c r="E20" s="220"/>
      <c r="F20" s="220"/>
      <c r="G20" s="220"/>
      <c r="H20" s="220"/>
      <c r="I20" s="220"/>
      <c r="J20" s="220"/>
      <c r="K20" s="220"/>
      <c r="L20" s="220"/>
      <c r="M20" s="220"/>
      <c r="N20" s="220"/>
      <c r="O20" s="220"/>
      <c r="P20" s="220"/>
      <c r="Q20" s="220"/>
      <c r="R20" s="766"/>
      <c r="S20" s="766"/>
      <c r="T20" s="766"/>
      <c r="U20" s="766"/>
      <c r="V20" s="766"/>
      <c r="W20" s="766"/>
      <c r="X20" s="766"/>
      <c r="Y20" s="766"/>
      <c r="Z20" s="766"/>
      <c r="AA20" s="766"/>
      <c r="AB20" s="766"/>
      <c r="AC20" s="766"/>
      <c r="AD20" s="216"/>
      <c r="AG20" s="218"/>
      <c r="AH20" s="218"/>
      <c r="AI20" s="218"/>
      <c r="AJ20" s="218"/>
      <c r="AK20" s="218"/>
      <c r="AL20" s="218"/>
      <c r="AM20" s="218"/>
      <c r="AN20" s="218"/>
    </row>
    <row r="21" spans="2:40" ht="20.25" customHeight="1">
      <c r="B21" s="215"/>
      <c r="C21" s="219"/>
      <c r="D21" s="220"/>
      <c r="E21" s="220"/>
      <c r="F21" s="220"/>
      <c r="G21" s="220"/>
      <c r="H21" s="220"/>
      <c r="I21" s="220"/>
      <c r="J21" s="220"/>
      <c r="K21" s="220"/>
      <c r="L21" s="220"/>
      <c r="M21" s="220"/>
      <c r="N21" s="220"/>
      <c r="O21" s="220"/>
      <c r="P21" s="220"/>
      <c r="Q21" s="220"/>
      <c r="R21" s="766"/>
      <c r="S21" s="766"/>
      <c r="T21" s="766"/>
      <c r="U21" s="766"/>
      <c r="V21" s="766"/>
      <c r="W21" s="766"/>
      <c r="X21" s="766"/>
      <c r="Y21" s="766"/>
      <c r="Z21" s="766"/>
      <c r="AA21" s="766"/>
      <c r="AB21" s="766"/>
      <c r="AC21" s="766"/>
      <c r="AD21" s="216"/>
      <c r="AG21" s="218"/>
      <c r="AH21" s="218"/>
      <c r="AI21" s="218"/>
      <c r="AJ21" s="218"/>
      <c r="AK21" s="218"/>
      <c r="AL21" s="218"/>
      <c r="AM21" s="218"/>
      <c r="AN21" s="218"/>
    </row>
    <row r="22" spans="2:40" ht="21.75" customHeight="1">
      <c r="B22" s="215"/>
      <c r="C22" s="219"/>
      <c r="D22" s="220"/>
      <c r="E22" s="220"/>
      <c r="F22" s="220"/>
      <c r="G22" s="220"/>
      <c r="H22" s="220"/>
      <c r="I22" s="220"/>
      <c r="J22" s="220"/>
      <c r="K22" s="220"/>
      <c r="L22" s="220"/>
      <c r="M22" s="220"/>
      <c r="N22" s="220"/>
      <c r="O22" s="220"/>
      <c r="P22" s="220"/>
      <c r="Q22" s="220"/>
      <c r="R22" s="766"/>
      <c r="S22" s="766"/>
      <c r="T22" s="766"/>
      <c r="U22" s="766"/>
      <c r="V22" s="766"/>
      <c r="W22" s="766"/>
      <c r="X22" s="766"/>
      <c r="Y22" s="766"/>
      <c r="Z22" s="766"/>
      <c r="AA22" s="766"/>
      <c r="AB22" s="766"/>
      <c r="AC22" s="766"/>
      <c r="AD22" s="216"/>
      <c r="AG22" s="218"/>
      <c r="AH22" s="218"/>
      <c r="AI22" s="218"/>
      <c r="AJ22" s="218"/>
      <c r="AK22" s="218"/>
      <c r="AL22" s="218"/>
      <c r="AM22" s="218"/>
      <c r="AN22" s="218"/>
    </row>
    <row r="23" spans="2:40" ht="26.25" customHeight="1">
      <c r="B23" s="215"/>
      <c r="C23" s="219"/>
      <c r="D23" s="220"/>
      <c r="E23" s="220"/>
      <c r="F23" s="220"/>
      <c r="G23" s="220"/>
      <c r="H23" s="220"/>
      <c r="I23" s="220"/>
      <c r="J23" s="220"/>
      <c r="K23" s="220"/>
      <c r="L23" s="220"/>
      <c r="M23" s="220"/>
      <c r="N23" s="220"/>
      <c r="O23" s="220"/>
      <c r="P23" s="220"/>
      <c r="Q23" s="220"/>
      <c r="R23" s="682" t="s">
        <v>478</v>
      </c>
      <c r="S23" s="682"/>
      <c r="T23" s="682"/>
      <c r="U23" s="682"/>
      <c r="V23" s="682"/>
      <c r="W23" s="682"/>
      <c r="X23" s="682"/>
      <c r="Y23" s="682"/>
      <c r="Z23" s="682"/>
      <c r="AA23" s="682"/>
      <c r="AB23" s="682"/>
      <c r="AC23" s="682"/>
      <c r="AD23" s="216"/>
      <c r="AG23" s="218"/>
      <c r="AH23" s="218"/>
      <c r="AI23" s="218"/>
      <c r="AJ23" s="218"/>
      <c r="AK23" s="218"/>
      <c r="AL23" s="218"/>
      <c r="AM23" s="218"/>
      <c r="AN23" s="218"/>
    </row>
    <row r="24" spans="2:40" ht="29.25" customHeight="1">
      <c r="B24" s="215"/>
      <c r="C24" s="219"/>
      <c r="D24" s="220"/>
      <c r="E24" s="220"/>
      <c r="F24" s="220"/>
      <c r="G24" s="220"/>
      <c r="H24" s="220"/>
      <c r="I24" s="220"/>
      <c r="J24" s="220"/>
      <c r="K24" s="220"/>
      <c r="L24" s="220"/>
      <c r="M24" s="220"/>
      <c r="N24" s="220"/>
      <c r="O24" s="220"/>
      <c r="P24" s="220"/>
      <c r="Q24" s="220"/>
      <c r="R24" s="758" t="s">
        <v>766</v>
      </c>
      <c r="S24" s="758"/>
      <c r="T24" s="758"/>
      <c r="U24" s="758"/>
      <c r="V24" s="758"/>
      <c r="W24" s="758"/>
      <c r="X24" s="758"/>
      <c r="Y24" s="758"/>
      <c r="Z24" s="758"/>
      <c r="AA24" s="758"/>
      <c r="AB24" s="758"/>
      <c r="AC24" s="758"/>
      <c r="AD24" s="216"/>
      <c r="AG24" s="218"/>
      <c r="AH24" s="218"/>
      <c r="AI24" s="218"/>
      <c r="AJ24" s="218"/>
      <c r="AK24" s="218"/>
      <c r="AL24" s="218"/>
      <c r="AM24" s="218"/>
      <c r="AN24" s="218"/>
    </row>
    <row r="25" spans="2:40" ht="30"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758"/>
      <c r="AC25" s="758"/>
      <c r="AD25" s="216"/>
      <c r="AG25" s="218"/>
      <c r="AH25" s="218"/>
      <c r="AI25" s="218"/>
      <c r="AJ25" s="218"/>
      <c r="AK25" s="218"/>
      <c r="AL25" s="218"/>
      <c r="AM25" s="218"/>
      <c r="AN25" s="218"/>
    </row>
    <row r="26" spans="2:40" ht="26.2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758"/>
      <c r="AC26" s="758"/>
      <c r="AD26" s="216"/>
      <c r="AG26" s="218"/>
      <c r="AH26" s="218"/>
      <c r="AI26" s="218"/>
      <c r="AJ26" s="218"/>
      <c r="AK26" s="218"/>
      <c r="AL26" s="218"/>
      <c r="AM26" s="218"/>
      <c r="AN26" s="218"/>
    </row>
    <row r="27" spans="2:40" ht="28.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758"/>
      <c r="AC27" s="758"/>
      <c r="AD27" s="216"/>
      <c r="AG27" s="218"/>
      <c r="AH27" s="218"/>
      <c r="AI27" s="218"/>
      <c r="AJ27" s="218"/>
      <c r="AK27" s="218"/>
      <c r="AL27" s="218"/>
      <c r="AM27" s="218"/>
      <c r="AN27" s="218"/>
    </row>
    <row r="28" spans="2:40" ht="18"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758"/>
      <c r="AC28" s="758"/>
      <c r="AD28" s="216"/>
      <c r="AG28" s="218"/>
      <c r="AH28" s="218"/>
      <c r="AI28" s="218"/>
      <c r="AJ28" s="218"/>
      <c r="AK28" s="218"/>
      <c r="AL28" s="218"/>
      <c r="AM28" s="218"/>
      <c r="AN28" s="218"/>
    </row>
    <row r="29" spans="2:40" ht="3.75" customHeight="1">
      <c r="B29" s="215"/>
      <c r="C29" s="219"/>
      <c r="D29" s="220"/>
      <c r="E29" s="220"/>
      <c r="F29" s="220"/>
      <c r="G29" s="220"/>
      <c r="H29" s="220"/>
      <c r="I29" s="220"/>
      <c r="J29" s="220"/>
      <c r="K29" s="220"/>
      <c r="L29" s="220"/>
      <c r="M29" s="220"/>
      <c r="N29" s="220"/>
      <c r="O29" s="220"/>
      <c r="P29" s="220"/>
      <c r="Q29" s="220"/>
      <c r="R29" s="758"/>
      <c r="S29" s="758"/>
      <c r="T29" s="758"/>
      <c r="U29" s="758"/>
      <c r="V29" s="758"/>
      <c r="W29" s="758"/>
      <c r="X29" s="758"/>
      <c r="Y29" s="758"/>
      <c r="Z29" s="758"/>
      <c r="AA29" s="758"/>
      <c r="AB29" s="758"/>
      <c r="AC29" s="758"/>
      <c r="AD29" s="216"/>
      <c r="AG29" s="218"/>
      <c r="AH29" s="218"/>
      <c r="AI29" s="218"/>
      <c r="AJ29" s="218"/>
      <c r="AK29" s="218"/>
      <c r="AL29" s="218"/>
      <c r="AM29" s="218"/>
      <c r="AN29" s="218"/>
    </row>
    <row r="30" spans="2:40"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W30" s="220"/>
      <c r="X30" s="220"/>
      <c r="Y30" s="220"/>
      <c r="Z30" s="220"/>
      <c r="AA30" s="220"/>
      <c r="AB30" s="220"/>
      <c r="AC30" s="221"/>
      <c r="AD30" s="216"/>
      <c r="AG30" s="218"/>
      <c r="AH30" s="218"/>
      <c r="AI30" s="218"/>
      <c r="AJ30" s="218"/>
      <c r="AK30" s="218"/>
      <c r="AL30" s="218"/>
      <c r="AM30" s="218"/>
      <c r="AN30" s="218"/>
    </row>
    <row r="31" spans="2:40" ht="22.5" customHeight="1">
      <c r="B31" s="215"/>
      <c r="C31" s="219"/>
      <c r="D31" s="227" t="s">
        <v>27</v>
      </c>
      <c r="E31" s="228"/>
      <c r="F31" s="336">
        <f>INDICADORES!H44</f>
        <v>355</v>
      </c>
      <c r="G31" s="336">
        <f>INDICADORES!K44</f>
        <v>308</v>
      </c>
      <c r="H31" s="336">
        <f>INDICADORES!N44</f>
        <v>373</v>
      </c>
      <c r="I31" s="336">
        <f>INDICADORES!T44</f>
        <v>367</v>
      </c>
      <c r="J31" s="336">
        <f>INDICADORES!W44</f>
        <v>364</v>
      </c>
      <c r="K31" s="336">
        <f>INDICADORES!Z44</f>
        <v>337</v>
      </c>
      <c r="L31" s="336">
        <f>INDICADORES!AF44</f>
        <v>210</v>
      </c>
      <c r="M31" s="336">
        <f>INDICADORES!AI44</f>
        <v>237</v>
      </c>
      <c r="N31" s="336">
        <f>INDICADORES!AL44</f>
        <v>418</v>
      </c>
      <c r="O31" s="336">
        <f>INDICADORES!AR44</f>
        <v>430</v>
      </c>
      <c r="P31" s="336">
        <f>INDICADORES!AU44</f>
        <v>312</v>
      </c>
      <c r="Q31" s="336">
        <f>INDICADORES!AX44</f>
        <v>357</v>
      </c>
      <c r="R31" s="337">
        <f>SUM(F31:Q31)</f>
        <v>4068</v>
      </c>
      <c r="W31" s="220"/>
      <c r="X31" s="220"/>
      <c r="Y31" s="220"/>
      <c r="Z31" s="220"/>
      <c r="AA31" s="220"/>
      <c r="AB31" s="220"/>
      <c r="AC31" s="221"/>
      <c r="AD31" s="216"/>
      <c r="AG31" s="218"/>
      <c r="AH31" s="218"/>
      <c r="AI31" s="218"/>
      <c r="AJ31" s="218"/>
      <c r="AK31" s="218"/>
      <c r="AL31" s="218"/>
      <c r="AM31" s="218"/>
      <c r="AN31" s="218"/>
    </row>
    <row r="32" spans="2:40" ht="22.5" customHeight="1">
      <c r="B32" s="215"/>
      <c r="C32" s="219"/>
      <c r="D32" s="227" t="s">
        <v>28</v>
      </c>
      <c r="E32" s="228"/>
      <c r="F32" s="336">
        <f>INDICADORES!I44</f>
        <v>373</v>
      </c>
      <c r="G32" s="336">
        <f>INDICADORES!L44</f>
        <v>321</v>
      </c>
      <c r="H32" s="336">
        <f>INDICADORES!O44</f>
        <v>382</v>
      </c>
      <c r="I32" s="336">
        <f>INDICADORES!U44</f>
        <v>382</v>
      </c>
      <c r="J32" s="336">
        <f>INDICADORES!X44</f>
        <v>372</v>
      </c>
      <c r="K32" s="336">
        <f>INDICADORES!AA44</f>
        <v>357</v>
      </c>
      <c r="L32" s="336">
        <f>INDICADORES!AG44</f>
        <v>218</v>
      </c>
      <c r="M32" s="336">
        <f>INDICADORES!AJ44</f>
        <v>248</v>
      </c>
      <c r="N32" s="336">
        <f>INDICADORES!AM44</f>
        <v>435</v>
      </c>
      <c r="O32" s="336">
        <f>INDICADORES!AS44</f>
        <v>450</v>
      </c>
      <c r="P32" s="336">
        <f>INDICADORES!AV44</f>
        <v>322</v>
      </c>
      <c r="Q32" s="336">
        <f>INDICADORES!AY44</f>
        <v>374</v>
      </c>
      <c r="R32" s="337">
        <f>SUM(F32:Q32)</f>
        <v>4234</v>
      </c>
      <c r="W32" s="220"/>
      <c r="X32" s="220"/>
      <c r="Y32" s="220"/>
      <c r="Z32" s="220"/>
      <c r="AA32" s="220"/>
      <c r="AB32" s="220"/>
      <c r="AC32" s="221"/>
      <c r="AD32" s="216"/>
      <c r="AG32" s="218"/>
      <c r="AH32" s="218"/>
      <c r="AI32" s="218"/>
      <c r="AJ32" s="218"/>
      <c r="AK32" s="218"/>
      <c r="AL32" s="218"/>
      <c r="AM32" s="218"/>
      <c r="AN32" s="218"/>
    </row>
    <row r="33" spans="2:40" ht="22.5" customHeight="1">
      <c r="B33" s="215"/>
      <c r="C33" s="219"/>
      <c r="D33" s="231" t="s">
        <v>515</v>
      </c>
      <c r="E33" s="232"/>
      <c r="F33" s="338">
        <f t="shared" ref="F33:R33" si="0">F31/F32*100</f>
        <v>95.174262734584445</v>
      </c>
      <c r="G33" s="338">
        <f t="shared" si="0"/>
        <v>95.950155763239877</v>
      </c>
      <c r="H33" s="338">
        <f t="shared" si="0"/>
        <v>97.643979057591622</v>
      </c>
      <c r="I33" s="338">
        <f t="shared" si="0"/>
        <v>96.073298429319379</v>
      </c>
      <c r="J33" s="338">
        <f t="shared" si="0"/>
        <v>97.849462365591393</v>
      </c>
      <c r="K33" s="338">
        <f t="shared" si="0"/>
        <v>94.397759103641448</v>
      </c>
      <c r="L33" s="338">
        <f t="shared" si="0"/>
        <v>96.330275229357795</v>
      </c>
      <c r="M33" s="338">
        <f t="shared" si="0"/>
        <v>95.564516129032256</v>
      </c>
      <c r="N33" s="338">
        <f t="shared" si="0"/>
        <v>96.091954022988503</v>
      </c>
      <c r="O33" s="338">
        <f t="shared" si="0"/>
        <v>95.555555555555557</v>
      </c>
      <c r="P33" s="338">
        <f t="shared" si="0"/>
        <v>96.894409937888199</v>
      </c>
      <c r="Q33" s="338">
        <f t="shared" si="0"/>
        <v>95.454545454545453</v>
      </c>
      <c r="R33" s="338">
        <f t="shared" si="0"/>
        <v>96.079357581483222</v>
      </c>
      <c r="W33" s="220"/>
      <c r="X33" s="220"/>
      <c r="Y33" s="220"/>
      <c r="Z33" s="220"/>
      <c r="AA33" s="220"/>
      <c r="AB33" s="220"/>
      <c r="AC33" s="221"/>
      <c r="AD33" s="216"/>
      <c r="AG33" s="218"/>
      <c r="AH33" s="218"/>
      <c r="AI33" s="218"/>
      <c r="AJ33" s="218"/>
      <c r="AK33" s="218"/>
      <c r="AL33" s="218"/>
      <c r="AM33" s="218"/>
      <c r="AN33" s="218"/>
    </row>
    <row r="34" spans="2:40" ht="22.5" customHeight="1">
      <c r="B34" s="215"/>
      <c r="C34" s="219"/>
      <c r="D34" s="231" t="s">
        <v>516</v>
      </c>
      <c r="E34" s="353"/>
      <c r="F34" s="340">
        <v>98.130841121495294</v>
      </c>
      <c r="G34" s="340">
        <v>99.4609164420485</v>
      </c>
      <c r="H34" s="340">
        <v>96.730245231607597</v>
      </c>
      <c r="I34" s="340">
        <v>97.554347826086996</v>
      </c>
      <c r="J34" s="340">
        <v>83.486238532110093</v>
      </c>
      <c r="K34" s="340">
        <v>87.735849056603797</v>
      </c>
      <c r="L34" s="340">
        <v>82.982456140350905</v>
      </c>
      <c r="M34" s="340">
        <v>86.609071274298103</v>
      </c>
      <c r="N34" s="340">
        <v>94.9709864603482</v>
      </c>
      <c r="O34" s="340">
        <v>94.537815126050404</v>
      </c>
      <c r="P34" s="340">
        <v>96.153846153846203</v>
      </c>
      <c r="Q34" s="340" t="e">
        <f>#DIV/0!</f>
        <v>#DIV/0!</v>
      </c>
      <c r="R34" s="341">
        <v>92.058346839546203</v>
      </c>
      <c r="W34" s="220"/>
      <c r="X34" s="220"/>
      <c r="Y34" s="220"/>
      <c r="Z34" s="220"/>
      <c r="AA34" s="220"/>
      <c r="AB34" s="220"/>
      <c r="AC34" s="221"/>
      <c r="AD34" s="216"/>
      <c r="AG34" s="218"/>
      <c r="AH34" s="218"/>
      <c r="AI34" s="218"/>
      <c r="AJ34" s="218"/>
      <c r="AK34" s="218"/>
      <c r="AL34" s="218"/>
      <c r="AM34" s="218"/>
      <c r="AN34" s="218"/>
    </row>
    <row r="35" spans="2:40" ht="17.25" customHeight="1">
      <c r="B35" s="215"/>
      <c r="C35" s="219"/>
      <c r="D35" s="685" t="s">
        <v>26</v>
      </c>
      <c r="E35" s="685"/>
      <c r="F35" s="340">
        <v>90</v>
      </c>
      <c r="G35" s="340">
        <v>90</v>
      </c>
      <c r="H35" s="340">
        <v>90</v>
      </c>
      <c r="I35" s="340">
        <v>90</v>
      </c>
      <c r="J35" s="340">
        <v>90</v>
      </c>
      <c r="K35" s="340">
        <v>90</v>
      </c>
      <c r="L35" s="340">
        <v>90</v>
      </c>
      <c r="M35" s="340">
        <v>90</v>
      </c>
      <c r="N35" s="340">
        <v>90</v>
      </c>
      <c r="O35" s="340">
        <v>90</v>
      </c>
      <c r="P35" s="340">
        <v>90</v>
      </c>
      <c r="Q35" s="340">
        <v>90</v>
      </c>
      <c r="R35" s="340">
        <v>90</v>
      </c>
      <c r="W35" s="220"/>
      <c r="X35" s="220"/>
      <c r="Y35" s="220"/>
      <c r="Z35" s="220"/>
      <c r="AA35" s="220"/>
      <c r="AB35" s="220"/>
      <c r="AC35" s="221"/>
      <c r="AD35" s="216"/>
      <c r="AG35" s="218"/>
      <c r="AH35" s="218"/>
      <c r="AI35" s="218"/>
      <c r="AJ35" s="218"/>
      <c r="AK35" s="218"/>
      <c r="AL35" s="218"/>
      <c r="AM35" s="218"/>
      <c r="AN35" s="218"/>
    </row>
    <row r="36" spans="2:40"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1"/>
      <c r="AD36" s="216"/>
      <c r="AG36" s="218"/>
      <c r="AH36" s="218"/>
      <c r="AI36" s="218"/>
      <c r="AJ36" s="218"/>
      <c r="AK36" s="218"/>
      <c r="AL36" s="218"/>
      <c r="AM36" s="218"/>
      <c r="AN36" s="218"/>
    </row>
    <row r="37" spans="2:40"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659"/>
      <c r="AC37" s="659"/>
      <c r="AD37" s="216"/>
      <c r="AG37" s="218"/>
      <c r="AH37" s="218"/>
      <c r="AI37" s="218"/>
      <c r="AJ37" s="218"/>
      <c r="AK37" s="218"/>
      <c r="AL37" s="218"/>
      <c r="AM37" s="218"/>
      <c r="AN37" s="218"/>
    </row>
    <row r="38" spans="2:40" ht="30.75" customHeight="1">
      <c r="B38" s="215"/>
      <c r="C38" s="677" t="s">
        <v>27</v>
      </c>
      <c r="D38" s="677"/>
      <c r="E38" s="677"/>
      <c r="F38" s="677"/>
      <c r="G38" s="678" t="s">
        <v>152</v>
      </c>
      <c r="H38" s="678"/>
      <c r="I38" s="678"/>
      <c r="J38" s="678"/>
      <c r="K38" s="678"/>
      <c r="L38" s="678"/>
      <c r="M38" s="678"/>
      <c r="N38" s="678"/>
      <c r="O38" s="679" t="s">
        <v>518</v>
      </c>
      <c r="P38" s="679"/>
      <c r="Q38" s="679"/>
      <c r="R38" s="679"/>
      <c r="S38" s="679"/>
      <c r="T38" s="742"/>
      <c r="U38" s="742"/>
      <c r="V38" s="742"/>
      <c r="W38" s="742"/>
      <c r="X38" s="742"/>
      <c r="Y38" s="742"/>
      <c r="Z38" s="742"/>
      <c r="AA38" s="742"/>
      <c r="AB38" s="742"/>
      <c r="AC38" s="742"/>
      <c r="AD38" s="216"/>
      <c r="AE38" s="238"/>
      <c r="AG38" s="261"/>
      <c r="AH38" s="646"/>
      <c r="AI38" s="646"/>
      <c r="AJ38" s="646"/>
      <c r="AK38" s="646"/>
      <c r="AL38" s="646"/>
      <c r="AM38" s="646"/>
      <c r="AN38" s="646"/>
    </row>
    <row r="39" spans="2:40" ht="12.75" customHeight="1">
      <c r="B39" s="215"/>
      <c r="C39" s="661" t="s">
        <v>28</v>
      </c>
      <c r="D39" s="661"/>
      <c r="E39" s="661"/>
      <c r="F39" s="661"/>
      <c r="G39" s="674" t="s">
        <v>767</v>
      </c>
      <c r="H39" s="674"/>
      <c r="I39" s="674"/>
      <c r="J39" s="674"/>
      <c r="K39" s="674"/>
      <c r="L39" s="674"/>
      <c r="M39" s="674"/>
      <c r="N39" s="674"/>
      <c r="O39" s="670" t="s">
        <v>519</v>
      </c>
      <c r="P39" s="670"/>
      <c r="Q39" s="670"/>
      <c r="R39" s="670"/>
      <c r="S39" s="670"/>
      <c r="T39" s="740"/>
      <c r="U39" s="740"/>
      <c r="V39" s="740"/>
      <c r="W39" s="740"/>
      <c r="X39" s="740"/>
      <c r="Y39" s="740"/>
      <c r="Z39" s="740"/>
      <c r="AA39" s="740"/>
      <c r="AB39" s="740"/>
      <c r="AC39" s="740"/>
      <c r="AD39" s="216"/>
      <c r="AE39" s="238"/>
      <c r="AG39" s="261"/>
      <c r="AH39" s="646"/>
      <c r="AI39" s="646"/>
      <c r="AJ39" s="646"/>
      <c r="AK39" s="646"/>
      <c r="AL39" s="646"/>
      <c r="AM39" s="646"/>
      <c r="AN39" s="646"/>
    </row>
    <row r="40" spans="2:40" ht="27" customHeight="1">
      <c r="B40" s="215"/>
      <c r="C40" s="661" t="s">
        <v>520</v>
      </c>
      <c r="D40" s="661"/>
      <c r="E40" s="661"/>
      <c r="F40" s="661"/>
      <c r="G40" s="674" t="s">
        <v>739</v>
      </c>
      <c r="H40" s="674"/>
      <c r="I40" s="674"/>
      <c r="J40" s="674"/>
      <c r="K40" s="674"/>
      <c r="L40" s="674"/>
      <c r="M40" s="674"/>
      <c r="N40" s="674"/>
      <c r="O40" s="675" t="s">
        <v>471</v>
      </c>
      <c r="P40" s="675"/>
      <c r="Q40" s="675"/>
      <c r="R40" s="675"/>
      <c r="S40" s="675"/>
      <c r="T40" s="740" t="s">
        <v>472</v>
      </c>
      <c r="U40" s="740"/>
      <c r="V40" s="740"/>
      <c r="W40" s="740"/>
      <c r="X40" s="740"/>
      <c r="Y40" s="740"/>
      <c r="Z40" s="740"/>
      <c r="AA40" s="740"/>
      <c r="AB40" s="740"/>
      <c r="AC40" s="740"/>
      <c r="AD40" s="216"/>
      <c r="AE40" s="238"/>
      <c r="AG40" s="261"/>
      <c r="AH40" s="239"/>
      <c r="AI40" s="239"/>
      <c r="AJ40" s="239"/>
      <c r="AK40" s="239"/>
      <c r="AL40" s="239"/>
      <c r="AM40" s="239"/>
      <c r="AN40" s="239"/>
    </row>
    <row r="41" spans="2:40" ht="21" customHeight="1">
      <c r="B41" s="215"/>
      <c r="C41" s="661" t="s">
        <v>468</v>
      </c>
      <c r="D41" s="661"/>
      <c r="E41" s="661"/>
      <c r="F41" s="661"/>
      <c r="G41" s="674" t="s">
        <v>768</v>
      </c>
      <c r="H41" s="674"/>
      <c r="I41" s="674"/>
      <c r="J41" s="674"/>
      <c r="K41" s="674"/>
      <c r="L41" s="674"/>
      <c r="M41" s="674"/>
      <c r="N41" s="674"/>
      <c r="O41" s="675" t="s">
        <v>473</v>
      </c>
      <c r="P41" s="675"/>
      <c r="Q41" s="675"/>
      <c r="R41" s="675"/>
      <c r="S41" s="675"/>
      <c r="T41" s="740" t="s">
        <v>474</v>
      </c>
      <c r="U41" s="740"/>
      <c r="V41" s="740"/>
      <c r="W41" s="740"/>
      <c r="X41" s="740"/>
      <c r="Y41" s="740"/>
      <c r="Z41" s="740"/>
      <c r="AA41" s="740"/>
      <c r="AB41" s="740"/>
      <c r="AC41" s="740"/>
      <c r="AD41" s="216"/>
      <c r="AE41" s="238"/>
      <c r="AG41" s="261"/>
      <c r="AH41" s="647"/>
      <c r="AI41" s="647"/>
      <c r="AJ41" s="647"/>
      <c r="AK41" s="647"/>
      <c r="AL41" s="647"/>
      <c r="AM41" s="647"/>
      <c r="AN41" s="647"/>
    </row>
    <row r="42" spans="2:40" ht="20.25" customHeight="1">
      <c r="B42" s="215"/>
      <c r="C42" s="668" t="s">
        <v>522</v>
      </c>
      <c r="D42" s="668"/>
      <c r="E42" s="668"/>
      <c r="F42" s="668"/>
      <c r="G42" s="669">
        <v>100</v>
      </c>
      <c r="H42" s="669"/>
      <c r="I42" s="669"/>
      <c r="J42" s="669"/>
      <c r="K42" s="669"/>
      <c r="L42" s="669"/>
      <c r="M42" s="669"/>
      <c r="N42" s="669"/>
      <c r="O42" s="670" t="s">
        <v>475</v>
      </c>
      <c r="P42" s="670"/>
      <c r="Q42" s="670"/>
      <c r="R42" s="670"/>
      <c r="S42" s="670"/>
      <c r="T42" s="740"/>
      <c r="U42" s="740"/>
      <c r="V42" s="740"/>
      <c r="W42" s="740"/>
      <c r="X42" s="740"/>
      <c r="Y42" s="740"/>
      <c r="Z42" s="740"/>
      <c r="AA42" s="740"/>
      <c r="AB42" s="740"/>
      <c r="AC42" s="740"/>
      <c r="AD42" s="216"/>
      <c r="AE42" s="238"/>
      <c r="AG42" s="261"/>
      <c r="AH42" s="647"/>
      <c r="AI42" s="647"/>
      <c r="AJ42" s="647"/>
      <c r="AK42" s="647"/>
      <c r="AL42" s="647"/>
      <c r="AM42" s="647"/>
      <c r="AN42" s="647"/>
    </row>
    <row r="43" spans="2:40" ht="24" customHeight="1">
      <c r="B43" s="215"/>
      <c r="C43" s="668"/>
      <c r="D43" s="668"/>
      <c r="E43" s="668"/>
      <c r="F43" s="668"/>
      <c r="G43" s="669"/>
      <c r="H43" s="669"/>
      <c r="I43" s="669"/>
      <c r="J43" s="669"/>
      <c r="K43" s="669"/>
      <c r="L43" s="669"/>
      <c r="M43" s="669"/>
      <c r="N43" s="669"/>
      <c r="O43" s="672" t="s">
        <v>476</v>
      </c>
      <c r="P43" s="672"/>
      <c r="Q43" s="672"/>
      <c r="R43" s="672"/>
      <c r="S43" s="672"/>
      <c r="T43" s="741" t="s">
        <v>477</v>
      </c>
      <c r="U43" s="741"/>
      <c r="V43" s="741"/>
      <c r="W43" s="741"/>
      <c r="X43" s="741"/>
      <c r="Y43" s="741"/>
      <c r="Z43" s="741"/>
      <c r="AA43" s="741"/>
      <c r="AB43" s="741"/>
      <c r="AC43" s="741"/>
      <c r="AD43" s="216"/>
      <c r="AE43" s="238"/>
      <c r="AG43" s="261"/>
      <c r="AH43" s="238"/>
      <c r="AI43" s="238"/>
      <c r="AJ43" s="238"/>
      <c r="AK43" s="238"/>
      <c r="AL43" s="238"/>
      <c r="AM43" s="238"/>
      <c r="AN43" s="238"/>
    </row>
    <row r="44" spans="2:40"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660"/>
      <c r="AC44" s="660"/>
      <c r="AD44" s="216"/>
      <c r="AE44" s="238"/>
      <c r="AG44" s="261"/>
      <c r="AH44" s="647"/>
      <c r="AI44" s="647"/>
      <c r="AJ44" s="647"/>
      <c r="AK44" s="647"/>
      <c r="AL44" s="647"/>
      <c r="AM44" s="647"/>
      <c r="AN44" s="647"/>
    </row>
    <row r="45" spans="2:40"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664"/>
      <c r="AC45" s="664"/>
      <c r="AD45" s="216"/>
      <c r="AE45" s="238"/>
      <c r="AG45" s="261"/>
      <c r="AH45" s="238"/>
      <c r="AI45" s="238"/>
      <c r="AJ45" s="238"/>
      <c r="AK45" s="238"/>
      <c r="AL45" s="238"/>
      <c r="AM45" s="238"/>
      <c r="AN45" s="238"/>
    </row>
    <row r="46" spans="2:40"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656"/>
      <c r="W46" s="656"/>
      <c r="X46" s="245" t="s">
        <v>482</v>
      </c>
      <c r="Y46" s="656" t="s">
        <v>489</v>
      </c>
      <c r="Z46" s="656"/>
      <c r="AA46" s="656"/>
      <c r="AB46" s="667" t="s">
        <v>482</v>
      </c>
      <c r="AC46" s="667"/>
      <c r="AD46" s="216"/>
      <c r="AE46" s="238"/>
      <c r="AG46" s="261"/>
      <c r="AH46" s="647"/>
      <c r="AI46" s="647"/>
      <c r="AJ46" s="647"/>
      <c r="AK46" s="647"/>
      <c r="AL46" s="647"/>
      <c r="AM46" s="647"/>
      <c r="AN46" s="647"/>
    </row>
    <row r="47" spans="2:40"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6"/>
      <c r="W47" s="656"/>
      <c r="X47" s="655" t="s">
        <v>482</v>
      </c>
      <c r="Y47" s="656" t="s">
        <v>523</v>
      </c>
      <c r="Z47" s="656"/>
      <c r="AA47" s="656"/>
      <c r="AB47" s="657"/>
      <c r="AC47" s="657"/>
      <c r="AD47" s="216"/>
      <c r="AE47" s="238"/>
      <c r="AG47" s="261"/>
      <c r="AH47" s="647"/>
      <c r="AI47" s="647"/>
      <c r="AJ47" s="647"/>
      <c r="AK47" s="647"/>
      <c r="AL47" s="647"/>
      <c r="AM47" s="647"/>
      <c r="AN47" s="647"/>
    </row>
    <row r="48" spans="2:40" ht="22.5" customHeight="1">
      <c r="B48" s="215"/>
      <c r="C48" s="648" t="s">
        <v>524</v>
      </c>
      <c r="D48" s="648"/>
      <c r="E48" s="648"/>
      <c r="F48" s="648"/>
      <c r="G48" s="652" t="s">
        <v>769</v>
      </c>
      <c r="H48" s="652"/>
      <c r="I48" s="652"/>
      <c r="J48" s="652"/>
      <c r="K48" s="652"/>
      <c r="L48" s="652"/>
      <c r="M48" s="652"/>
      <c r="N48" s="652"/>
      <c r="O48" s="666"/>
      <c r="P48" s="666"/>
      <c r="Q48" s="666"/>
      <c r="R48" s="666"/>
      <c r="S48" s="656"/>
      <c r="T48" s="656"/>
      <c r="U48" s="656"/>
      <c r="V48" s="656"/>
      <c r="W48" s="656"/>
      <c r="X48" s="655"/>
      <c r="Y48" s="656"/>
      <c r="Z48" s="656"/>
      <c r="AA48" s="656"/>
      <c r="AB48" s="657"/>
      <c r="AC48" s="657"/>
      <c r="AD48" s="216"/>
      <c r="AE48" s="238"/>
      <c r="AG48" s="261"/>
      <c r="AH48" s="647"/>
      <c r="AI48" s="647"/>
      <c r="AJ48" s="647"/>
      <c r="AK48" s="647"/>
      <c r="AL48" s="647"/>
      <c r="AM48" s="647"/>
      <c r="AN48" s="647"/>
    </row>
    <row r="49" spans="1:40" ht="14.25" customHeight="1">
      <c r="B49" s="215"/>
      <c r="C49" s="648" t="s">
        <v>526</v>
      </c>
      <c r="D49" s="648"/>
      <c r="E49" s="648"/>
      <c r="F49" s="648"/>
      <c r="G49" s="649" t="s">
        <v>279</v>
      </c>
      <c r="H49" s="649"/>
      <c r="I49" s="649"/>
      <c r="J49" s="649"/>
      <c r="K49" s="649"/>
      <c r="L49" s="649"/>
      <c r="M49" s="649"/>
      <c r="N49" s="649"/>
      <c r="O49" s="666"/>
      <c r="P49" s="666"/>
      <c r="Q49" s="666"/>
      <c r="R49" s="666"/>
      <c r="S49" s="653" t="s">
        <v>493</v>
      </c>
      <c r="T49" s="653"/>
      <c r="U49" s="653"/>
      <c r="V49" s="653"/>
      <c r="W49" s="653"/>
      <c r="X49" s="654" t="s">
        <v>482</v>
      </c>
      <c r="Y49" s="607" t="s">
        <v>494</v>
      </c>
      <c r="Z49" s="607"/>
      <c r="AA49" s="607"/>
      <c r="AB49" s="608" t="s">
        <v>482</v>
      </c>
      <c r="AC49" s="608"/>
      <c r="AD49" s="216"/>
      <c r="AE49" s="238"/>
      <c r="AG49" s="261"/>
      <c r="AH49" s="647"/>
      <c r="AI49" s="647"/>
      <c r="AJ49" s="647"/>
      <c r="AK49" s="647"/>
      <c r="AL49" s="647"/>
      <c r="AM49" s="647"/>
      <c r="AN49" s="647"/>
    </row>
    <row r="50" spans="1:40"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3"/>
      <c r="W50" s="653"/>
      <c r="X50" s="654"/>
      <c r="Y50" s="607"/>
      <c r="Z50" s="607"/>
      <c r="AA50" s="607"/>
      <c r="AB50" s="608"/>
      <c r="AC50" s="608"/>
      <c r="AD50" s="216"/>
      <c r="AE50" s="238"/>
      <c r="AG50" s="261"/>
      <c r="AH50" s="647"/>
      <c r="AI50" s="647"/>
      <c r="AJ50" s="647"/>
      <c r="AK50" s="647"/>
      <c r="AL50" s="647"/>
      <c r="AM50" s="647"/>
      <c r="AN50" s="647"/>
    </row>
    <row r="51" spans="1:40" ht="21.75" customHeight="1">
      <c r="B51" s="215"/>
      <c r="C51" s="650" t="s">
        <v>496</v>
      </c>
      <c r="D51" s="650"/>
      <c r="E51" s="650"/>
      <c r="F51" s="650"/>
      <c r="G51" s="610" t="s">
        <v>547</v>
      </c>
      <c r="H51" s="610"/>
      <c r="I51" s="610"/>
      <c r="J51" s="610"/>
      <c r="K51" s="610"/>
      <c r="L51" s="610"/>
      <c r="M51" s="610"/>
      <c r="N51" s="610"/>
      <c r="O51" s="666"/>
      <c r="P51" s="666"/>
      <c r="Q51" s="666"/>
      <c r="R51" s="666"/>
      <c r="S51" s="653"/>
      <c r="T51" s="653"/>
      <c r="U51" s="653"/>
      <c r="V51" s="653"/>
      <c r="W51" s="653"/>
      <c r="X51" s="654"/>
      <c r="Y51" s="607"/>
      <c r="Z51" s="607"/>
      <c r="AA51" s="607"/>
      <c r="AB51" s="608"/>
      <c r="AC51" s="608"/>
      <c r="AD51" s="216"/>
      <c r="AE51" s="238"/>
      <c r="AG51" s="261"/>
      <c r="AH51" s="647"/>
      <c r="AI51" s="647"/>
      <c r="AJ51" s="647"/>
      <c r="AK51" s="647"/>
      <c r="AL51" s="647"/>
      <c r="AM51" s="647"/>
      <c r="AN51" s="647"/>
    </row>
    <row r="52" spans="1:40"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251"/>
      <c r="AD52" s="252"/>
      <c r="AE52" s="238"/>
      <c r="AG52" s="261"/>
      <c r="AH52" s="646"/>
      <c r="AI52" s="646"/>
      <c r="AJ52" s="646"/>
      <c r="AK52" s="646"/>
      <c r="AL52" s="646"/>
      <c r="AM52" s="646"/>
      <c r="AN52" s="646"/>
    </row>
    <row r="53" spans="1:40" ht="22.5" customHeight="1">
      <c r="C53" s="253"/>
      <c r="D53" s="238"/>
      <c r="E53" s="238"/>
      <c r="F53" s="238"/>
      <c r="G53" s="238"/>
      <c r="H53" s="238"/>
      <c r="I53" s="238"/>
      <c r="J53" s="238"/>
      <c r="K53" s="238"/>
      <c r="L53" s="238"/>
      <c r="M53" s="238"/>
      <c r="N53" s="238"/>
      <c r="AC53" s="254"/>
      <c r="AE53" s="238"/>
      <c r="AG53" s="261"/>
      <c r="AH53" s="646"/>
      <c r="AI53" s="646"/>
      <c r="AJ53" s="646"/>
      <c r="AK53" s="646"/>
      <c r="AL53" s="646"/>
      <c r="AM53" s="646"/>
      <c r="AN53" s="646"/>
    </row>
    <row r="54" spans="1:40" ht="22.5" customHeight="1">
      <c r="A54" s="220"/>
      <c r="C54" s="253"/>
      <c r="D54" s="238"/>
      <c r="E54" s="238"/>
      <c r="F54" s="238"/>
      <c r="G54" s="238"/>
      <c r="H54" s="238"/>
      <c r="I54" s="238"/>
      <c r="J54" s="238"/>
      <c r="K54" s="238"/>
      <c r="L54" s="238"/>
      <c r="M54" s="238"/>
      <c r="N54" s="238"/>
      <c r="AC54" s="254"/>
      <c r="AE54" s="238"/>
      <c r="AG54" s="261"/>
      <c r="AH54" s="239"/>
      <c r="AI54" s="239"/>
      <c r="AJ54" s="239"/>
      <c r="AK54" s="239"/>
      <c r="AL54" s="239"/>
      <c r="AM54" s="239"/>
      <c r="AN54" s="239"/>
    </row>
    <row r="55" spans="1:40" ht="22.5" customHeight="1">
      <c r="C55" s="253"/>
      <c r="D55" s="238"/>
      <c r="E55" s="238"/>
      <c r="F55" s="238"/>
      <c r="G55" s="238"/>
      <c r="H55" s="238"/>
      <c r="I55" s="238"/>
      <c r="J55" s="238"/>
      <c r="K55" s="238"/>
      <c r="L55" s="238"/>
      <c r="M55" s="238"/>
      <c r="N55" s="238"/>
      <c r="AE55" s="238"/>
      <c r="AG55" s="261"/>
      <c r="AH55" s="646"/>
      <c r="AI55" s="646"/>
      <c r="AJ55" s="646"/>
      <c r="AK55" s="646"/>
      <c r="AL55" s="646"/>
      <c r="AM55" s="646"/>
      <c r="AN55" s="646"/>
    </row>
    <row r="56" spans="1:40" ht="22.5" customHeight="1">
      <c r="C56" s="253"/>
      <c r="D56" s="238"/>
      <c r="E56" s="238"/>
      <c r="F56" s="238"/>
      <c r="G56" s="238"/>
      <c r="H56" s="238"/>
      <c r="I56" s="238"/>
      <c r="J56" s="238"/>
      <c r="K56" s="238"/>
      <c r="L56" s="238"/>
      <c r="M56" s="238"/>
      <c r="N56" s="238"/>
      <c r="AE56" s="238"/>
      <c r="AG56" s="261"/>
      <c r="AH56" s="646"/>
      <c r="AI56" s="646"/>
      <c r="AJ56" s="646"/>
      <c r="AK56" s="646"/>
      <c r="AL56" s="646"/>
      <c r="AM56" s="646"/>
      <c r="AN56" s="646"/>
    </row>
    <row r="57" spans="1:40" ht="22.5" customHeight="1">
      <c r="C57" s="253"/>
      <c r="D57" s="238"/>
      <c r="E57" s="238"/>
      <c r="F57" s="238"/>
      <c r="G57" s="238"/>
      <c r="H57" s="238"/>
      <c r="I57" s="238"/>
      <c r="J57" s="238"/>
      <c r="K57" s="238"/>
      <c r="L57" s="238"/>
      <c r="M57" s="238"/>
      <c r="N57" s="238"/>
      <c r="AE57" s="238"/>
      <c r="AG57" s="261"/>
      <c r="AH57" s="646"/>
      <c r="AI57" s="646"/>
      <c r="AJ57" s="646"/>
      <c r="AK57" s="646"/>
      <c r="AL57" s="646"/>
      <c r="AM57" s="646"/>
      <c r="AN57" s="646"/>
    </row>
    <row r="58" spans="1:40" ht="22.5" customHeight="1">
      <c r="C58" s="253"/>
      <c r="D58" s="238"/>
      <c r="E58" s="238"/>
      <c r="F58" s="238"/>
      <c r="G58" s="238"/>
      <c r="H58" s="238"/>
      <c r="I58" s="238"/>
      <c r="J58" s="238"/>
      <c r="K58" s="238"/>
      <c r="L58" s="238"/>
      <c r="M58" s="238"/>
      <c r="N58" s="238"/>
    </row>
    <row r="59" spans="1:40" ht="22.5" customHeight="1">
      <c r="C59" s="253"/>
      <c r="D59" s="238"/>
      <c r="E59" s="238"/>
      <c r="F59" s="238"/>
      <c r="G59" s="238"/>
      <c r="H59" s="238"/>
      <c r="I59" s="238"/>
      <c r="J59" s="238"/>
      <c r="K59" s="238"/>
      <c r="L59" s="238"/>
      <c r="M59" s="238"/>
      <c r="N59" s="238"/>
    </row>
    <row r="60" spans="1:40" ht="22.5" customHeight="1">
      <c r="C60" s="253"/>
      <c r="D60" s="238"/>
      <c r="E60" s="238"/>
      <c r="F60" s="238"/>
      <c r="G60" s="238"/>
      <c r="H60" s="238"/>
      <c r="I60" s="238"/>
      <c r="J60" s="238"/>
      <c r="K60" s="238"/>
      <c r="L60" s="238"/>
      <c r="M60" s="238"/>
      <c r="N60" s="238"/>
    </row>
    <row r="61" spans="1:40"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row>
    <row r="62" spans="1:40"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row>
    <row r="63" spans="1:40"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row>
    <row r="64" spans="1:40"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row>
    <row r="65" spans="3:29"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row>
    <row r="66" spans="3:29"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row>
    <row r="67" spans="3:29"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row>
    <row r="68" spans="3:29"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row>
    <row r="69" spans="3:29"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row>
    <row r="70" spans="3:29"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row>
    <row r="71" spans="3:29"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row>
    <row r="72" spans="3:29"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row>
    <row r="73" spans="3:29"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row>
    <row r="74" spans="3:29"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row>
    <row r="75" spans="3:29"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row>
    <row r="76" spans="3:29">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row>
    <row r="77" spans="3:29">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row>
    <row r="78" spans="3:29">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c r="AC78" s="254"/>
    </row>
    <row r="79" spans="3:29">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row>
    <row r="80" spans="3:29">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row>
    <row r="81" spans="3:29">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row>
    <row r="82" spans="3:29">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row>
    <row r="83" spans="3:29">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c r="AC83" s="254"/>
    </row>
    <row r="84" spans="3:29">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c r="AC84" s="254"/>
    </row>
  </sheetData>
  <sheetProtection algorithmName="SHA-512" hashValue="dul83cE79Sw8n+KD8YJWgHOPPyyPMspinVbQrwqKiUDEwyA5qZuOuUbT+mctoYz8+tEPtv/kXB7y2oJNRL00Dg==" saltValue="nwQI2J9Rsn0hIyLyqMBAMw==" spinCount="100000" sheet="1" objects="1" scenarios="1"/>
  <mergeCells count="89">
    <mergeCell ref="G3:P3"/>
    <mergeCell ref="G4:P4"/>
    <mergeCell ref="G5:P5"/>
    <mergeCell ref="C7:AC7"/>
    <mergeCell ref="C8:E8"/>
    <mergeCell ref="F8:P8"/>
    <mergeCell ref="Q8:R8"/>
    <mergeCell ref="S8:T8"/>
    <mergeCell ref="W8:X8"/>
    <mergeCell ref="Y8:AC8"/>
    <mergeCell ref="AH8:AN8"/>
    <mergeCell ref="C9:E10"/>
    <mergeCell ref="F9:AC10"/>
    <mergeCell ref="AH9:AN9"/>
    <mergeCell ref="R12:AC12"/>
    <mergeCell ref="R13:AC13"/>
    <mergeCell ref="R14:AC22"/>
    <mergeCell ref="R23:AC23"/>
    <mergeCell ref="R24:AC29"/>
    <mergeCell ref="D35:E35"/>
    <mergeCell ref="C37:N37"/>
    <mergeCell ref="O37:AC37"/>
    <mergeCell ref="C38:F38"/>
    <mergeCell ref="G38:N38"/>
    <mergeCell ref="O38:S38"/>
    <mergeCell ref="T38:AC38"/>
    <mergeCell ref="AH38:AN38"/>
    <mergeCell ref="C39:F39"/>
    <mergeCell ref="G39:N39"/>
    <mergeCell ref="O39:S39"/>
    <mergeCell ref="T39:AC39"/>
    <mergeCell ref="AH39:AN39"/>
    <mergeCell ref="C40:F40"/>
    <mergeCell ref="G40:N40"/>
    <mergeCell ref="O40:S40"/>
    <mergeCell ref="T40:AC40"/>
    <mergeCell ref="C41:F41"/>
    <mergeCell ref="G41:N41"/>
    <mergeCell ref="O41:S41"/>
    <mergeCell ref="T41:AC41"/>
    <mergeCell ref="AH41:AN41"/>
    <mergeCell ref="C42:F43"/>
    <mergeCell ref="G42:N43"/>
    <mergeCell ref="O42:S42"/>
    <mergeCell ref="T42:AC42"/>
    <mergeCell ref="AH42:AN42"/>
    <mergeCell ref="O43:S43"/>
    <mergeCell ref="T43:AC43"/>
    <mergeCell ref="C44:N44"/>
    <mergeCell ref="O44:AC44"/>
    <mergeCell ref="AH44:AN44"/>
    <mergeCell ref="C45:F46"/>
    <mergeCell ref="G45:H45"/>
    <mergeCell ref="O45:R45"/>
    <mergeCell ref="S45:AC45"/>
    <mergeCell ref="G46:M46"/>
    <mergeCell ref="O46:R51"/>
    <mergeCell ref="S46:W46"/>
    <mergeCell ref="Y46:AA46"/>
    <mergeCell ref="AB46:AC46"/>
    <mergeCell ref="AH46:AN46"/>
    <mergeCell ref="C47:F47"/>
    <mergeCell ref="G47:N47"/>
    <mergeCell ref="S47:W48"/>
    <mergeCell ref="X47:X48"/>
    <mergeCell ref="Y47:AA48"/>
    <mergeCell ref="AB47:AC48"/>
    <mergeCell ref="AH47:AN47"/>
    <mergeCell ref="C48:F48"/>
    <mergeCell ref="G48:N48"/>
    <mergeCell ref="AH48:AN48"/>
    <mergeCell ref="AB49:AC51"/>
    <mergeCell ref="AH49:AN49"/>
    <mergeCell ref="C50:F50"/>
    <mergeCell ref="G50:N50"/>
    <mergeCell ref="AH50:AN50"/>
    <mergeCell ref="C51:F51"/>
    <mergeCell ref="G51:N51"/>
    <mergeCell ref="AH51:AN51"/>
    <mergeCell ref="C49:F49"/>
    <mergeCell ref="G49:N49"/>
    <mergeCell ref="S49:W51"/>
    <mergeCell ref="X49:X51"/>
    <mergeCell ref="Y49:AA51"/>
    <mergeCell ref="AH52:AN52"/>
    <mergeCell ref="AH53:AN53"/>
    <mergeCell ref="AH55:AN55"/>
    <mergeCell ref="AH56:AN56"/>
    <mergeCell ref="AH57:AN57"/>
  </mergeCells>
  <pageMargins left="0.5" right="0.42986111111111103" top="1.0402777777777801" bottom="0.45" header="0.511811023622047" footer="0.511811023622047"/>
  <pageSetup paperSize="9" scale="76"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dimension ref="A1:AN84"/>
  <sheetViews>
    <sheetView showGridLines="0" topLeftCell="G13" zoomScale="90" zoomScaleNormal="90" workbookViewId="0">
      <selection activeCell="R23" sqref="R23:AC23"/>
    </sheetView>
  </sheetViews>
  <sheetFormatPr baseColWidth="10" defaultColWidth="11.42578125" defaultRowHeight="12.75"/>
  <cols>
    <col min="1" max="2" width="1.140625" customWidth="1"/>
    <col min="3" max="3" width="4.28515625" customWidth="1"/>
    <col min="4" max="4" width="5" customWidth="1"/>
    <col min="5" max="5" width="5.140625" customWidth="1"/>
    <col min="6" max="29" width="8.7109375" customWidth="1"/>
    <col min="30" max="31" width="1.140625" customWidth="1"/>
    <col min="34" max="34" width="62.85546875" customWidth="1"/>
  </cols>
  <sheetData>
    <row r="1" spans="2:40" ht="6" customHeight="1"/>
    <row r="2" spans="2:40"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4"/>
    </row>
    <row r="3" spans="2:40">
      <c r="B3" s="215"/>
      <c r="G3" s="688" t="str">
        <f>+'OP MEDICINA GRAL'!G3</f>
        <v>HOSPITAL REGIONAL DE MONIQUIRÁ E.S.E.</v>
      </c>
      <c r="H3" s="688"/>
      <c r="I3" s="688"/>
      <c r="J3" s="688"/>
      <c r="K3" s="688"/>
      <c r="L3" s="688"/>
      <c r="M3" s="688"/>
      <c r="N3" s="688"/>
      <c r="O3" s="688"/>
      <c r="P3" s="688"/>
      <c r="AD3" s="216"/>
    </row>
    <row r="4" spans="2:40">
      <c r="B4" s="215"/>
      <c r="G4" s="688" t="s">
        <v>430</v>
      </c>
      <c r="H4" s="688"/>
      <c r="I4" s="688"/>
      <c r="J4" s="688"/>
      <c r="K4" s="688"/>
      <c r="L4" s="688"/>
      <c r="M4" s="688"/>
      <c r="N4" s="688"/>
      <c r="O4" s="688"/>
      <c r="P4" s="688"/>
      <c r="AD4" s="216"/>
    </row>
    <row r="5" spans="2:40">
      <c r="B5" s="215"/>
      <c r="G5" s="688" t="s">
        <v>537</v>
      </c>
      <c r="H5" s="688"/>
      <c r="I5" s="688"/>
      <c r="J5" s="688"/>
      <c r="K5" s="688"/>
      <c r="L5" s="688"/>
      <c r="M5" s="688"/>
      <c r="N5" s="688"/>
      <c r="O5" s="688"/>
      <c r="P5" s="688"/>
      <c r="AD5" s="216"/>
    </row>
    <row r="6" spans="2:40" ht="4.5" customHeight="1">
      <c r="B6" s="215"/>
      <c r="AD6" s="216"/>
    </row>
    <row r="7" spans="2:40"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689"/>
      <c r="AC7" s="689"/>
      <c r="AD7" s="216"/>
    </row>
    <row r="8" spans="2:40" ht="17.25" customHeight="1">
      <c r="B8" s="215"/>
      <c r="C8" s="690" t="s">
        <v>433</v>
      </c>
      <c r="D8" s="690"/>
      <c r="E8" s="690"/>
      <c r="F8" s="777" t="s">
        <v>770</v>
      </c>
      <c r="G8" s="777"/>
      <c r="H8" s="777"/>
      <c r="I8" s="777"/>
      <c r="J8" s="777"/>
      <c r="K8" s="777"/>
      <c r="L8" s="777"/>
      <c r="M8" s="777"/>
      <c r="N8" s="777"/>
      <c r="O8" s="777"/>
      <c r="P8" s="777"/>
      <c r="Q8" s="692" t="s">
        <v>435</v>
      </c>
      <c r="R8" s="692"/>
      <c r="S8" s="693"/>
      <c r="T8" s="693"/>
      <c r="U8" s="217"/>
      <c r="V8" s="217"/>
      <c r="W8" s="692" t="s">
        <v>436</v>
      </c>
      <c r="X8" s="692"/>
      <c r="Y8" s="694" t="s">
        <v>763</v>
      </c>
      <c r="Z8" s="694"/>
      <c r="AA8" s="694"/>
      <c r="AB8" s="694"/>
      <c r="AC8" s="694"/>
      <c r="AD8" s="216"/>
      <c r="AG8" s="218"/>
      <c r="AH8" s="686"/>
      <c r="AI8" s="686"/>
      <c r="AJ8" s="686"/>
      <c r="AK8" s="686"/>
      <c r="AL8" s="686"/>
      <c r="AM8" s="686"/>
      <c r="AN8" s="686"/>
    </row>
    <row r="9" spans="2:40" ht="17.25" customHeight="1">
      <c r="B9" s="215"/>
      <c r="C9" s="668" t="s">
        <v>438</v>
      </c>
      <c r="D9" s="668"/>
      <c r="E9" s="668"/>
      <c r="F9" s="687" t="s">
        <v>771</v>
      </c>
      <c r="G9" s="687"/>
      <c r="H9" s="687"/>
      <c r="I9" s="687"/>
      <c r="J9" s="687"/>
      <c r="K9" s="687"/>
      <c r="L9" s="687"/>
      <c r="M9" s="687"/>
      <c r="N9" s="687"/>
      <c r="O9" s="687"/>
      <c r="P9" s="687"/>
      <c r="Q9" s="687"/>
      <c r="R9" s="687"/>
      <c r="S9" s="687"/>
      <c r="T9" s="687"/>
      <c r="U9" s="687"/>
      <c r="V9" s="687"/>
      <c r="W9" s="687"/>
      <c r="X9" s="687"/>
      <c r="Y9" s="687"/>
      <c r="Z9" s="687"/>
      <c r="AA9" s="687"/>
      <c r="AB9" s="687"/>
      <c r="AC9" s="687"/>
      <c r="AD9" s="216"/>
      <c r="AG9" s="218"/>
      <c r="AH9" s="686"/>
      <c r="AI9" s="686"/>
      <c r="AJ9" s="686"/>
      <c r="AK9" s="686"/>
      <c r="AL9" s="686"/>
      <c r="AM9" s="686"/>
      <c r="AN9" s="686"/>
    </row>
    <row r="10" spans="2:40"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687"/>
      <c r="AC10" s="687"/>
      <c r="AD10" s="216"/>
      <c r="AG10" s="218"/>
      <c r="AH10" s="218"/>
      <c r="AI10" s="218"/>
      <c r="AJ10" s="218"/>
    </row>
    <row r="11" spans="2:40"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1"/>
      <c r="AD11" s="216"/>
      <c r="AG11" s="218"/>
      <c r="AH11" s="218"/>
      <c r="AI11" s="218"/>
      <c r="AJ11" s="218"/>
      <c r="AK11" s="218"/>
      <c r="AL11" s="218"/>
      <c r="AM11" s="218"/>
      <c r="AN11" s="218"/>
    </row>
    <row r="12" spans="2:40"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682"/>
      <c r="AC12" s="682"/>
      <c r="AD12" s="216"/>
      <c r="AG12" s="218"/>
      <c r="AH12" s="218"/>
      <c r="AI12" s="218"/>
      <c r="AJ12" s="218"/>
      <c r="AK12" s="218"/>
      <c r="AL12" s="218"/>
      <c r="AM12" s="218"/>
      <c r="AN12" s="218"/>
    </row>
    <row r="13" spans="2:40" ht="23.25" customHeight="1">
      <c r="B13" s="215"/>
      <c r="C13" s="219"/>
      <c r="D13" s="220"/>
      <c r="E13" s="220"/>
      <c r="F13" s="220"/>
      <c r="G13" s="220"/>
      <c r="H13" s="220"/>
      <c r="I13" s="220"/>
      <c r="J13" s="220"/>
      <c r="K13" s="220"/>
      <c r="L13" s="220"/>
      <c r="M13" s="220"/>
      <c r="N13" s="220"/>
      <c r="O13" s="220"/>
      <c r="P13" s="220"/>
      <c r="Q13" s="220"/>
      <c r="R13" s="682" t="s">
        <v>442</v>
      </c>
      <c r="S13" s="682"/>
      <c r="T13" s="682"/>
      <c r="U13" s="682"/>
      <c r="V13" s="682"/>
      <c r="W13" s="682"/>
      <c r="X13" s="682"/>
      <c r="Y13" s="682"/>
      <c r="Z13" s="682"/>
      <c r="AA13" s="682"/>
      <c r="AB13" s="682"/>
      <c r="AC13" s="682"/>
      <c r="AD13" s="216"/>
      <c r="AG13" s="218"/>
      <c r="AH13" s="218"/>
      <c r="AI13" s="218"/>
      <c r="AJ13" s="218"/>
      <c r="AK13" s="218"/>
      <c r="AL13" s="218"/>
      <c r="AM13" s="218"/>
      <c r="AN13" s="218"/>
    </row>
    <row r="14" spans="2:40" ht="18.75" customHeight="1">
      <c r="B14" s="215"/>
      <c r="C14" s="219"/>
      <c r="D14" s="220"/>
      <c r="E14" s="220"/>
      <c r="F14" s="220"/>
      <c r="G14" s="220"/>
      <c r="H14" s="220"/>
      <c r="I14" s="220"/>
      <c r="J14" s="220"/>
      <c r="K14" s="220"/>
      <c r="L14" s="220"/>
      <c r="M14" s="220"/>
      <c r="N14" s="220"/>
      <c r="O14" s="220"/>
      <c r="P14" s="220"/>
      <c r="Q14" s="220"/>
      <c r="R14" s="766" t="s">
        <v>1317</v>
      </c>
      <c r="S14" s="766"/>
      <c r="T14" s="766"/>
      <c r="U14" s="766"/>
      <c r="V14" s="766"/>
      <c r="W14" s="766"/>
      <c r="X14" s="766"/>
      <c r="Y14" s="766"/>
      <c r="Z14" s="766"/>
      <c r="AA14" s="766"/>
      <c r="AB14" s="766"/>
      <c r="AC14" s="766"/>
      <c r="AD14" s="216"/>
      <c r="AG14" s="218"/>
      <c r="AH14" s="218"/>
      <c r="AI14" s="218"/>
      <c r="AJ14" s="218"/>
      <c r="AK14" s="218"/>
      <c r="AL14" s="218"/>
      <c r="AM14" s="218"/>
      <c r="AN14" s="218"/>
    </row>
    <row r="15" spans="2:40" ht="22.5"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766"/>
      <c r="AC15" s="766"/>
      <c r="AD15" s="216"/>
      <c r="AG15" s="218"/>
      <c r="AH15" s="218"/>
      <c r="AI15" s="218"/>
      <c r="AJ15" s="218"/>
      <c r="AK15" s="218"/>
      <c r="AL15" s="218"/>
      <c r="AM15" s="218"/>
      <c r="AN15" s="218"/>
    </row>
    <row r="16" spans="2:40" ht="15.75"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766"/>
      <c r="AC16" s="766"/>
      <c r="AD16" s="216"/>
      <c r="AG16" s="218"/>
      <c r="AH16" s="218"/>
      <c r="AI16" s="218"/>
      <c r="AJ16" s="218"/>
      <c r="AK16" s="218"/>
      <c r="AL16" s="218"/>
      <c r="AM16" s="218"/>
      <c r="AN16" s="218"/>
    </row>
    <row r="17" spans="2:40" ht="17.25"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766"/>
      <c r="AC17" s="766"/>
      <c r="AD17" s="216"/>
      <c r="AG17" s="218"/>
      <c r="AH17" s="218"/>
      <c r="AI17" s="218"/>
      <c r="AJ17" s="218"/>
      <c r="AK17" s="218"/>
      <c r="AL17" s="218"/>
      <c r="AM17" s="218"/>
      <c r="AN17" s="218"/>
    </row>
    <row r="18" spans="2:40" ht="16.5"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766"/>
      <c r="AC18" s="766"/>
      <c r="AD18" s="216"/>
      <c r="AG18" s="218"/>
      <c r="AH18" s="218"/>
      <c r="AI18" s="218"/>
      <c r="AJ18" s="218"/>
      <c r="AK18" s="218"/>
      <c r="AL18" s="218"/>
      <c r="AM18" s="218"/>
      <c r="AN18" s="218"/>
    </row>
    <row r="19" spans="2:40" ht="21"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766"/>
      <c r="AC19" s="766"/>
      <c r="AD19" s="216"/>
      <c r="AG19" s="218"/>
      <c r="AH19" s="218"/>
      <c r="AI19" s="218"/>
      <c r="AJ19" s="218"/>
      <c r="AK19" s="218"/>
      <c r="AL19" s="218"/>
      <c r="AM19" s="218"/>
      <c r="AN19" s="218"/>
    </row>
    <row r="20" spans="2:40" ht="19.5" customHeight="1">
      <c r="B20" s="215"/>
      <c r="C20" s="219"/>
      <c r="D20" s="220"/>
      <c r="E20" s="220"/>
      <c r="F20" s="220"/>
      <c r="G20" s="220"/>
      <c r="H20" s="220"/>
      <c r="I20" s="220"/>
      <c r="J20" s="220"/>
      <c r="K20" s="220"/>
      <c r="L20" s="220"/>
      <c r="M20" s="220"/>
      <c r="N20" s="220"/>
      <c r="O20" s="220"/>
      <c r="P20" s="220"/>
      <c r="Q20" s="220"/>
      <c r="R20" s="766"/>
      <c r="S20" s="766"/>
      <c r="T20" s="766"/>
      <c r="U20" s="766"/>
      <c r="V20" s="766"/>
      <c r="W20" s="766"/>
      <c r="X20" s="766"/>
      <c r="Y20" s="766"/>
      <c r="Z20" s="766"/>
      <c r="AA20" s="766"/>
      <c r="AB20" s="766"/>
      <c r="AC20" s="766"/>
      <c r="AD20" s="216"/>
      <c r="AG20" s="218"/>
      <c r="AH20" s="218"/>
      <c r="AI20" s="218"/>
      <c r="AJ20" s="218"/>
      <c r="AK20" s="218"/>
      <c r="AL20" s="218"/>
      <c r="AM20" s="218"/>
      <c r="AN20" s="218"/>
    </row>
    <row r="21" spans="2:40" ht="20.25" customHeight="1">
      <c r="B21" s="215"/>
      <c r="C21" s="219"/>
      <c r="D21" s="220"/>
      <c r="E21" s="220"/>
      <c r="F21" s="220"/>
      <c r="G21" s="220"/>
      <c r="H21" s="220"/>
      <c r="I21" s="220"/>
      <c r="J21" s="220"/>
      <c r="K21" s="220"/>
      <c r="L21" s="220"/>
      <c r="M21" s="220"/>
      <c r="N21" s="220"/>
      <c r="O21" s="220"/>
      <c r="P21" s="220"/>
      <c r="Q21" s="220"/>
      <c r="R21" s="766"/>
      <c r="S21" s="766"/>
      <c r="T21" s="766"/>
      <c r="U21" s="766"/>
      <c r="V21" s="766"/>
      <c r="W21" s="766"/>
      <c r="X21" s="766"/>
      <c r="Y21" s="766"/>
      <c r="Z21" s="766"/>
      <c r="AA21" s="766"/>
      <c r="AB21" s="766"/>
      <c r="AC21" s="766"/>
      <c r="AD21" s="216"/>
      <c r="AG21" s="218"/>
      <c r="AH21" s="218"/>
      <c r="AI21" s="218"/>
      <c r="AJ21" s="218"/>
      <c r="AK21" s="218"/>
      <c r="AL21" s="218"/>
      <c r="AM21" s="218"/>
      <c r="AN21" s="218"/>
    </row>
    <row r="22" spans="2:40" ht="21.75" customHeight="1">
      <c r="B22" s="215"/>
      <c r="C22" s="219"/>
      <c r="D22" s="220"/>
      <c r="E22" s="220"/>
      <c r="F22" s="220"/>
      <c r="G22" s="220"/>
      <c r="H22" s="220"/>
      <c r="I22" s="220"/>
      <c r="J22" s="220"/>
      <c r="K22" s="220"/>
      <c r="L22" s="220"/>
      <c r="M22" s="220"/>
      <c r="N22" s="220"/>
      <c r="O22" s="220"/>
      <c r="P22" s="220"/>
      <c r="Q22" s="220"/>
      <c r="R22" s="766"/>
      <c r="S22" s="766"/>
      <c r="T22" s="766"/>
      <c r="U22" s="766"/>
      <c r="V22" s="766"/>
      <c r="W22" s="766"/>
      <c r="X22" s="766"/>
      <c r="Y22" s="766"/>
      <c r="Z22" s="766"/>
      <c r="AA22" s="766"/>
      <c r="AB22" s="766"/>
      <c r="AC22" s="766"/>
      <c r="AD22" s="216"/>
      <c r="AG22" s="218"/>
      <c r="AH22" s="218"/>
      <c r="AI22" s="218"/>
      <c r="AJ22" s="218"/>
      <c r="AK22" s="218"/>
      <c r="AL22" s="218"/>
      <c r="AM22" s="218"/>
      <c r="AN22" s="218"/>
    </row>
    <row r="23" spans="2:40" ht="26.25" customHeight="1">
      <c r="B23" s="215"/>
      <c r="C23" s="219"/>
      <c r="D23" s="220"/>
      <c r="E23" s="220"/>
      <c r="F23" s="220"/>
      <c r="G23" s="220"/>
      <c r="H23" s="220"/>
      <c r="I23" s="220"/>
      <c r="J23" s="220"/>
      <c r="K23" s="220"/>
      <c r="L23" s="220"/>
      <c r="M23" s="220"/>
      <c r="N23" s="220"/>
      <c r="O23" s="220"/>
      <c r="P23" s="220"/>
      <c r="Q23" s="220"/>
      <c r="R23" s="682" t="s">
        <v>478</v>
      </c>
      <c r="S23" s="682"/>
      <c r="T23" s="682"/>
      <c r="U23" s="682"/>
      <c r="V23" s="682"/>
      <c r="W23" s="682"/>
      <c r="X23" s="682"/>
      <c r="Y23" s="682"/>
      <c r="Z23" s="682"/>
      <c r="AA23" s="682"/>
      <c r="AB23" s="682"/>
      <c r="AC23" s="682"/>
      <c r="AD23" s="216"/>
      <c r="AG23" s="218"/>
      <c r="AH23" s="218"/>
      <c r="AI23" s="218"/>
      <c r="AJ23" s="218"/>
      <c r="AK23" s="218"/>
      <c r="AL23" s="218"/>
      <c r="AM23" s="218"/>
      <c r="AN23" s="218"/>
    </row>
    <row r="24" spans="2:40" ht="29.25" customHeight="1">
      <c r="B24" s="215"/>
      <c r="C24" s="219"/>
      <c r="D24" s="220"/>
      <c r="E24" s="220"/>
      <c r="F24" s="220"/>
      <c r="G24" s="220"/>
      <c r="H24" s="220"/>
      <c r="I24" s="220"/>
      <c r="J24" s="220"/>
      <c r="K24" s="220"/>
      <c r="L24" s="220"/>
      <c r="M24" s="220"/>
      <c r="N24" s="220"/>
      <c r="O24" s="220"/>
      <c r="P24" s="220"/>
      <c r="Q24" s="220"/>
      <c r="R24" s="758" t="s">
        <v>1316</v>
      </c>
      <c r="S24" s="758"/>
      <c r="T24" s="758"/>
      <c r="U24" s="758"/>
      <c r="V24" s="758"/>
      <c r="W24" s="758"/>
      <c r="X24" s="758"/>
      <c r="Y24" s="758"/>
      <c r="Z24" s="758"/>
      <c r="AA24" s="758"/>
      <c r="AB24" s="758"/>
      <c r="AC24" s="758"/>
      <c r="AD24" s="216"/>
      <c r="AG24" s="218"/>
      <c r="AH24" s="218"/>
      <c r="AI24" s="218"/>
      <c r="AJ24" s="218"/>
      <c r="AK24" s="218"/>
      <c r="AL24" s="218"/>
      <c r="AM24" s="218"/>
      <c r="AN24" s="218"/>
    </row>
    <row r="25" spans="2:40" ht="30"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758"/>
      <c r="AC25" s="758"/>
      <c r="AD25" s="216"/>
      <c r="AG25" s="218"/>
      <c r="AH25" s="218"/>
      <c r="AI25" s="218"/>
      <c r="AJ25" s="218"/>
      <c r="AK25" s="218"/>
      <c r="AL25" s="218"/>
      <c r="AM25" s="218"/>
      <c r="AN25" s="218"/>
    </row>
    <row r="26" spans="2:40" ht="26.2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758"/>
      <c r="AC26" s="758"/>
      <c r="AD26" s="216"/>
      <c r="AG26" s="218"/>
      <c r="AH26" s="218"/>
      <c r="AI26" s="218"/>
      <c r="AJ26" s="218"/>
      <c r="AK26" s="218"/>
      <c r="AL26" s="218"/>
      <c r="AM26" s="218"/>
      <c r="AN26" s="218"/>
    </row>
    <row r="27" spans="2:40" ht="28.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758"/>
      <c r="AC27" s="758"/>
      <c r="AD27" s="216"/>
      <c r="AG27" s="218"/>
      <c r="AH27" s="218"/>
      <c r="AI27" s="218"/>
      <c r="AJ27" s="218"/>
      <c r="AK27" s="218"/>
      <c r="AL27" s="218"/>
      <c r="AM27" s="218"/>
      <c r="AN27" s="218"/>
    </row>
    <row r="28" spans="2:40" ht="18"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758"/>
      <c r="AC28" s="758"/>
      <c r="AD28" s="216"/>
      <c r="AG28" s="218"/>
      <c r="AH28" s="218"/>
      <c r="AI28" s="218"/>
      <c r="AJ28" s="218"/>
      <c r="AK28" s="218"/>
      <c r="AL28" s="218"/>
      <c r="AM28" s="218"/>
      <c r="AN28" s="218"/>
    </row>
    <row r="29" spans="2:40" ht="3.75" customHeight="1">
      <c r="B29" s="215"/>
      <c r="C29" s="219"/>
      <c r="D29" s="220"/>
      <c r="E29" s="220"/>
      <c r="F29" s="220"/>
      <c r="G29" s="220"/>
      <c r="H29" s="220"/>
      <c r="I29" s="220"/>
      <c r="J29" s="220"/>
      <c r="K29" s="220"/>
      <c r="L29" s="220"/>
      <c r="M29" s="220"/>
      <c r="N29" s="220"/>
      <c r="O29" s="220"/>
      <c r="P29" s="220"/>
      <c r="Q29" s="220"/>
      <c r="R29" s="758"/>
      <c r="S29" s="758"/>
      <c r="T29" s="758"/>
      <c r="U29" s="758"/>
      <c r="V29" s="758"/>
      <c r="W29" s="758"/>
      <c r="X29" s="758"/>
      <c r="Y29" s="758"/>
      <c r="Z29" s="758"/>
      <c r="AA29" s="758"/>
      <c r="AB29" s="758"/>
      <c r="AC29" s="758"/>
      <c r="AD29" s="216"/>
      <c r="AG29" s="218"/>
      <c r="AH29" s="218"/>
      <c r="AI29" s="218"/>
      <c r="AJ29" s="218"/>
      <c r="AK29" s="218"/>
      <c r="AL29" s="218"/>
      <c r="AM29" s="218"/>
      <c r="AN29" s="218"/>
    </row>
    <row r="30" spans="2:40"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W30" s="220"/>
      <c r="X30" s="220"/>
      <c r="Y30" s="220"/>
      <c r="Z30" s="220"/>
      <c r="AA30" s="220"/>
      <c r="AB30" s="220"/>
      <c r="AC30" s="221"/>
      <c r="AD30" s="216"/>
      <c r="AG30" s="218"/>
      <c r="AH30" s="218"/>
      <c r="AI30" s="218"/>
      <c r="AJ30" s="218"/>
      <c r="AK30" s="218"/>
      <c r="AL30" s="218"/>
      <c r="AM30" s="218"/>
      <c r="AN30" s="218"/>
    </row>
    <row r="31" spans="2:40" ht="22.5" customHeight="1">
      <c r="B31" s="215"/>
      <c r="C31" s="219"/>
      <c r="D31" s="227" t="s">
        <v>27</v>
      </c>
      <c r="E31" s="228"/>
      <c r="F31" s="336">
        <f>INDICADORES!H45</f>
        <v>350</v>
      </c>
      <c r="G31" s="336">
        <f>INDICADORES!K45</f>
        <v>304</v>
      </c>
      <c r="H31" s="336">
        <f>INDICADORES!N45</f>
        <v>366</v>
      </c>
      <c r="I31" s="336">
        <f>INDICADORES!T45</f>
        <v>363</v>
      </c>
      <c r="J31" s="336">
        <f>INDICADORES!W45</f>
        <v>360</v>
      </c>
      <c r="K31" s="336">
        <f>INDICADORES!Z45</f>
        <v>342</v>
      </c>
      <c r="L31" s="336">
        <f>INDICADORES!AF45</f>
        <v>207</v>
      </c>
      <c r="M31" s="336">
        <f>INDICADORES!AI45</f>
        <v>242</v>
      </c>
      <c r="N31" s="336">
        <f>INDICADORES!AL45</f>
        <v>430</v>
      </c>
      <c r="O31" s="336">
        <f>INDICADORES!AR45</f>
        <v>429</v>
      </c>
      <c r="P31" s="336">
        <f>INDICADORES!AU45</f>
        <v>308</v>
      </c>
      <c r="Q31" s="336">
        <f>INDICADORES!AX45</f>
        <v>352</v>
      </c>
      <c r="R31" s="337">
        <f>SUM(F31:Q31)</f>
        <v>4053</v>
      </c>
      <c r="W31" s="220"/>
      <c r="X31" s="220"/>
      <c r="Y31" s="220"/>
      <c r="Z31" s="220"/>
      <c r="AA31" s="220"/>
      <c r="AB31" s="220"/>
      <c r="AC31" s="221"/>
      <c r="AD31" s="216"/>
      <c r="AG31" s="218"/>
      <c r="AH31" s="218"/>
      <c r="AI31" s="218"/>
      <c r="AJ31" s="218"/>
      <c r="AK31" s="218"/>
      <c r="AL31" s="218"/>
      <c r="AM31" s="218"/>
      <c r="AN31" s="218"/>
    </row>
    <row r="32" spans="2:40" ht="22.5" customHeight="1">
      <c r="B32" s="215"/>
      <c r="C32" s="219"/>
      <c r="D32" s="227" t="s">
        <v>28</v>
      </c>
      <c r="E32" s="228"/>
      <c r="F32" s="336">
        <f>INDICADORES!I45</f>
        <v>373</v>
      </c>
      <c r="G32" s="336">
        <f>INDICADORES!L45</f>
        <v>321</v>
      </c>
      <c r="H32" s="336">
        <f>INDICADORES!O45</f>
        <v>382</v>
      </c>
      <c r="I32" s="336">
        <f>INDICADORES!U45</f>
        <v>382</v>
      </c>
      <c r="J32" s="336">
        <f>INDICADORES!X45</f>
        <v>372</v>
      </c>
      <c r="K32" s="336">
        <f>INDICADORES!AA45</f>
        <v>357</v>
      </c>
      <c r="L32" s="336">
        <f>INDICADORES!AG45</f>
        <v>218</v>
      </c>
      <c r="M32" s="336">
        <f>INDICADORES!AJ45</f>
        <v>248</v>
      </c>
      <c r="N32" s="336">
        <f>INDICADORES!AM45</f>
        <v>435</v>
      </c>
      <c r="O32" s="336">
        <f>INDICADORES!AS45</f>
        <v>450</v>
      </c>
      <c r="P32" s="336">
        <f>INDICADORES!AV45</f>
        <v>322</v>
      </c>
      <c r="Q32" s="336">
        <f>INDICADORES!AY45</f>
        <v>374</v>
      </c>
      <c r="R32" s="337">
        <f>SUM(F32:Q32)</f>
        <v>4234</v>
      </c>
      <c r="W32" s="220"/>
      <c r="X32" s="220"/>
      <c r="Y32" s="220"/>
      <c r="Z32" s="220"/>
      <c r="AA32" s="220"/>
      <c r="AB32" s="220"/>
      <c r="AC32" s="221"/>
      <c r="AD32" s="216"/>
      <c r="AG32" s="218"/>
      <c r="AH32" s="218"/>
      <c r="AI32" s="218"/>
      <c r="AJ32" s="218"/>
      <c r="AK32" s="218"/>
      <c r="AL32" s="218"/>
      <c r="AM32" s="218"/>
      <c r="AN32" s="218"/>
    </row>
    <row r="33" spans="2:40" ht="22.5" customHeight="1">
      <c r="B33" s="215"/>
      <c r="C33" s="219"/>
      <c r="D33" s="231" t="s">
        <v>515</v>
      </c>
      <c r="E33" s="232"/>
      <c r="F33" s="338">
        <f t="shared" ref="F33:R33" si="0">F31/F32*100</f>
        <v>93.833780160857899</v>
      </c>
      <c r="G33" s="338">
        <f t="shared" si="0"/>
        <v>94.704049844236764</v>
      </c>
      <c r="H33" s="338">
        <f t="shared" si="0"/>
        <v>95.81151832460732</v>
      </c>
      <c r="I33" s="338">
        <f t="shared" si="0"/>
        <v>95.026178010471213</v>
      </c>
      <c r="J33" s="338">
        <f t="shared" si="0"/>
        <v>96.774193548387103</v>
      </c>
      <c r="K33" s="338">
        <f t="shared" si="0"/>
        <v>95.798319327731093</v>
      </c>
      <c r="L33" s="338">
        <f t="shared" si="0"/>
        <v>94.954128440366972</v>
      </c>
      <c r="M33" s="338">
        <f t="shared" si="0"/>
        <v>97.58064516129032</v>
      </c>
      <c r="N33" s="338">
        <f t="shared" si="0"/>
        <v>98.850574712643677</v>
      </c>
      <c r="O33" s="338">
        <f t="shared" si="0"/>
        <v>95.333333333333343</v>
      </c>
      <c r="P33" s="338">
        <f t="shared" si="0"/>
        <v>95.652173913043484</v>
      </c>
      <c r="Q33" s="338">
        <f t="shared" si="0"/>
        <v>94.117647058823522</v>
      </c>
      <c r="R33" s="338">
        <f t="shared" si="0"/>
        <v>95.725082664147379</v>
      </c>
      <c r="W33" s="220"/>
      <c r="X33" s="220"/>
      <c r="Y33" s="220"/>
      <c r="Z33" s="220"/>
      <c r="AA33" s="220"/>
      <c r="AB33" s="220"/>
      <c r="AC33" s="221"/>
      <c r="AD33" s="216"/>
      <c r="AG33" s="218"/>
      <c r="AH33" s="218"/>
      <c r="AI33" s="218"/>
      <c r="AJ33" s="218"/>
      <c r="AK33" s="218"/>
      <c r="AL33" s="218"/>
      <c r="AM33" s="218"/>
      <c r="AN33" s="218"/>
    </row>
    <row r="34" spans="2:40" ht="22.5" customHeight="1">
      <c r="B34" s="215"/>
      <c r="C34" s="219"/>
      <c r="D34" s="231" t="s">
        <v>516</v>
      </c>
      <c r="E34" s="353"/>
      <c r="F34" s="340"/>
      <c r="G34" s="340"/>
      <c r="H34" s="340"/>
      <c r="I34" s="340"/>
      <c r="J34" s="340"/>
      <c r="K34" s="340"/>
      <c r="L34" s="340"/>
      <c r="M34" s="340"/>
      <c r="N34" s="340"/>
      <c r="O34" s="340"/>
      <c r="P34" s="340"/>
      <c r="Q34" s="340"/>
      <c r="R34" s="341"/>
      <c r="W34" s="220"/>
      <c r="X34" s="220"/>
      <c r="Y34" s="220"/>
      <c r="Z34" s="220"/>
      <c r="AA34" s="220"/>
      <c r="AB34" s="220"/>
      <c r="AC34" s="221"/>
      <c r="AD34" s="216"/>
      <c r="AG34" s="218"/>
      <c r="AH34" s="218"/>
      <c r="AI34" s="218"/>
      <c r="AJ34" s="218"/>
      <c r="AK34" s="218"/>
      <c r="AL34" s="218"/>
      <c r="AM34" s="218"/>
      <c r="AN34" s="218"/>
    </row>
    <row r="35" spans="2:40" ht="17.25" customHeight="1">
      <c r="B35" s="215"/>
      <c r="C35" s="219"/>
      <c r="D35" s="685" t="s">
        <v>26</v>
      </c>
      <c r="E35" s="685"/>
      <c r="F35" s="340">
        <v>90</v>
      </c>
      <c r="G35" s="340">
        <v>90</v>
      </c>
      <c r="H35" s="340">
        <v>90</v>
      </c>
      <c r="I35" s="340">
        <v>90</v>
      </c>
      <c r="J35" s="340">
        <v>90</v>
      </c>
      <c r="K35" s="340">
        <v>90</v>
      </c>
      <c r="L35" s="340">
        <v>90</v>
      </c>
      <c r="M35" s="340">
        <v>90</v>
      </c>
      <c r="N35" s="340">
        <v>90</v>
      </c>
      <c r="O35" s="340">
        <v>90</v>
      </c>
      <c r="P35" s="340">
        <v>90</v>
      </c>
      <c r="Q35" s="340">
        <v>90</v>
      </c>
      <c r="R35" s="340">
        <v>90</v>
      </c>
      <c r="W35" s="220"/>
      <c r="X35" s="220"/>
      <c r="Y35" s="220"/>
      <c r="Z35" s="220"/>
      <c r="AA35" s="220"/>
      <c r="AB35" s="220"/>
      <c r="AC35" s="221"/>
      <c r="AD35" s="216"/>
      <c r="AG35" s="218"/>
      <c r="AH35" s="218"/>
      <c r="AI35" s="218"/>
      <c r="AJ35" s="218"/>
      <c r="AK35" s="218"/>
      <c r="AL35" s="218"/>
      <c r="AM35" s="218"/>
      <c r="AN35" s="218"/>
    </row>
    <row r="36" spans="2:40"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1"/>
      <c r="AD36" s="216"/>
      <c r="AG36" s="218"/>
      <c r="AH36" s="218"/>
      <c r="AI36" s="218"/>
      <c r="AJ36" s="218"/>
      <c r="AK36" s="218"/>
      <c r="AL36" s="218"/>
      <c r="AM36" s="218"/>
      <c r="AN36" s="218"/>
    </row>
    <row r="37" spans="2:40"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659"/>
      <c r="AC37" s="659"/>
      <c r="AD37" s="216"/>
      <c r="AG37" s="218"/>
      <c r="AH37" s="218"/>
      <c r="AI37" s="218"/>
      <c r="AJ37" s="218"/>
      <c r="AK37" s="218"/>
      <c r="AL37" s="218"/>
      <c r="AM37" s="218"/>
      <c r="AN37" s="218"/>
    </row>
    <row r="38" spans="2:40" ht="30.75" customHeight="1">
      <c r="B38" s="215"/>
      <c r="C38" s="677" t="s">
        <v>27</v>
      </c>
      <c r="D38" s="677"/>
      <c r="E38" s="677"/>
      <c r="F38" s="677"/>
      <c r="G38" s="678" t="s">
        <v>772</v>
      </c>
      <c r="H38" s="678"/>
      <c r="I38" s="678"/>
      <c r="J38" s="678"/>
      <c r="K38" s="678"/>
      <c r="L38" s="678"/>
      <c r="M38" s="678"/>
      <c r="N38" s="678"/>
      <c r="O38" s="679" t="s">
        <v>518</v>
      </c>
      <c r="P38" s="679"/>
      <c r="Q38" s="679"/>
      <c r="R38" s="679"/>
      <c r="S38" s="679"/>
      <c r="T38" s="742"/>
      <c r="U38" s="742"/>
      <c r="V38" s="742"/>
      <c r="W38" s="742"/>
      <c r="X38" s="742"/>
      <c r="Y38" s="742"/>
      <c r="Z38" s="742"/>
      <c r="AA38" s="742"/>
      <c r="AB38" s="742"/>
      <c r="AC38" s="742"/>
      <c r="AD38" s="216"/>
      <c r="AE38" s="238"/>
      <c r="AG38" s="261"/>
      <c r="AH38" s="646"/>
      <c r="AI38" s="646"/>
      <c r="AJ38" s="646"/>
      <c r="AK38" s="646"/>
      <c r="AL38" s="646"/>
      <c r="AM38" s="646"/>
      <c r="AN38" s="646"/>
    </row>
    <row r="39" spans="2:40" ht="12.75" customHeight="1">
      <c r="B39" s="215"/>
      <c r="C39" s="661" t="s">
        <v>28</v>
      </c>
      <c r="D39" s="661"/>
      <c r="E39" s="661"/>
      <c r="F39" s="661"/>
      <c r="G39" s="674" t="s">
        <v>767</v>
      </c>
      <c r="H39" s="674"/>
      <c r="I39" s="674"/>
      <c r="J39" s="674"/>
      <c r="K39" s="674"/>
      <c r="L39" s="674"/>
      <c r="M39" s="674"/>
      <c r="N39" s="674"/>
      <c r="O39" s="670" t="s">
        <v>519</v>
      </c>
      <c r="P39" s="670"/>
      <c r="Q39" s="670"/>
      <c r="R39" s="670"/>
      <c r="S39" s="670"/>
      <c r="T39" s="740"/>
      <c r="U39" s="740"/>
      <c r="V39" s="740"/>
      <c r="W39" s="740"/>
      <c r="X39" s="740"/>
      <c r="Y39" s="740"/>
      <c r="Z39" s="740"/>
      <c r="AA39" s="740"/>
      <c r="AB39" s="740"/>
      <c r="AC39" s="740"/>
      <c r="AD39" s="216"/>
      <c r="AE39" s="238"/>
      <c r="AG39" s="261"/>
      <c r="AH39" s="646"/>
      <c r="AI39" s="646"/>
      <c r="AJ39" s="646"/>
      <c r="AK39" s="646"/>
      <c r="AL39" s="646"/>
      <c r="AM39" s="646"/>
      <c r="AN39" s="646"/>
    </row>
    <row r="40" spans="2:40" ht="27" customHeight="1">
      <c r="B40" s="215"/>
      <c r="C40" s="661" t="s">
        <v>520</v>
      </c>
      <c r="D40" s="661"/>
      <c r="E40" s="661"/>
      <c r="F40" s="661"/>
      <c r="G40" s="674" t="s">
        <v>739</v>
      </c>
      <c r="H40" s="674"/>
      <c r="I40" s="674"/>
      <c r="J40" s="674"/>
      <c r="K40" s="674"/>
      <c r="L40" s="674"/>
      <c r="M40" s="674"/>
      <c r="N40" s="674"/>
      <c r="O40" s="675" t="s">
        <v>471</v>
      </c>
      <c r="P40" s="675"/>
      <c r="Q40" s="675"/>
      <c r="R40" s="675"/>
      <c r="S40" s="675"/>
      <c r="T40" s="740" t="s">
        <v>472</v>
      </c>
      <c r="U40" s="740"/>
      <c r="V40" s="740"/>
      <c r="W40" s="740"/>
      <c r="X40" s="740"/>
      <c r="Y40" s="740"/>
      <c r="Z40" s="740"/>
      <c r="AA40" s="740"/>
      <c r="AB40" s="740"/>
      <c r="AC40" s="740"/>
      <c r="AD40" s="216"/>
      <c r="AE40" s="238"/>
      <c r="AG40" s="261"/>
      <c r="AH40" s="239"/>
      <c r="AI40" s="239"/>
      <c r="AJ40" s="239"/>
      <c r="AK40" s="239"/>
      <c r="AL40" s="239"/>
      <c r="AM40" s="239"/>
      <c r="AN40" s="239"/>
    </row>
    <row r="41" spans="2:40" ht="21" customHeight="1">
      <c r="B41" s="215"/>
      <c r="C41" s="661" t="s">
        <v>468</v>
      </c>
      <c r="D41" s="661"/>
      <c r="E41" s="661"/>
      <c r="F41" s="661"/>
      <c r="G41" s="674" t="s">
        <v>768</v>
      </c>
      <c r="H41" s="674"/>
      <c r="I41" s="674"/>
      <c r="J41" s="674"/>
      <c r="K41" s="674"/>
      <c r="L41" s="674"/>
      <c r="M41" s="674"/>
      <c r="N41" s="674"/>
      <c r="O41" s="675" t="s">
        <v>473</v>
      </c>
      <c r="P41" s="675"/>
      <c r="Q41" s="675"/>
      <c r="R41" s="675"/>
      <c r="S41" s="675"/>
      <c r="T41" s="740" t="s">
        <v>474</v>
      </c>
      <c r="U41" s="740"/>
      <c r="V41" s="740"/>
      <c r="W41" s="740"/>
      <c r="X41" s="740"/>
      <c r="Y41" s="740"/>
      <c r="Z41" s="740"/>
      <c r="AA41" s="740"/>
      <c r="AB41" s="740"/>
      <c r="AC41" s="740"/>
      <c r="AD41" s="216"/>
      <c r="AE41" s="238"/>
      <c r="AG41" s="261"/>
      <c r="AH41" s="647"/>
      <c r="AI41" s="647"/>
      <c r="AJ41" s="647"/>
      <c r="AK41" s="647"/>
      <c r="AL41" s="647"/>
      <c r="AM41" s="647"/>
      <c r="AN41" s="647"/>
    </row>
    <row r="42" spans="2:40" ht="20.25" customHeight="1">
      <c r="B42" s="215"/>
      <c r="C42" s="668" t="s">
        <v>522</v>
      </c>
      <c r="D42" s="668"/>
      <c r="E42" s="668"/>
      <c r="F42" s="668"/>
      <c r="G42" s="669">
        <v>100</v>
      </c>
      <c r="H42" s="669"/>
      <c r="I42" s="669"/>
      <c r="J42" s="669"/>
      <c r="K42" s="669"/>
      <c r="L42" s="669"/>
      <c r="M42" s="669"/>
      <c r="N42" s="669"/>
      <c r="O42" s="670" t="s">
        <v>475</v>
      </c>
      <c r="P42" s="670"/>
      <c r="Q42" s="670"/>
      <c r="R42" s="670"/>
      <c r="S42" s="670"/>
      <c r="T42" s="740"/>
      <c r="U42" s="740"/>
      <c r="V42" s="740"/>
      <c r="W42" s="740"/>
      <c r="X42" s="740"/>
      <c r="Y42" s="740"/>
      <c r="Z42" s="740"/>
      <c r="AA42" s="740"/>
      <c r="AB42" s="740"/>
      <c r="AC42" s="740"/>
      <c r="AD42" s="216"/>
      <c r="AE42" s="238"/>
      <c r="AG42" s="261"/>
      <c r="AH42" s="647"/>
      <c r="AI42" s="647"/>
      <c r="AJ42" s="647"/>
      <c r="AK42" s="647"/>
      <c r="AL42" s="647"/>
      <c r="AM42" s="647"/>
      <c r="AN42" s="647"/>
    </row>
    <row r="43" spans="2:40" ht="24" customHeight="1">
      <c r="B43" s="215"/>
      <c r="C43" s="668"/>
      <c r="D43" s="668"/>
      <c r="E43" s="668"/>
      <c r="F43" s="668"/>
      <c r="G43" s="669"/>
      <c r="H43" s="669"/>
      <c r="I43" s="669"/>
      <c r="J43" s="669"/>
      <c r="K43" s="669"/>
      <c r="L43" s="669"/>
      <c r="M43" s="669"/>
      <c r="N43" s="669"/>
      <c r="O43" s="672" t="s">
        <v>476</v>
      </c>
      <c r="P43" s="672"/>
      <c r="Q43" s="672"/>
      <c r="R43" s="672"/>
      <c r="S43" s="672"/>
      <c r="T43" s="741" t="s">
        <v>477</v>
      </c>
      <c r="U43" s="741"/>
      <c r="V43" s="741"/>
      <c r="W43" s="741"/>
      <c r="X43" s="741"/>
      <c r="Y43" s="741"/>
      <c r="Z43" s="741"/>
      <c r="AA43" s="741"/>
      <c r="AB43" s="741"/>
      <c r="AC43" s="741"/>
      <c r="AD43" s="216"/>
      <c r="AE43" s="238"/>
      <c r="AG43" s="261"/>
      <c r="AH43" s="238"/>
      <c r="AI43" s="238"/>
      <c r="AJ43" s="238"/>
      <c r="AK43" s="238"/>
      <c r="AL43" s="238"/>
      <c r="AM43" s="238"/>
      <c r="AN43" s="238"/>
    </row>
    <row r="44" spans="2:40"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660"/>
      <c r="AC44" s="660"/>
      <c r="AD44" s="216"/>
      <c r="AE44" s="238"/>
      <c r="AG44" s="261"/>
      <c r="AH44" s="647"/>
      <c r="AI44" s="647"/>
      <c r="AJ44" s="647"/>
      <c r="AK44" s="647"/>
      <c r="AL44" s="647"/>
      <c r="AM44" s="647"/>
      <c r="AN44" s="647"/>
    </row>
    <row r="45" spans="2:40"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664"/>
      <c r="AC45" s="664"/>
      <c r="AD45" s="216"/>
      <c r="AE45" s="238"/>
      <c r="AG45" s="261"/>
      <c r="AH45" s="238"/>
      <c r="AI45" s="238"/>
      <c r="AJ45" s="238"/>
      <c r="AK45" s="238"/>
      <c r="AL45" s="238"/>
      <c r="AM45" s="238"/>
      <c r="AN45" s="238"/>
    </row>
    <row r="46" spans="2:40"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656"/>
      <c r="W46" s="656"/>
      <c r="X46" s="245" t="s">
        <v>482</v>
      </c>
      <c r="Y46" s="656" t="s">
        <v>489</v>
      </c>
      <c r="Z46" s="656"/>
      <c r="AA46" s="656"/>
      <c r="AB46" s="667" t="s">
        <v>482</v>
      </c>
      <c r="AC46" s="667"/>
      <c r="AD46" s="216"/>
      <c r="AE46" s="238"/>
      <c r="AG46" s="261"/>
      <c r="AH46" s="647"/>
      <c r="AI46" s="647"/>
      <c r="AJ46" s="647"/>
      <c r="AK46" s="647"/>
      <c r="AL46" s="647"/>
      <c r="AM46" s="647"/>
      <c r="AN46" s="647"/>
    </row>
    <row r="47" spans="2:40"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6"/>
      <c r="W47" s="656"/>
      <c r="X47" s="655" t="s">
        <v>482</v>
      </c>
      <c r="Y47" s="656" t="s">
        <v>523</v>
      </c>
      <c r="Z47" s="656"/>
      <c r="AA47" s="656"/>
      <c r="AB47" s="657"/>
      <c r="AC47" s="657"/>
      <c r="AD47" s="216"/>
      <c r="AE47" s="238"/>
      <c r="AG47" s="261"/>
      <c r="AH47" s="647"/>
      <c r="AI47" s="647"/>
      <c r="AJ47" s="647"/>
      <c r="AK47" s="647"/>
      <c r="AL47" s="647"/>
      <c r="AM47" s="647"/>
      <c r="AN47" s="647"/>
    </row>
    <row r="48" spans="2:40" ht="22.5" customHeight="1">
      <c r="B48" s="215"/>
      <c r="C48" s="648" t="s">
        <v>524</v>
      </c>
      <c r="D48" s="648"/>
      <c r="E48" s="648"/>
      <c r="F48" s="648"/>
      <c r="G48" s="652" t="s">
        <v>769</v>
      </c>
      <c r="H48" s="652"/>
      <c r="I48" s="652"/>
      <c r="J48" s="652"/>
      <c r="K48" s="652"/>
      <c r="L48" s="652"/>
      <c r="M48" s="652"/>
      <c r="N48" s="652"/>
      <c r="O48" s="666"/>
      <c r="P48" s="666"/>
      <c r="Q48" s="666"/>
      <c r="R48" s="666"/>
      <c r="S48" s="656"/>
      <c r="T48" s="656"/>
      <c r="U48" s="656"/>
      <c r="V48" s="656"/>
      <c r="W48" s="656"/>
      <c r="X48" s="655"/>
      <c r="Y48" s="656"/>
      <c r="Z48" s="656"/>
      <c r="AA48" s="656"/>
      <c r="AB48" s="657"/>
      <c r="AC48" s="657"/>
      <c r="AD48" s="216"/>
      <c r="AE48" s="238"/>
      <c r="AG48" s="261"/>
      <c r="AH48" s="647"/>
      <c r="AI48" s="647"/>
      <c r="AJ48" s="647"/>
      <c r="AK48" s="647"/>
      <c r="AL48" s="647"/>
      <c r="AM48" s="647"/>
      <c r="AN48" s="647"/>
    </row>
    <row r="49" spans="1:40" ht="14.25" customHeight="1">
      <c r="B49" s="215"/>
      <c r="C49" s="648" t="s">
        <v>526</v>
      </c>
      <c r="D49" s="648"/>
      <c r="E49" s="648"/>
      <c r="F49" s="648"/>
      <c r="G49" s="649" t="s">
        <v>279</v>
      </c>
      <c r="H49" s="649"/>
      <c r="I49" s="649"/>
      <c r="J49" s="649"/>
      <c r="K49" s="649"/>
      <c r="L49" s="649"/>
      <c r="M49" s="649"/>
      <c r="N49" s="649"/>
      <c r="O49" s="666"/>
      <c r="P49" s="666"/>
      <c r="Q49" s="666"/>
      <c r="R49" s="666"/>
      <c r="S49" s="653" t="s">
        <v>493</v>
      </c>
      <c r="T49" s="653"/>
      <c r="U49" s="653"/>
      <c r="V49" s="653"/>
      <c r="W49" s="653"/>
      <c r="X49" s="654" t="s">
        <v>482</v>
      </c>
      <c r="Y49" s="607" t="s">
        <v>494</v>
      </c>
      <c r="Z49" s="607"/>
      <c r="AA49" s="607"/>
      <c r="AB49" s="608" t="s">
        <v>482</v>
      </c>
      <c r="AC49" s="608"/>
      <c r="AD49" s="216"/>
      <c r="AE49" s="238"/>
      <c r="AG49" s="261"/>
      <c r="AH49" s="647"/>
      <c r="AI49" s="647"/>
      <c r="AJ49" s="647"/>
      <c r="AK49" s="647"/>
      <c r="AL49" s="647"/>
      <c r="AM49" s="647"/>
      <c r="AN49" s="647"/>
    </row>
    <row r="50" spans="1:40"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3"/>
      <c r="W50" s="653"/>
      <c r="X50" s="654"/>
      <c r="Y50" s="607"/>
      <c r="Z50" s="607"/>
      <c r="AA50" s="607"/>
      <c r="AB50" s="608"/>
      <c r="AC50" s="608"/>
      <c r="AD50" s="216"/>
      <c r="AE50" s="238"/>
      <c r="AG50" s="261"/>
      <c r="AH50" s="647"/>
      <c r="AI50" s="647"/>
      <c r="AJ50" s="647"/>
      <c r="AK50" s="647"/>
      <c r="AL50" s="647"/>
      <c r="AM50" s="647"/>
      <c r="AN50" s="647"/>
    </row>
    <row r="51" spans="1:40" ht="21.75" customHeight="1">
      <c r="B51" s="215"/>
      <c r="C51" s="650" t="s">
        <v>496</v>
      </c>
      <c r="D51" s="650"/>
      <c r="E51" s="650"/>
      <c r="F51" s="650"/>
      <c r="G51" s="610" t="s">
        <v>547</v>
      </c>
      <c r="H51" s="610"/>
      <c r="I51" s="610"/>
      <c r="J51" s="610"/>
      <c r="K51" s="610"/>
      <c r="L51" s="610"/>
      <c r="M51" s="610"/>
      <c r="N51" s="610"/>
      <c r="O51" s="666"/>
      <c r="P51" s="666"/>
      <c r="Q51" s="666"/>
      <c r="R51" s="666"/>
      <c r="S51" s="653"/>
      <c r="T51" s="653"/>
      <c r="U51" s="653"/>
      <c r="V51" s="653"/>
      <c r="W51" s="653"/>
      <c r="X51" s="654"/>
      <c r="Y51" s="607"/>
      <c r="Z51" s="607"/>
      <c r="AA51" s="607"/>
      <c r="AB51" s="608"/>
      <c r="AC51" s="608"/>
      <c r="AD51" s="216"/>
      <c r="AE51" s="238"/>
      <c r="AG51" s="261"/>
      <c r="AH51" s="647"/>
      <c r="AI51" s="647"/>
      <c r="AJ51" s="647"/>
      <c r="AK51" s="647"/>
      <c r="AL51" s="647"/>
      <c r="AM51" s="647"/>
      <c r="AN51" s="647"/>
    </row>
    <row r="52" spans="1:40"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251"/>
      <c r="AD52" s="252"/>
      <c r="AE52" s="238"/>
      <c r="AG52" s="261"/>
      <c r="AH52" s="646"/>
      <c r="AI52" s="646"/>
      <c r="AJ52" s="646"/>
      <c r="AK52" s="646"/>
      <c r="AL52" s="646"/>
      <c r="AM52" s="646"/>
      <c r="AN52" s="646"/>
    </row>
    <row r="53" spans="1:40" ht="22.5" customHeight="1">
      <c r="C53" s="253"/>
      <c r="D53" s="238"/>
      <c r="E53" s="238"/>
      <c r="F53" s="238"/>
      <c r="G53" s="238"/>
      <c r="H53" s="238"/>
      <c r="I53" s="238"/>
      <c r="J53" s="238"/>
      <c r="K53" s="238"/>
      <c r="L53" s="238"/>
      <c r="M53" s="238"/>
      <c r="N53" s="238"/>
      <c r="AC53" s="254"/>
      <c r="AE53" s="238"/>
      <c r="AG53" s="261"/>
      <c r="AH53" s="646"/>
      <c r="AI53" s="646"/>
      <c r="AJ53" s="646"/>
      <c r="AK53" s="646"/>
      <c r="AL53" s="646"/>
      <c r="AM53" s="646"/>
      <c r="AN53" s="646"/>
    </row>
    <row r="54" spans="1:40" ht="22.5" customHeight="1">
      <c r="A54" s="220"/>
      <c r="C54" s="253"/>
      <c r="D54" s="238"/>
      <c r="E54" s="238"/>
      <c r="F54" s="238"/>
      <c r="G54" s="238"/>
      <c r="H54" s="238"/>
      <c r="I54" s="238"/>
      <c r="J54" s="238"/>
      <c r="K54" s="238"/>
      <c r="L54" s="238"/>
      <c r="M54" s="238"/>
      <c r="N54" s="238"/>
      <c r="AC54" s="254"/>
      <c r="AE54" s="238"/>
      <c r="AG54" s="261"/>
      <c r="AH54" s="239"/>
      <c r="AI54" s="239"/>
      <c r="AJ54" s="239"/>
      <c r="AK54" s="239"/>
      <c r="AL54" s="239"/>
      <c r="AM54" s="239"/>
      <c r="AN54" s="239"/>
    </row>
    <row r="55" spans="1:40" ht="22.5" customHeight="1">
      <c r="C55" s="253"/>
      <c r="D55" s="238"/>
      <c r="E55" s="238"/>
      <c r="F55" s="238"/>
      <c r="G55" s="238"/>
      <c r="H55" s="238"/>
      <c r="I55" s="238"/>
      <c r="J55" s="238"/>
      <c r="K55" s="238"/>
      <c r="L55" s="238"/>
      <c r="M55" s="238"/>
      <c r="N55" s="238"/>
      <c r="AE55" s="238"/>
      <c r="AG55" s="261"/>
      <c r="AH55" s="646"/>
      <c r="AI55" s="646"/>
      <c r="AJ55" s="646"/>
      <c r="AK55" s="646"/>
      <c r="AL55" s="646"/>
      <c r="AM55" s="646"/>
      <c r="AN55" s="646"/>
    </row>
    <row r="56" spans="1:40" ht="22.5" customHeight="1">
      <c r="C56" s="253"/>
      <c r="D56" s="238"/>
      <c r="E56" s="238"/>
      <c r="F56" s="238"/>
      <c r="G56" s="238"/>
      <c r="H56" s="238"/>
      <c r="I56" s="238"/>
      <c r="J56" s="238"/>
      <c r="K56" s="238"/>
      <c r="L56" s="238"/>
      <c r="M56" s="238"/>
      <c r="N56" s="238"/>
      <c r="AE56" s="238"/>
      <c r="AG56" s="261"/>
      <c r="AH56" s="646"/>
      <c r="AI56" s="646"/>
      <c r="AJ56" s="646"/>
      <c r="AK56" s="646"/>
      <c r="AL56" s="646"/>
      <c r="AM56" s="646"/>
      <c r="AN56" s="646"/>
    </row>
    <row r="57" spans="1:40" ht="22.5" customHeight="1">
      <c r="C57" s="253"/>
      <c r="D57" s="238"/>
      <c r="E57" s="238"/>
      <c r="F57" s="238"/>
      <c r="G57" s="238"/>
      <c r="H57" s="238"/>
      <c r="I57" s="238"/>
      <c r="J57" s="238"/>
      <c r="K57" s="238"/>
      <c r="L57" s="238"/>
      <c r="M57" s="238"/>
      <c r="N57" s="238"/>
      <c r="AE57" s="238"/>
      <c r="AG57" s="261"/>
      <c r="AH57" s="646"/>
      <c r="AI57" s="646"/>
      <c r="AJ57" s="646"/>
      <c r="AK57" s="646"/>
      <c r="AL57" s="646"/>
      <c r="AM57" s="646"/>
      <c r="AN57" s="646"/>
    </row>
    <row r="58" spans="1:40" ht="22.5" customHeight="1">
      <c r="C58" s="253"/>
      <c r="D58" s="238"/>
      <c r="E58" s="238"/>
      <c r="F58" s="238"/>
      <c r="G58" s="238"/>
      <c r="H58" s="238"/>
      <c r="I58" s="238"/>
      <c r="J58" s="238"/>
      <c r="K58" s="238"/>
      <c r="L58" s="238"/>
      <c r="M58" s="238"/>
      <c r="N58" s="238"/>
    </row>
    <row r="59" spans="1:40" ht="22.5" customHeight="1">
      <c r="C59" s="253"/>
      <c r="D59" s="238"/>
      <c r="E59" s="238"/>
      <c r="F59" s="238"/>
      <c r="G59" s="238"/>
      <c r="H59" s="238"/>
      <c r="I59" s="238"/>
      <c r="J59" s="238"/>
      <c r="K59" s="238"/>
      <c r="L59" s="238"/>
      <c r="M59" s="238"/>
      <c r="N59" s="238"/>
    </row>
    <row r="60" spans="1:40" ht="22.5" customHeight="1">
      <c r="C60" s="253"/>
      <c r="D60" s="238"/>
      <c r="E60" s="238"/>
      <c r="F60" s="238"/>
      <c r="G60" s="238"/>
      <c r="H60" s="238"/>
      <c r="I60" s="238"/>
      <c r="J60" s="238"/>
      <c r="K60" s="238"/>
      <c r="L60" s="238"/>
      <c r="M60" s="238"/>
      <c r="N60" s="238"/>
    </row>
    <row r="61" spans="1:40"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row>
    <row r="62" spans="1:40"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row>
    <row r="63" spans="1:40"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row>
    <row r="64" spans="1:40"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row>
    <row r="65" spans="3:29"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row>
    <row r="66" spans="3:29"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row>
    <row r="67" spans="3:29"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row>
    <row r="68" spans="3:29"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row>
    <row r="69" spans="3:29"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row>
    <row r="70" spans="3:29"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row>
    <row r="71" spans="3:29"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row>
    <row r="72" spans="3:29"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row>
    <row r="73" spans="3:29"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row>
    <row r="74" spans="3:29"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row>
    <row r="75" spans="3:29"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row>
    <row r="76" spans="3:29">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row>
    <row r="77" spans="3:29">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row>
    <row r="78" spans="3:29">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c r="AC78" s="254"/>
    </row>
    <row r="79" spans="3:29">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row>
    <row r="80" spans="3:29">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row>
    <row r="81" spans="3:29">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row>
    <row r="82" spans="3:29">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row>
    <row r="83" spans="3:29">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c r="AC83" s="254"/>
    </row>
    <row r="84" spans="3:29">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c r="AC84" s="254"/>
    </row>
  </sheetData>
  <sheetProtection algorithmName="SHA-512" hashValue="+EPRTrIdKhVnN2TzKZ+6XXow6HAfeb3WSzP91HH9uB05DD045PHX7oSLaf2Q68L88WuMvq83EoWTFe4fwd5kmg==" saltValue="t2QUVQfc76YZw271B4gLZA==" spinCount="100000" sheet="1" objects="1" scenarios="1"/>
  <mergeCells count="89">
    <mergeCell ref="G3:P3"/>
    <mergeCell ref="G4:P4"/>
    <mergeCell ref="G5:P5"/>
    <mergeCell ref="C7:AC7"/>
    <mergeCell ref="C8:E8"/>
    <mergeCell ref="F8:P8"/>
    <mergeCell ref="Q8:R8"/>
    <mergeCell ref="S8:T8"/>
    <mergeCell ref="W8:X8"/>
    <mergeCell ref="Y8:AC8"/>
    <mergeCell ref="AH8:AN8"/>
    <mergeCell ref="C9:E10"/>
    <mergeCell ref="F9:AC10"/>
    <mergeCell ref="AH9:AN9"/>
    <mergeCell ref="R12:AC12"/>
    <mergeCell ref="R13:AC13"/>
    <mergeCell ref="R14:AC22"/>
    <mergeCell ref="R23:AC23"/>
    <mergeCell ref="R24:AC29"/>
    <mergeCell ref="D35:E35"/>
    <mergeCell ref="C37:N37"/>
    <mergeCell ref="O37:AC37"/>
    <mergeCell ref="C38:F38"/>
    <mergeCell ref="G38:N38"/>
    <mergeCell ref="O38:S38"/>
    <mergeCell ref="T38:AC38"/>
    <mergeCell ref="AH38:AN38"/>
    <mergeCell ref="C39:F39"/>
    <mergeCell ref="G39:N39"/>
    <mergeCell ref="O39:S39"/>
    <mergeCell ref="T39:AC39"/>
    <mergeCell ref="AH39:AN39"/>
    <mergeCell ref="C40:F40"/>
    <mergeCell ref="G40:N40"/>
    <mergeCell ref="O40:S40"/>
    <mergeCell ref="T40:AC40"/>
    <mergeCell ref="C41:F41"/>
    <mergeCell ref="G41:N41"/>
    <mergeCell ref="O41:S41"/>
    <mergeCell ref="T41:AC41"/>
    <mergeCell ref="AH41:AN41"/>
    <mergeCell ref="C42:F43"/>
    <mergeCell ref="G42:N43"/>
    <mergeCell ref="O42:S42"/>
    <mergeCell ref="T42:AC42"/>
    <mergeCell ref="AH42:AN42"/>
    <mergeCell ref="O43:S43"/>
    <mergeCell ref="T43:AC43"/>
    <mergeCell ref="C44:N44"/>
    <mergeCell ref="O44:AC44"/>
    <mergeCell ref="AH44:AN44"/>
    <mergeCell ref="C45:F46"/>
    <mergeCell ref="G45:H45"/>
    <mergeCell ref="O45:R45"/>
    <mergeCell ref="S45:AC45"/>
    <mergeCell ref="G46:M46"/>
    <mergeCell ref="O46:R51"/>
    <mergeCell ref="S46:W46"/>
    <mergeCell ref="Y46:AA46"/>
    <mergeCell ref="AB46:AC46"/>
    <mergeCell ref="AH46:AN46"/>
    <mergeCell ref="C47:F47"/>
    <mergeCell ref="G47:N47"/>
    <mergeCell ref="S47:W48"/>
    <mergeCell ref="X47:X48"/>
    <mergeCell ref="Y47:AA48"/>
    <mergeCell ref="AB47:AC48"/>
    <mergeCell ref="AH47:AN47"/>
    <mergeCell ref="C48:F48"/>
    <mergeCell ref="G48:N48"/>
    <mergeCell ref="AH48:AN48"/>
    <mergeCell ref="AB49:AC51"/>
    <mergeCell ref="AH49:AN49"/>
    <mergeCell ref="C50:F50"/>
    <mergeCell ref="G50:N50"/>
    <mergeCell ref="AH50:AN50"/>
    <mergeCell ref="C51:F51"/>
    <mergeCell ref="G51:N51"/>
    <mergeCell ref="AH51:AN51"/>
    <mergeCell ref="C49:F49"/>
    <mergeCell ref="G49:N49"/>
    <mergeCell ref="S49:W51"/>
    <mergeCell ref="X49:X51"/>
    <mergeCell ref="Y49:AA51"/>
    <mergeCell ref="AH52:AN52"/>
    <mergeCell ref="AH53:AN53"/>
    <mergeCell ref="AH55:AN55"/>
    <mergeCell ref="AH56:AN56"/>
    <mergeCell ref="AH57:AN57"/>
  </mergeCells>
  <pageMargins left="0.5" right="0.42986111111111103" top="1.0402777777777801" bottom="0.45" header="0.511811023622047" footer="0.511811023622047"/>
  <pageSetup paperSize="9" scale="76"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dimension ref="A1:AN84"/>
  <sheetViews>
    <sheetView showGridLines="0" topLeftCell="J17" zoomScaleNormal="100" workbookViewId="0">
      <selection activeCell="R14" sqref="R14:AC22"/>
    </sheetView>
  </sheetViews>
  <sheetFormatPr baseColWidth="10" defaultColWidth="11.42578125" defaultRowHeight="12.75"/>
  <cols>
    <col min="1" max="2" width="1.140625" customWidth="1"/>
    <col min="3" max="3" width="4.28515625" customWidth="1"/>
    <col min="4" max="4" width="5" customWidth="1"/>
    <col min="5" max="5" width="5.140625" customWidth="1"/>
    <col min="6" max="29" width="8.7109375" customWidth="1"/>
    <col min="30" max="31" width="1.140625" customWidth="1"/>
    <col min="34" max="34" width="62.85546875" customWidth="1"/>
  </cols>
  <sheetData>
    <row r="1" spans="2:40" ht="6" customHeight="1"/>
    <row r="2" spans="2:40"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4"/>
    </row>
    <row r="3" spans="2:40">
      <c r="B3" s="215"/>
      <c r="G3" s="688" t="str">
        <f>+'OP MEDICINA GRAL'!G3</f>
        <v>HOSPITAL REGIONAL DE MONIQUIRÁ E.S.E.</v>
      </c>
      <c r="H3" s="688"/>
      <c r="I3" s="688"/>
      <c r="J3" s="688"/>
      <c r="K3" s="688"/>
      <c r="L3" s="688"/>
      <c r="M3" s="688"/>
      <c r="N3" s="688"/>
      <c r="O3" s="688"/>
      <c r="P3" s="688"/>
      <c r="AD3" s="216"/>
    </row>
    <row r="4" spans="2:40">
      <c r="B4" s="215"/>
      <c r="G4" s="688" t="s">
        <v>430</v>
      </c>
      <c r="H4" s="688"/>
      <c r="I4" s="688"/>
      <c r="J4" s="688"/>
      <c r="K4" s="688"/>
      <c r="L4" s="688"/>
      <c r="M4" s="688"/>
      <c r="N4" s="688"/>
      <c r="O4" s="688"/>
      <c r="P4" s="688"/>
      <c r="AD4" s="216"/>
    </row>
    <row r="5" spans="2:40">
      <c r="B5" s="215"/>
      <c r="G5" s="688" t="s">
        <v>537</v>
      </c>
      <c r="H5" s="688"/>
      <c r="I5" s="688"/>
      <c r="J5" s="688"/>
      <c r="K5" s="688"/>
      <c r="L5" s="688"/>
      <c r="M5" s="688"/>
      <c r="N5" s="688"/>
      <c r="O5" s="688"/>
      <c r="P5" s="688"/>
      <c r="AD5" s="216"/>
    </row>
    <row r="6" spans="2:40" ht="4.5" customHeight="1">
      <c r="B6" s="215"/>
      <c r="AD6" s="216"/>
    </row>
    <row r="7" spans="2:40"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689"/>
      <c r="AC7" s="689"/>
      <c r="AD7" s="216"/>
    </row>
    <row r="8" spans="2:40" ht="17.25" customHeight="1">
      <c r="B8" s="215"/>
      <c r="C8" s="690" t="s">
        <v>433</v>
      </c>
      <c r="D8" s="690"/>
      <c r="E8" s="690"/>
      <c r="F8" s="777" t="s">
        <v>773</v>
      </c>
      <c r="G8" s="777"/>
      <c r="H8" s="777"/>
      <c r="I8" s="777"/>
      <c r="J8" s="777"/>
      <c r="K8" s="777"/>
      <c r="L8" s="777"/>
      <c r="M8" s="777"/>
      <c r="N8" s="777"/>
      <c r="O8" s="777"/>
      <c r="P8" s="777"/>
      <c r="Q8" s="692" t="s">
        <v>435</v>
      </c>
      <c r="R8" s="692"/>
      <c r="S8" s="693"/>
      <c r="T8" s="693"/>
      <c r="U8" s="217"/>
      <c r="V8" s="217"/>
      <c r="W8" s="692" t="s">
        <v>436</v>
      </c>
      <c r="X8" s="692"/>
      <c r="Y8" s="694" t="s">
        <v>763</v>
      </c>
      <c r="Z8" s="694"/>
      <c r="AA8" s="694"/>
      <c r="AB8" s="694"/>
      <c r="AC8" s="694"/>
      <c r="AD8" s="216"/>
      <c r="AG8" s="218"/>
      <c r="AH8" s="686"/>
      <c r="AI8" s="686"/>
      <c r="AJ8" s="686"/>
      <c r="AK8" s="686"/>
      <c r="AL8" s="686"/>
      <c r="AM8" s="686"/>
      <c r="AN8" s="686"/>
    </row>
    <row r="9" spans="2:40" ht="17.25" customHeight="1">
      <c r="B9" s="215"/>
      <c r="C9" s="668" t="s">
        <v>438</v>
      </c>
      <c r="D9" s="668"/>
      <c r="E9" s="668"/>
      <c r="F9" s="687" t="s">
        <v>774</v>
      </c>
      <c r="G9" s="687"/>
      <c r="H9" s="687"/>
      <c r="I9" s="687"/>
      <c r="J9" s="687"/>
      <c r="K9" s="687"/>
      <c r="L9" s="687"/>
      <c r="M9" s="687"/>
      <c r="N9" s="687"/>
      <c r="O9" s="687"/>
      <c r="P9" s="687"/>
      <c r="Q9" s="687"/>
      <c r="R9" s="687"/>
      <c r="S9" s="687"/>
      <c r="T9" s="687"/>
      <c r="U9" s="687"/>
      <c r="V9" s="687"/>
      <c r="W9" s="687"/>
      <c r="X9" s="687"/>
      <c r="Y9" s="687"/>
      <c r="Z9" s="687"/>
      <c r="AA9" s="687"/>
      <c r="AB9" s="687"/>
      <c r="AC9" s="687"/>
      <c r="AD9" s="216"/>
      <c r="AG9" s="218"/>
      <c r="AH9" s="686"/>
      <c r="AI9" s="686"/>
      <c r="AJ9" s="686"/>
      <c r="AK9" s="686"/>
      <c r="AL9" s="686"/>
      <c r="AM9" s="686"/>
      <c r="AN9" s="686"/>
    </row>
    <row r="10" spans="2:40"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687"/>
      <c r="AC10" s="687"/>
      <c r="AD10" s="216"/>
      <c r="AG10" s="218"/>
      <c r="AH10" s="218"/>
      <c r="AI10" s="218"/>
      <c r="AJ10" s="218"/>
    </row>
    <row r="11" spans="2:40"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1"/>
      <c r="AD11" s="216"/>
      <c r="AG11" s="218"/>
      <c r="AH11" s="218"/>
      <c r="AI11" s="218"/>
      <c r="AJ11" s="218"/>
      <c r="AK11" s="218"/>
      <c r="AL11" s="218"/>
      <c r="AM11" s="218"/>
      <c r="AN11" s="218"/>
    </row>
    <row r="12" spans="2:40"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682"/>
      <c r="AC12" s="682"/>
      <c r="AD12" s="216"/>
      <c r="AG12" s="218"/>
      <c r="AH12" s="218"/>
      <c r="AI12" s="218"/>
      <c r="AJ12" s="218"/>
      <c r="AK12" s="218"/>
      <c r="AL12" s="218"/>
      <c r="AM12" s="218"/>
      <c r="AN12" s="218"/>
    </row>
    <row r="13" spans="2:40" ht="23.25" customHeight="1">
      <c r="B13" s="215"/>
      <c r="C13" s="219"/>
      <c r="D13" s="220"/>
      <c r="E13" s="220"/>
      <c r="F13" s="220"/>
      <c r="G13" s="220"/>
      <c r="H13" s="220"/>
      <c r="I13" s="220"/>
      <c r="J13" s="220"/>
      <c r="K13" s="220"/>
      <c r="L13" s="220"/>
      <c r="M13" s="220"/>
      <c r="N13" s="220"/>
      <c r="O13" s="220"/>
      <c r="P13" s="220"/>
      <c r="Q13" s="220"/>
      <c r="R13" s="682" t="s">
        <v>442</v>
      </c>
      <c r="S13" s="682"/>
      <c r="T13" s="682"/>
      <c r="U13" s="682"/>
      <c r="V13" s="682"/>
      <c r="W13" s="682"/>
      <c r="X13" s="682"/>
      <c r="Y13" s="682"/>
      <c r="Z13" s="682"/>
      <c r="AA13" s="682"/>
      <c r="AB13" s="682"/>
      <c r="AC13" s="682"/>
      <c r="AD13" s="216"/>
      <c r="AG13" s="218"/>
      <c r="AH13" s="218"/>
      <c r="AI13" s="218"/>
      <c r="AJ13" s="218"/>
      <c r="AK13" s="218"/>
      <c r="AL13" s="218"/>
      <c r="AM13" s="218"/>
      <c r="AN13" s="218"/>
    </row>
    <row r="14" spans="2:40" ht="18.75" customHeight="1">
      <c r="B14" s="215"/>
      <c r="C14" s="219"/>
      <c r="D14" s="220"/>
      <c r="E14" s="220"/>
      <c r="F14" s="220"/>
      <c r="G14" s="220"/>
      <c r="H14" s="220"/>
      <c r="I14" s="220"/>
      <c r="J14" s="220"/>
      <c r="K14" s="220"/>
      <c r="L14" s="220"/>
      <c r="M14" s="220"/>
      <c r="N14" s="220"/>
      <c r="O14" s="220"/>
      <c r="P14" s="220"/>
      <c r="Q14" s="220"/>
      <c r="R14" s="766" t="s">
        <v>1319</v>
      </c>
      <c r="S14" s="766"/>
      <c r="T14" s="766"/>
      <c r="U14" s="766"/>
      <c r="V14" s="766"/>
      <c r="W14" s="766"/>
      <c r="X14" s="766"/>
      <c r="Y14" s="766"/>
      <c r="Z14" s="766"/>
      <c r="AA14" s="766"/>
      <c r="AB14" s="766"/>
      <c r="AC14" s="766"/>
      <c r="AD14" s="216"/>
      <c r="AG14" s="218"/>
      <c r="AH14" s="218"/>
      <c r="AI14" s="218"/>
      <c r="AJ14" s="218"/>
      <c r="AK14" s="218"/>
      <c r="AL14" s="218"/>
      <c r="AM14" s="218"/>
      <c r="AN14" s="218"/>
    </row>
    <row r="15" spans="2:40" ht="22.5"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766"/>
      <c r="AC15" s="766"/>
      <c r="AD15" s="216"/>
      <c r="AG15" s="218"/>
      <c r="AH15" s="218"/>
      <c r="AI15" s="218"/>
      <c r="AJ15" s="218"/>
      <c r="AK15" s="218"/>
      <c r="AL15" s="218"/>
      <c r="AM15" s="218"/>
      <c r="AN15" s="218"/>
    </row>
    <row r="16" spans="2:40" ht="15.75"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766"/>
      <c r="AC16" s="766"/>
      <c r="AD16" s="216"/>
      <c r="AG16" s="218"/>
      <c r="AH16" s="218"/>
      <c r="AI16" s="218"/>
      <c r="AJ16" s="218"/>
      <c r="AK16" s="218"/>
      <c r="AL16" s="218"/>
      <c r="AM16" s="218"/>
      <c r="AN16" s="218"/>
    </row>
    <row r="17" spans="2:40" ht="17.25"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766"/>
      <c r="AC17" s="766"/>
      <c r="AD17" s="216"/>
      <c r="AG17" s="218"/>
      <c r="AH17" s="218"/>
      <c r="AI17" s="218"/>
      <c r="AJ17" s="218"/>
      <c r="AK17" s="218"/>
      <c r="AL17" s="218"/>
      <c r="AM17" s="218"/>
      <c r="AN17" s="218"/>
    </row>
    <row r="18" spans="2:40" ht="16.5"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766"/>
      <c r="AC18" s="766"/>
      <c r="AD18" s="216"/>
      <c r="AG18" s="218"/>
      <c r="AH18" s="218"/>
      <c r="AI18" s="218"/>
      <c r="AJ18" s="218"/>
      <c r="AK18" s="218"/>
      <c r="AL18" s="218"/>
      <c r="AM18" s="218"/>
      <c r="AN18" s="218"/>
    </row>
    <row r="19" spans="2:40" ht="21"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766"/>
      <c r="AC19" s="766"/>
      <c r="AD19" s="216"/>
      <c r="AG19" s="218"/>
      <c r="AH19" s="218"/>
      <c r="AI19" s="218"/>
      <c r="AJ19" s="218"/>
      <c r="AK19" s="218"/>
      <c r="AL19" s="218"/>
      <c r="AM19" s="218"/>
      <c r="AN19" s="218"/>
    </row>
    <row r="20" spans="2:40" ht="19.5" customHeight="1">
      <c r="B20" s="215"/>
      <c r="C20" s="219"/>
      <c r="D20" s="220"/>
      <c r="E20" s="220"/>
      <c r="F20" s="220"/>
      <c r="G20" s="220"/>
      <c r="H20" s="220"/>
      <c r="I20" s="220"/>
      <c r="J20" s="220"/>
      <c r="K20" s="220"/>
      <c r="L20" s="220"/>
      <c r="M20" s="220"/>
      <c r="N20" s="220"/>
      <c r="O20" s="220"/>
      <c r="P20" s="220"/>
      <c r="Q20" s="220"/>
      <c r="R20" s="766"/>
      <c r="S20" s="766"/>
      <c r="T20" s="766"/>
      <c r="U20" s="766"/>
      <c r="V20" s="766"/>
      <c r="W20" s="766"/>
      <c r="X20" s="766"/>
      <c r="Y20" s="766"/>
      <c r="Z20" s="766"/>
      <c r="AA20" s="766"/>
      <c r="AB20" s="766"/>
      <c r="AC20" s="766"/>
      <c r="AD20" s="216"/>
      <c r="AG20" s="218"/>
      <c r="AH20" s="218"/>
      <c r="AI20" s="218"/>
      <c r="AJ20" s="218"/>
      <c r="AK20" s="218"/>
      <c r="AL20" s="218"/>
      <c r="AM20" s="218"/>
      <c r="AN20" s="218"/>
    </row>
    <row r="21" spans="2:40" ht="20.25" customHeight="1">
      <c r="B21" s="215"/>
      <c r="C21" s="219"/>
      <c r="D21" s="220"/>
      <c r="E21" s="220"/>
      <c r="F21" s="220"/>
      <c r="G21" s="220"/>
      <c r="H21" s="220"/>
      <c r="I21" s="220"/>
      <c r="J21" s="220"/>
      <c r="K21" s="220"/>
      <c r="L21" s="220"/>
      <c r="M21" s="220"/>
      <c r="N21" s="220"/>
      <c r="O21" s="220"/>
      <c r="P21" s="220"/>
      <c r="Q21" s="220"/>
      <c r="R21" s="766"/>
      <c r="S21" s="766"/>
      <c r="T21" s="766"/>
      <c r="U21" s="766"/>
      <c r="V21" s="766"/>
      <c r="W21" s="766"/>
      <c r="X21" s="766"/>
      <c r="Y21" s="766"/>
      <c r="Z21" s="766"/>
      <c r="AA21" s="766"/>
      <c r="AB21" s="766"/>
      <c r="AC21" s="766"/>
      <c r="AD21" s="216"/>
      <c r="AG21" s="218"/>
      <c r="AH21" s="218"/>
      <c r="AI21" s="218"/>
      <c r="AJ21" s="218"/>
      <c r="AK21" s="218"/>
      <c r="AL21" s="218"/>
      <c r="AM21" s="218"/>
      <c r="AN21" s="218"/>
    </row>
    <row r="22" spans="2:40" ht="21.75" customHeight="1">
      <c r="B22" s="215"/>
      <c r="C22" s="219"/>
      <c r="D22" s="220"/>
      <c r="E22" s="220"/>
      <c r="F22" s="220"/>
      <c r="G22" s="220"/>
      <c r="H22" s="220"/>
      <c r="I22" s="220"/>
      <c r="J22" s="220"/>
      <c r="K22" s="220"/>
      <c r="L22" s="220"/>
      <c r="M22" s="220"/>
      <c r="N22" s="220"/>
      <c r="O22" s="220"/>
      <c r="P22" s="220"/>
      <c r="Q22" s="220"/>
      <c r="R22" s="766"/>
      <c r="S22" s="766"/>
      <c r="T22" s="766"/>
      <c r="U22" s="766"/>
      <c r="V22" s="766"/>
      <c r="W22" s="766"/>
      <c r="X22" s="766"/>
      <c r="Y22" s="766"/>
      <c r="Z22" s="766"/>
      <c r="AA22" s="766"/>
      <c r="AB22" s="766"/>
      <c r="AC22" s="766"/>
      <c r="AD22" s="216"/>
      <c r="AG22" s="218"/>
      <c r="AH22" s="218"/>
      <c r="AI22" s="218"/>
      <c r="AJ22" s="218"/>
      <c r="AK22" s="218"/>
      <c r="AL22" s="218"/>
      <c r="AM22" s="218"/>
      <c r="AN22" s="218"/>
    </row>
    <row r="23" spans="2:40" ht="26.25" customHeight="1">
      <c r="B23" s="215"/>
      <c r="C23" s="219"/>
      <c r="D23" s="220"/>
      <c r="E23" s="220"/>
      <c r="F23" s="220"/>
      <c r="G23" s="220"/>
      <c r="H23" s="220"/>
      <c r="I23" s="220"/>
      <c r="J23" s="220"/>
      <c r="K23" s="220"/>
      <c r="L23" s="220"/>
      <c r="M23" s="220"/>
      <c r="N23" s="220"/>
      <c r="O23" s="220"/>
      <c r="P23" s="220"/>
      <c r="Q23" s="220"/>
      <c r="R23" s="682" t="s">
        <v>478</v>
      </c>
      <c r="S23" s="682"/>
      <c r="T23" s="682"/>
      <c r="U23" s="682"/>
      <c r="V23" s="682"/>
      <c r="W23" s="682"/>
      <c r="X23" s="682"/>
      <c r="Y23" s="682"/>
      <c r="Z23" s="682"/>
      <c r="AA23" s="682"/>
      <c r="AB23" s="682"/>
      <c r="AC23" s="682"/>
      <c r="AD23" s="216"/>
      <c r="AG23" s="218"/>
      <c r="AH23" s="218"/>
      <c r="AI23" s="218"/>
      <c r="AJ23" s="218"/>
      <c r="AK23" s="218"/>
      <c r="AL23" s="218"/>
      <c r="AM23" s="218"/>
      <c r="AN23" s="218"/>
    </row>
    <row r="24" spans="2:40" ht="29.25" customHeight="1">
      <c r="B24" s="215"/>
      <c r="C24" s="219"/>
      <c r="D24" s="220"/>
      <c r="E24" s="220"/>
      <c r="F24" s="220"/>
      <c r="G24" s="220"/>
      <c r="H24" s="220"/>
      <c r="I24" s="220"/>
      <c r="J24" s="220"/>
      <c r="K24" s="220"/>
      <c r="L24" s="220"/>
      <c r="M24" s="220"/>
      <c r="N24" s="220"/>
      <c r="O24" s="220"/>
      <c r="P24" s="220"/>
      <c r="Q24" s="220"/>
      <c r="R24" s="758" t="s">
        <v>1318</v>
      </c>
      <c r="S24" s="758"/>
      <c r="T24" s="758"/>
      <c r="U24" s="758"/>
      <c r="V24" s="758"/>
      <c r="W24" s="758"/>
      <c r="X24" s="758"/>
      <c r="Y24" s="758"/>
      <c r="Z24" s="758"/>
      <c r="AA24" s="758"/>
      <c r="AB24" s="758"/>
      <c r="AC24" s="758"/>
      <c r="AD24" s="216"/>
      <c r="AG24" s="218"/>
      <c r="AH24" s="218"/>
      <c r="AI24" s="218"/>
      <c r="AJ24" s="218"/>
      <c r="AK24" s="218"/>
      <c r="AL24" s="218"/>
      <c r="AM24" s="218"/>
      <c r="AN24" s="218"/>
    </row>
    <row r="25" spans="2:40" ht="30"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758"/>
      <c r="AC25" s="758"/>
      <c r="AD25" s="216"/>
      <c r="AG25" s="218"/>
      <c r="AH25" s="218"/>
      <c r="AI25" s="218"/>
      <c r="AJ25" s="218"/>
      <c r="AK25" s="218"/>
      <c r="AL25" s="218"/>
      <c r="AM25" s="218"/>
      <c r="AN25" s="218"/>
    </row>
    <row r="26" spans="2:40" ht="26.2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758"/>
      <c r="AC26" s="758"/>
      <c r="AD26" s="216"/>
      <c r="AG26" s="218"/>
      <c r="AH26" s="218"/>
      <c r="AI26" s="218"/>
      <c r="AJ26" s="218"/>
      <c r="AK26" s="218"/>
      <c r="AL26" s="218"/>
      <c r="AM26" s="218"/>
      <c r="AN26" s="218"/>
    </row>
    <row r="27" spans="2:40" ht="28.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758"/>
      <c r="AC27" s="758"/>
      <c r="AD27" s="216"/>
      <c r="AG27" s="218"/>
      <c r="AH27" s="218"/>
      <c r="AI27" s="218"/>
      <c r="AJ27" s="218"/>
      <c r="AK27" s="218"/>
      <c r="AL27" s="218"/>
      <c r="AM27" s="218"/>
      <c r="AN27" s="218"/>
    </row>
    <row r="28" spans="2:40" ht="18"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758"/>
      <c r="AC28" s="758"/>
      <c r="AD28" s="216"/>
      <c r="AG28" s="218"/>
      <c r="AH28" s="218"/>
      <c r="AI28" s="218"/>
      <c r="AJ28" s="218"/>
      <c r="AK28" s="218"/>
      <c r="AL28" s="218"/>
      <c r="AM28" s="218"/>
      <c r="AN28" s="218"/>
    </row>
    <row r="29" spans="2:40" ht="3.75" customHeight="1">
      <c r="B29" s="215"/>
      <c r="C29" s="219"/>
      <c r="D29" s="220"/>
      <c r="E29" s="220"/>
      <c r="F29" s="220"/>
      <c r="G29" s="220"/>
      <c r="H29" s="220"/>
      <c r="I29" s="220"/>
      <c r="J29" s="220"/>
      <c r="K29" s="220"/>
      <c r="L29" s="220"/>
      <c r="M29" s="220"/>
      <c r="N29" s="220"/>
      <c r="O29" s="220"/>
      <c r="P29" s="220"/>
      <c r="Q29" s="220"/>
      <c r="R29" s="758"/>
      <c r="S29" s="758"/>
      <c r="T29" s="758"/>
      <c r="U29" s="758"/>
      <c r="V29" s="758"/>
      <c r="W29" s="758"/>
      <c r="X29" s="758"/>
      <c r="Y29" s="758"/>
      <c r="Z29" s="758"/>
      <c r="AA29" s="758"/>
      <c r="AB29" s="758"/>
      <c r="AC29" s="758"/>
      <c r="AD29" s="216"/>
      <c r="AG29" s="218"/>
      <c r="AH29" s="218"/>
      <c r="AI29" s="218"/>
      <c r="AJ29" s="218"/>
      <c r="AK29" s="218"/>
      <c r="AL29" s="218"/>
      <c r="AM29" s="218"/>
      <c r="AN29" s="218"/>
    </row>
    <row r="30" spans="2:40"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W30" s="220"/>
      <c r="X30" s="220"/>
      <c r="Y30" s="220"/>
      <c r="Z30" s="220"/>
      <c r="AA30" s="220"/>
      <c r="AB30" s="220"/>
      <c r="AC30" s="221"/>
      <c r="AD30" s="216"/>
      <c r="AG30" s="218"/>
      <c r="AH30" s="218"/>
      <c r="AI30" s="218"/>
      <c r="AJ30" s="218"/>
      <c r="AK30" s="218"/>
      <c r="AL30" s="218"/>
      <c r="AM30" s="218"/>
      <c r="AN30" s="218"/>
    </row>
    <row r="31" spans="2:40" ht="22.5" customHeight="1">
      <c r="B31" s="215"/>
      <c r="C31" s="219"/>
      <c r="D31" s="227" t="s">
        <v>27</v>
      </c>
      <c r="E31" s="228"/>
      <c r="F31" s="336">
        <f>INDICADORES!H46</f>
        <v>350</v>
      </c>
      <c r="G31" s="336">
        <f>INDICADORES!K46</f>
        <v>308</v>
      </c>
      <c r="H31" s="336">
        <f>INDICADORES!N46</f>
        <v>370</v>
      </c>
      <c r="I31" s="336">
        <f>INDICADORES!T46</f>
        <v>371</v>
      </c>
      <c r="J31" s="336">
        <f>INDICADORES!W46</f>
        <v>364</v>
      </c>
      <c r="K31" s="336">
        <f>INDICADORES!Z46</f>
        <v>350</v>
      </c>
      <c r="L31" s="336">
        <f>INDICADORES!AF46</f>
        <v>208</v>
      </c>
      <c r="M31" s="336">
        <f>INDICADORES!AI46</f>
        <v>227</v>
      </c>
      <c r="N31" s="336">
        <f>INDICADORES!AL46</f>
        <v>406</v>
      </c>
      <c r="O31" s="336">
        <f>INDICADORES!AR46</f>
        <v>418</v>
      </c>
      <c r="P31" s="336">
        <f>INDICADORES!AU46</f>
        <v>310</v>
      </c>
      <c r="Q31" s="336">
        <f>INDICADORES!AX46</f>
        <v>350</v>
      </c>
      <c r="R31" s="337">
        <f>SUM(F31:Q31)</f>
        <v>4032</v>
      </c>
      <c r="W31" s="220"/>
      <c r="X31" s="220"/>
      <c r="Y31" s="220"/>
      <c r="Z31" s="220"/>
      <c r="AA31" s="220"/>
      <c r="AB31" s="220"/>
      <c r="AC31" s="221"/>
      <c r="AD31" s="216"/>
      <c r="AG31" s="218"/>
      <c r="AH31" s="218"/>
      <c r="AI31" s="218"/>
      <c r="AJ31" s="218"/>
      <c r="AK31" s="218"/>
      <c r="AL31" s="218"/>
      <c r="AM31" s="218"/>
      <c r="AN31" s="218"/>
    </row>
    <row r="32" spans="2:40" ht="22.5" customHeight="1">
      <c r="B32" s="215"/>
      <c r="C32" s="219"/>
      <c r="D32" s="227" t="s">
        <v>28</v>
      </c>
      <c r="E32" s="228"/>
      <c r="F32" s="336">
        <f>INDICADORES!I46</f>
        <v>373</v>
      </c>
      <c r="G32" s="336">
        <f>INDICADORES!L46</f>
        <v>321</v>
      </c>
      <c r="H32" s="336">
        <f>INDICADORES!O46</f>
        <v>382</v>
      </c>
      <c r="I32" s="336">
        <f>INDICADORES!U46</f>
        <v>382</v>
      </c>
      <c r="J32" s="336">
        <f>INDICADORES!X46</f>
        <v>372</v>
      </c>
      <c r="K32" s="336">
        <f>INDICADORES!AA46</f>
        <v>357</v>
      </c>
      <c r="L32" s="336">
        <f>INDICADORES!AG46</f>
        <v>218</v>
      </c>
      <c r="M32" s="336">
        <f>INDICADORES!AJ46</f>
        <v>248</v>
      </c>
      <c r="N32" s="336">
        <f>INDICADORES!AM46</f>
        <v>435</v>
      </c>
      <c r="O32" s="336">
        <f>INDICADORES!AS46</f>
        <v>450</v>
      </c>
      <c r="P32" s="336">
        <f>INDICADORES!AV46</f>
        <v>322</v>
      </c>
      <c r="Q32" s="336">
        <f>INDICADORES!AY46</f>
        <v>374</v>
      </c>
      <c r="R32" s="337">
        <f>SUM(F32:Q32)</f>
        <v>4234</v>
      </c>
      <c r="W32" s="220"/>
      <c r="X32" s="220"/>
      <c r="Y32" s="220"/>
      <c r="Z32" s="220"/>
      <c r="AA32" s="220"/>
      <c r="AB32" s="220"/>
      <c r="AC32" s="221"/>
      <c r="AD32" s="216"/>
      <c r="AG32" s="218"/>
      <c r="AH32" s="218"/>
      <c r="AI32" s="218"/>
      <c r="AJ32" s="218"/>
      <c r="AK32" s="218"/>
      <c r="AL32" s="218"/>
      <c r="AM32" s="218"/>
      <c r="AN32" s="218"/>
    </row>
    <row r="33" spans="2:40" ht="22.5" customHeight="1">
      <c r="B33" s="215"/>
      <c r="C33" s="219"/>
      <c r="D33" s="231" t="s">
        <v>515</v>
      </c>
      <c r="E33" s="232"/>
      <c r="F33" s="338">
        <f t="shared" ref="F33:R33" si="0">F31/F32*100</f>
        <v>93.833780160857899</v>
      </c>
      <c r="G33" s="338">
        <f t="shared" si="0"/>
        <v>95.950155763239877</v>
      </c>
      <c r="H33" s="338">
        <f t="shared" si="0"/>
        <v>96.858638743455501</v>
      </c>
      <c r="I33" s="338">
        <f t="shared" si="0"/>
        <v>97.120418848167546</v>
      </c>
      <c r="J33" s="338">
        <f t="shared" si="0"/>
        <v>97.849462365591393</v>
      </c>
      <c r="K33" s="338">
        <f t="shared" si="0"/>
        <v>98.039215686274503</v>
      </c>
      <c r="L33" s="338">
        <f t="shared" si="0"/>
        <v>95.412844036697251</v>
      </c>
      <c r="M33" s="338">
        <f t="shared" si="0"/>
        <v>91.532258064516128</v>
      </c>
      <c r="N33" s="338">
        <f t="shared" si="0"/>
        <v>93.333333333333329</v>
      </c>
      <c r="O33" s="338">
        <f t="shared" si="0"/>
        <v>92.888888888888886</v>
      </c>
      <c r="P33" s="338">
        <f t="shared" si="0"/>
        <v>96.273291925465841</v>
      </c>
      <c r="Q33" s="338">
        <f t="shared" si="0"/>
        <v>93.582887700534755</v>
      </c>
      <c r="R33" s="338">
        <f t="shared" si="0"/>
        <v>95.229097779877179</v>
      </c>
      <c r="W33" s="220"/>
      <c r="X33" s="220"/>
      <c r="Y33" s="220"/>
      <c r="Z33" s="220"/>
      <c r="AA33" s="220"/>
      <c r="AB33" s="220"/>
      <c r="AC33" s="221"/>
      <c r="AD33" s="216"/>
      <c r="AG33" s="218"/>
      <c r="AH33" s="218"/>
      <c r="AI33" s="218"/>
      <c r="AJ33" s="218"/>
      <c r="AK33" s="218"/>
      <c r="AL33" s="218"/>
      <c r="AM33" s="218"/>
      <c r="AN33" s="218"/>
    </row>
    <row r="34" spans="2:40" ht="22.5" customHeight="1">
      <c r="B34" s="215"/>
      <c r="C34" s="219"/>
      <c r="D34" s="231" t="s">
        <v>516</v>
      </c>
      <c r="E34" s="353"/>
      <c r="F34" s="340"/>
      <c r="G34" s="340"/>
      <c r="H34" s="340"/>
      <c r="I34" s="340"/>
      <c r="J34" s="340"/>
      <c r="K34" s="340"/>
      <c r="L34" s="340"/>
      <c r="M34" s="340"/>
      <c r="N34" s="340"/>
      <c r="O34" s="340"/>
      <c r="P34" s="340"/>
      <c r="Q34" s="340"/>
      <c r="R34" s="341"/>
      <c r="W34" s="220"/>
      <c r="X34" s="220"/>
      <c r="Y34" s="220"/>
      <c r="Z34" s="220"/>
      <c r="AA34" s="220"/>
      <c r="AB34" s="220"/>
      <c r="AC34" s="221"/>
      <c r="AD34" s="216"/>
      <c r="AG34" s="218"/>
      <c r="AH34" s="218"/>
      <c r="AI34" s="218"/>
      <c r="AJ34" s="218"/>
      <c r="AK34" s="218"/>
      <c r="AL34" s="218"/>
      <c r="AM34" s="218"/>
      <c r="AN34" s="218"/>
    </row>
    <row r="35" spans="2:40" ht="17.25" customHeight="1">
      <c r="B35" s="215"/>
      <c r="C35" s="219"/>
      <c r="D35" s="685" t="s">
        <v>26</v>
      </c>
      <c r="E35" s="685"/>
      <c r="F35" s="340">
        <v>90</v>
      </c>
      <c r="G35" s="340">
        <v>90</v>
      </c>
      <c r="H35" s="340">
        <v>90</v>
      </c>
      <c r="I35" s="340">
        <v>90</v>
      </c>
      <c r="J35" s="340">
        <v>90</v>
      </c>
      <c r="K35" s="340">
        <v>90</v>
      </c>
      <c r="L35" s="340">
        <v>90</v>
      </c>
      <c r="M35" s="340">
        <v>90</v>
      </c>
      <c r="N35" s="340">
        <v>90</v>
      </c>
      <c r="O35" s="340">
        <v>90</v>
      </c>
      <c r="P35" s="340">
        <v>90</v>
      </c>
      <c r="Q35" s="340">
        <v>90</v>
      </c>
      <c r="R35" s="340">
        <v>90</v>
      </c>
      <c r="W35" s="220"/>
      <c r="X35" s="220"/>
      <c r="Y35" s="220"/>
      <c r="Z35" s="220"/>
      <c r="AA35" s="220"/>
      <c r="AB35" s="220"/>
      <c r="AC35" s="221"/>
      <c r="AD35" s="216"/>
      <c r="AG35" s="218"/>
      <c r="AH35" s="218"/>
      <c r="AI35" s="218"/>
      <c r="AJ35" s="218"/>
      <c r="AK35" s="218"/>
      <c r="AL35" s="218"/>
      <c r="AM35" s="218"/>
      <c r="AN35" s="218"/>
    </row>
    <row r="36" spans="2:40"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1"/>
      <c r="AD36" s="216"/>
      <c r="AG36" s="218"/>
      <c r="AH36" s="218"/>
      <c r="AI36" s="218"/>
      <c r="AJ36" s="218"/>
      <c r="AK36" s="218"/>
      <c r="AL36" s="218"/>
      <c r="AM36" s="218"/>
      <c r="AN36" s="218"/>
    </row>
    <row r="37" spans="2:40"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659"/>
      <c r="AC37" s="659"/>
      <c r="AD37" s="216"/>
      <c r="AG37" s="218"/>
      <c r="AH37" s="218"/>
      <c r="AI37" s="218"/>
      <c r="AJ37" s="218"/>
      <c r="AK37" s="218"/>
      <c r="AL37" s="218"/>
      <c r="AM37" s="218"/>
      <c r="AN37" s="218"/>
    </row>
    <row r="38" spans="2:40" ht="30.75" customHeight="1">
      <c r="B38" s="215"/>
      <c r="C38" s="677" t="s">
        <v>27</v>
      </c>
      <c r="D38" s="677"/>
      <c r="E38" s="677"/>
      <c r="F38" s="677"/>
      <c r="G38" s="678" t="s">
        <v>775</v>
      </c>
      <c r="H38" s="678"/>
      <c r="I38" s="678"/>
      <c r="J38" s="678"/>
      <c r="K38" s="678"/>
      <c r="L38" s="678"/>
      <c r="M38" s="678"/>
      <c r="N38" s="678"/>
      <c r="O38" s="679" t="s">
        <v>518</v>
      </c>
      <c r="P38" s="679"/>
      <c r="Q38" s="679"/>
      <c r="R38" s="679"/>
      <c r="S38" s="679"/>
      <c r="T38" s="742"/>
      <c r="U38" s="742"/>
      <c r="V38" s="742"/>
      <c r="W38" s="742"/>
      <c r="X38" s="742"/>
      <c r="Y38" s="742"/>
      <c r="Z38" s="742"/>
      <c r="AA38" s="742"/>
      <c r="AB38" s="742"/>
      <c r="AC38" s="742"/>
      <c r="AD38" s="216"/>
      <c r="AE38" s="238"/>
      <c r="AG38" s="261"/>
      <c r="AH38" s="646"/>
      <c r="AI38" s="646"/>
      <c r="AJ38" s="646"/>
      <c r="AK38" s="646"/>
      <c r="AL38" s="646"/>
      <c r="AM38" s="646"/>
      <c r="AN38" s="646"/>
    </row>
    <row r="39" spans="2:40" ht="12.75" customHeight="1">
      <c r="B39" s="215"/>
      <c r="C39" s="661" t="s">
        <v>28</v>
      </c>
      <c r="D39" s="661"/>
      <c r="E39" s="661"/>
      <c r="F39" s="661"/>
      <c r="G39" s="674" t="s">
        <v>767</v>
      </c>
      <c r="H39" s="674"/>
      <c r="I39" s="674"/>
      <c r="J39" s="674"/>
      <c r="K39" s="674"/>
      <c r="L39" s="674"/>
      <c r="M39" s="674"/>
      <c r="N39" s="674"/>
      <c r="O39" s="670" t="s">
        <v>519</v>
      </c>
      <c r="P39" s="670"/>
      <c r="Q39" s="670"/>
      <c r="R39" s="670"/>
      <c r="S39" s="670"/>
      <c r="T39" s="740"/>
      <c r="U39" s="740"/>
      <c r="V39" s="740"/>
      <c r="W39" s="740"/>
      <c r="X39" s="740"/>
      <c r="Y39" s="740"/>
      <c r="Z39" s="740"/>
      <c r="AA39" s="740"/>
      <c r="AB39" s="740"/>
      <c r="AC39" s="740"/>
      <c r="AD39" s="216"/>
      <c r="AE39" s="238"/>
      <c r="AG39" s="261"/>
      <c r="AH39" s="646"/>
      <c r="AI39" s="646"/>
      <c r="AJ39" s="646"/>
      <c r="AK39" s="646"/>
      <c r="AL39" s="646"/>
      <c r="AM39" s="646"/>
      <c r="AN39" s="646"/>
    </row>
    <row r="40" spans="2:40" ht="27" customHeight="1">
      <c r="B40" s="215"/>
      <c r="C40" s="661" t="s">
        <v>520</v>
      </c>
      <c r="D40" s="661"/>
      <c r="E40" s="661"/>
      <c r="F40" s="661"/>
      <c r="G40" s="674" t="s">
        <v>739</v>
      </c>
      <c r="H40" s="674"/>
      <c r="I40" s="674"/>
      <c r="J40" s="674"/>
      <c r="K40" s="674"/>
      <c r="L40" s="674"/>
      <c r="M40" s="674"/>
      <c r="N40" s="674"/>
      <c r="O40" s="675" t="s">
        <v>471</v>
      </c>
      <c r="P40" s="675"/>
      <c r="Q40" s="675"/>
      <c r="R40" s="675"/>
      <c r="S40" s="675"/>
      <c r="T40" s="740" t="s">
        <v>472</v>
      </c>
      <c r="U40" s="740"/>
      <c r="V40" s="740"/>
      <c r="W40" s="740"/>
      <c r="X40" s="740"/>
      <c r="Y40" s="740"/>
      <c r="Z40" s="740"/>
      <c r="AA40" s="740"/>
      <c r="AB40" s="740"/>
      <c r="AC40" s="740"/>
      <c r="AD40" s="216"/>
      <c r="AE40" s="238"/>
      <c r="AG40" s="261"/>
      <c r="AH40" s="239"/>
      <c r="AI40" s="239"/>
      <c r="AJ40" s="239"/>
      <c r="AK40" s="239"/>
      <c r="AL40" s="239"/>
      <c r="AM40" s="239"/>
      <c r="AN40" s="239"/>
    </row>
    <row r="41" spans="2:40" ht="21" customHeight="1">
      <c r="B41" s="215"/>
      <c r="C41" s="661" t="s">
        <v>468</v>
      </c>
      <c r="D41" s="661"/>
      <c r="E41" s="661"/>
      <c r="F41" s="661"/>
      <c r="G41" s="674" t="s">
        <v>768</v>
      </c>
      <c r="H41" s="674"/>
      <c r="I41" s="674"/>
      <c r="J41" s="674"/>
      <c r="K41" s="674"/>
      <c r="L41" s="674"/>
      <c r="M41" s="674"/>
      <c r="N41" s="674"/>
      <c r="O41" s="675" t="s">
        <v>473</v>
      </c>
      <c r="P41" s="675"/>
      <c r="Q41" s="675"/>
      <c r="R41" s="675"/>
      <c r="S41" s="675"/>
      <c r="T41" s="740" t="s">
        <v>474</v>
      </c>
      <c r="U41" s="740"/>
      <c r="V41" s="740"/>
      <c r="W41" s="740"/>
      <c r="X41" s="740"/>
      <c r="Y41" s="740"/>
      <c r="Z41" s="740"/>
      <c r="AA41" s="740"/>
      <c r="AB41" s="740"/>
      <c r="AC41" s="740"/>
      <c r="AD41" s="216"/>
      <c r="AE41" s="238"/>
      <c r="AG41" s="261"/>
      <c r="AH41" s="647"/>
      <c r="AI41" s="647"/>
      <c r="AJ41" s="647"/>
      <c r="AK41" s="647"/>
      <c r="AL41" s="647"/>
      <c r="AM41" s="647"/>
      <c r="AN41" s="647"/>
    </row>
    <row r="42" spans="2:40" ht="20.25" customHeight="1">
      <c r="B42" s="215"/>
      <c r="C42" s="668" t="s">
        <v>522</v>
      </c>
      <c r="D42" s="668"/>
      <c r="E42" s="668"/>
      <c r="F42" s="668"/>
      <c r="G42" s="669">
        <v>100</v>
      </c>
      <c r="H42" s="669"/>
      <c r="I42" s="669"/>
      <c r="J42" s="669"/>
      <c r="K42" s="669"/>
      <c r="L42" s="669"/>
      <c r="M42" s="669"/>
      <c r="N42" s="669"/>
      <c r="O42" s="670" t="s">
        <v>475</v>
      </c>
      <c r="P42" s="670"/>
      <c r="Q42" s="670"/>
      <c r="R42" s="670"/>
      <c r="S42" s="670"/>
      <c r="T42" s="740"/>
      <c r="U42" s="740"/>
      <c r="V42" s="740"/>
      <c r="W42" s="740"/>
      <c r="X42" s="740"/>
      <c r="Y42" s="740"/>
      <c r="Z42" s="740"/>
      <c r="AA42" s="740"/>
      <c r="AB42" s="740"/>
      <c r="AC42" s="740"/>
      <c r="AD42" s="216"/>
      <c r="AE42" s="238"/>
      <c r="AG42" s="261"/>
      <c r="AH42" s="647"/>
      <c r="AI42" s="647"/>
      <c r="AJ42" s="647"/>
      <c r="AK42" s="647"/>
      <c r="AL42" s="647"/>
      <c r="AM42" s="647"/>
      <c r="AN42" s="647"/>
    </row>
    <row r="43" spans="2:40" ht="24" customHeight="1">
      <c r="B43" s="215"/>
      <c r="C43" s="668"/>
      <c r="D43" s="668"/>
      <c r="E43" s="668"/>
      <c r="F43" s="668"/>
      <c r="G43" s="669"/>
      <c r="H43" s="669"/>
      <c r="I43" s="669"/>
      <c r="J43" s="669"/>
      <c r="K43" s="669"/>
      <c r="L43" s="669"/>
      <c r="M43" s="669"/>
      <c r="N43" s="669"/>
      <c r="O43" s="672" t="s">
        <v>476</v>
      </c>
      <c r="P43" s="672"/>
      <c r="Q43" s="672"/>
      <c r="R43" s="672"/>
      <c r="S43" s="672"/>
      <c r="T43" s="741" t="s">
        <v>477</v>
      </c>
      <c r="U43" s="741"/>
      <c r="V43" s="741"/>
      <c r="W43" s="741"/>
      <c r="X43" s="741"/>
      <c r="Y43" s="741"/>
      <c r="Z43" s="741"/>
      <c r="AA43" s="741"/>
      <c r="AB43" s="741"/>
      <c r="AC43" s="741"/>
      <c r="AD43" s="216"/>
      <c r="AE43" s="238"/>
      <c r="AG43" s="261"/>
      <c r="AH43" s="238"/>
      <c r="AI43" s="238"/>
      <c r="AJ43" s="238"/>
      <c r="AK43" s="238"/>
      <c r="AL43" s="238"/>
      <c r="AM43" s="238"/>
      <c r="AN43" s="238"/>
    </row>
    <row r="44" spans="2:40"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660"/>
      <c r="AC44" s="660"/>
      <c r="AD44" s="216"/>
      <c r="AE44" s="238"/>
      <c r="AG44" s="261"/>
      <c r="AH44" s="647"/>
      <c r="AI44" s="647"/>
      <c r="AJ44" s="647"/>
      <c r="AK44" s="647"/>
      <c r="AL44" s="647"/>
      <c r="AM44" s="647"/>
      <c r="AN44" s="647"/>
    </row>
    <row r="45" spans="2:40"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664"/>
      <c r="AC45" s="664"/>
      <c r="AD45" s="216"/>
      <c r="AE45" s="238"/>
      <c r="AG45" s="261"/>
      <c r="AH45" s="238"/>
      <c r="AI45" s="238"/>
      <c r="AJ45" s="238"/>
      <c r="AK45" s="238"/>
      <c r="AL45" s="238"/>
      <c r="AM45" s="238"/>
      <c r="AN45" s="238"/>
    </row>
    <row r="46" spans="2:40"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656"/>
      <c r="W46" s="656"/>
      <c r="X46" s="245" t="s">
        <v>482</v>
      </c>
      <c r="Y46" s="656" t="s">
        <v>489</v>
      </c>
      <c r="Z46" s="656"/>
      <c r="AA46" s="656"/>
      <c r="AB46" s="667" t="s">
        <v>482</v>
      </c>
      <c r="AC46" s="667"/>
      <c r="AD46" s="216"/>
      <c r="AE46" s="238"/>
      <c r="AG46" s="261"/>
      <c r="AH46" s="647"/>
      <c r="AI46" s="647"/>
      <c r="AJ46" s="647"/>
      <c r="AK46" s="647"/>
      <c r="AL46" s="647"/>
      <c r="AM46" s="647"/>
      <c r="AN46" s="647"/>
    </row>
    <row r="47" spans="2:40"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6"/>
      <c r="W47" s="656"/>
      <c r="X47" s="655" t="s">
        <v>482</v>
      </c>
      <c r="Y47" s="656" t="s">
        <v>523</v>
      </c>
      <c r="Z47" s="656"/>
      <c r="AA47" s="656"/>
      <c r="AB47" s="657"/>
      <c r="AC47" s="657"/>
      <c r="AD47" s="216"/>
      <c r="AE47" s="238"/>
      <c r="AG47" s="261"/>
      <c r="AH47" s="647"/>
      <c r="AI47" s="647"/>
      <c r="AJ47" s="647"/>
      <c r="AK47" s="647"/>
      <c r="AL47" s="647"/>
      <c r="AM47" s="647"/>
      <c r="AN47" s="647"/>
    </row>
    <row r="48" spans="2:40" ht="22.5" customHeight="1">
      <c r="B48" s="215"/>
      <c r="C48" s="648" t="s">
        <v>524</v>
      </c>
      <c r="D48" s="648"/>
      <c r="E48" s="648"/>
      <c r="F48" s="648"/>
      <c r="G48" s="652" t="s">
        <v>769</v>
      </c>
      <c r="H48" s="652"/>
      <c r="I48" s="652"/>
      <c r="J48" s="652"/>
      <c r="K48" s="652"/>
      <c r="L48" s="652"/>
      <c r="M48" s="652"/>
      <c r="N48" s="652"/>
      <c r="O48" s="666"/>
      <c r="P48" s="666"/>
      <c r="Q48" s="666"/>
      <c r="R48" s="666"/>
      <c r="S48" s="656"/>
      <c r="T48" s="656"/>
      <c r="U48" s="656"/>
      <c r="V48" s="656"/>
      <c r="W48" s="656"/>
      <c r="X48" s="655"/>
      <c r="Y48" s="656"/>
      <c r="Z48" s="656"/>
      <c r="AA48" s="656"/>
      <c r="AB48" s="657"/>
      <c r="AC48" s="657"/>
      <c r="AD48" s="216"/>
      <c r="AE48" s="238"/>
      <c r="AG48" s="261"/>
      <c r="AH48" s="647"/>
      <c r="AI48" s="647"/>
      <c r="AJ48" s="647"/>
      <c r="AK48" s="647"/>
      <c r="AL48" s="647"/>
      <c r="AM48" s="647"/>
      <c r="AN48" s="647"/>
    </row>
    <row r="49" spans="1:40" ht="14.25" customHeight="1">
      <c r="B49" s="215"/>
      <c r="C49" s="648" t="s">
        <v>526</v>
      </c>
      <c r="D49" s="648"/>
      <c r="E49" s="648"/>
      <c r="F49" s="648"/>
      <c r="G49" s="649" t="s">
        <v>279</v>
      </c>
      <c r="H49" s="649"/>
      <c r="I49" s="649"/>
      <c r="J49" s="649"/>
      <c r="K49" s="649"/>
      <c r="L49" s="649"/>
      <c r="M49" s="649"/>
      <c r="N49" s="649"/>
      <c r="O49" s="666"/>
      <c r="P49" s="666"/>
      <c r="Q49" s="666"/>
      <c r="R49" s="666"/>
      <c r="S49" s="653" t="s">
        <v>493</v>
      </c>
      <c r="T49" s="653"/>
      <c r="U49" s="653"/>
      <c r="V49" s="653"/>
      <c r="W49" s="653"/>
      <c r="X49" s="654" t="s">
        <v>482</v>
      </c>
      <c r="Y49" s="607" t="s">
        <v>494</v>
      </c>
      <c r="Z49" s="607"/>
      <c r="AA49" s="607"/>
      <c r="AB49" s="608" t="s">
        <v>482</v>
      </c>
      <c r="AC49" s="608"/>
      <c r="AD49" s="216"/>
      <c r="AE49" s="238"/>
      <c r="AG49" s="261"/>
      <c r="AH49" s="647"/>
      <c r="AI49" s="647"/>
      <c r="AJ49" s="647"/>
      <c r="AK49" s="647"/>
      <c r="AL49" s="647"/>
      <c r="AM49" s="647"/>
      <c r="AN49" s="647"/>
    </row>
    <row r="50" spans="1:40"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3"/>
      <c r="W50" s="653"/>
      <c r="X50" s="654"/>
      <c r="Y50" s="607"/>
      <c r="Z50" s="607"/>
      <c r="AA50" s="607"/>
      <c r="AB50" s="608"/>
      <c r="AC50" s="608"/>
      <c r="AD50" s="216"/>
      <c r="AE50" s="238"/>
      <c r="AG50" s="261"/>
      <c r="AH50" s="647"/>
      <c r="AI50" s="647"/>
      <c r="AJ50" s="647"/>
      <c r="AK50" s="647"/>
      <c r="AL50" s="647"/>
      <c r="AM50" s="647"/>
      <c r="AN50" s="647"/>
    </row>
    <row r="51" spans="1:40" ht="21.75" customHeight="1">
      <c r="B51" s="215"/>
      <c r="C51" s="650" t="s">
        <v>496</v>
      </c>
      <c r="D51" s="650"/>
      <c r="E51" s="650"/>
      <c r="F51" s="650"/>
      <c r="G51" s="610" t="s">
        <v>547</v>
      </c>
      <c r="H51" s="610"/>
      <c r="I51" s="610"/>
      <c r="J51" s="610"/>
      <c r="K51" s="610"/>
      <c r="L51" s="610"/>
      <c r="M51" s="610"/>
      <c r="N51" s="610"/>
      <c r="O51" s="666"/>
      <c r="P51" s="666"/>
      <c r="Q51" s="666"/>
      <c r="R51" s="666"/>
      <c r="S51" s="653"/>
      <c r="T51" s="653"/>
      <c r="U51" s="653"/>
      <c r="V51" s="653"/>
      <c r="W51" s="653"/>
      <c r="X51" s="654"/>
      <c r="Y51" s="607"/>
      <c r="Z51" s="607"/>
      <c r="AA51" s="607"/>
      <c r="AB51" s="608"/>
      <c r="AC51" s="608"/>
      <c r="AD51" s="216"/>
      <c r="AE51" s="238"/>
      <c r="AG51" s="261"/>
      <c r="AH51" s="647"/>
      <c r="AI51" s="647"/>
      <c r="AJ51" s="647"/>
      <c r="AK51" s="647"/>
      <c r="AL51" s="647"/>
      <c r="AM51" s="647"/>
      <c r="AN51" s="647"/>
    </row>
    <row r="52" spans="1:40"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251"/>
      <c r="AD52" s="252"/>
      <c r="AE52" s="238"/>
      <c r="AG52" s="261"/>
      <c r="AH52" s="646"/>
      <c r="AI52" s="646"/>
      <c r="AJ52" s="646"/>
      <c r="AK52" s="646"/>
      <c r="AL52" s="646"/>
      <c r="AM52" s="646"/>
      <c r="AN52" s="646"/>
    </row>
    <row r="53" spans="1:40" ht="22.5" customHeight="1">
      <c r="C53" s="253"/>
      <c r="D53" s="238"/>
      <c r="E53" s="238"/>
      <c r="F53" s="238"/>
      <c r="G53" s="238"/>
      <c r="H53" s="238"/>
      <c r="I53" s="238"/>
      <c r="J53" s="238"/>
      <c r="K53" s="238"/>
      <c r="L53" s="238"/>
      <c r="M53" s="238"/>
      <c r="N53" s="238"/>
      <c r="AC53" s="254"/>
      <c r="AE53" s="238"/>
      <c r="AG53" s="261"/>
      <c r="AH53" s="646"/>
      <c r="AI53" s="646"/>
      <c r="AJ53" s="646"/>
      <c r="AK53" s="646"/>
      <c r="AL53" s="646"/>
      <c r="AM53" s="646"/>
      <c r="AN53" s="646"/>
    </row>
    <row r="54" spans="1:40" ht="22.5" customHeight="1">
      <c r="A54" s="220"/>
      <c r="C54" s="253"/>
      <c r="D54" s="238"/>
      <c r="E54" s="238"/>
      <c r="F54" s="238"/>
      <c r="G54" s="238"/>
      <c r="H54" s="238"/>
      <c r="I54" s="238"/>
      <c r="J54" s="238"/>
      <c r="K54" s="238"/>
      <c r="L54" s="238"/>
      <c r="M54" s="238"/>
      <c r="N54" s="238"/>
      <c r="AC54" s="254"/>
      <c r="AE54" s="238"/>
      <c r="AG54" s="261"/>
      <c r="AH54" s="239"/>
      <c r="AI54" s="239"/>
      <c r="AJ54" s="239"/>
      <c r="AK54" s="239"/>
      <c r="AL54" s="239"/>
      <c r="AM54" s="239"/>
      <c r="AN54" s="239"/>
    </row>
    <row r="55" spans="1:40" ht="22.5" customHeight="1">
      <c r="C55" s="253"/>
      <c r="D55" s="238"/>
      <c r="E55" s="238"/>
      <c r="F55" s="238"/>
      <c r="G55" s="238"/>
      <c r="H55" s="238"/>
      <c r="I55" s="238"/>
      <c r="J55" s="238"/>
      <c r="K55" s="238"/>
      <c r="L55" s="238"/>
      <c r="M55" s="238"/>
      <c r="N55" s="238"/>
      <c r="AE55" s="238"/>
      <c r="AG55" s="261"/>
      <c r="AH55" s="646"/>
      <c r="AI55" s="646"/>
      <c r="AJ55" s="646"/>
      <c r="AK55" s="646"/>
      <c r="AL55" s="646"/>
      <c r="AM55" s="646"/>
      <c r="AN55" s="646"/>
    </row>
    <row r="56" spans="1:40" ht="22.5" customHeight="1">
      <c r="C56" s="253"/>
      <c r="D56" s="238"/>
      <c r="E56" s="238"/>
      <c r="F56" s="238"/>
      <c r="G56" s="238"/>
      <c r="H56" s="238"/>
      <c r="I56" s="238"/>
      <c r="J56" s="238"/>
      <c r="K56" s="238"/>
      <c r="L56" s="238"/>
      <c r="M56" s="238"/>
      <c r="N56" s="238"/>
      <c r="AE56" s="238"/>
      <c r="AG56" s="261"/>
      <c r="AH56" s="646"/>
      <c r="AI56" s="646"/>
      <c r="AJ56" s="646"/>
      <c r="AK56" s="646"/>
      <c r="AL56" s="646"/>
      <c r="AM56" s="646"/>
      <c r="AN56" s="646"/>
    </row>
    <row r="57" spans="1:40" ht="22.5" customHeight="1">
      <c r="C57" s="253"/>
      <c r="D57" s="238"/>
      <c r="E57" s="238"/>
      <c r="F57" s="238"/>
      <c r="G57" s="238"/>
      <c r="H57" s="238"/>
      <c r="I57" s="238"/>
      <c r="J57" s="238"/>
      <c r="K57" s="238"/>
      <c r="L57" s="238"/>
      <c r="M57" s="238"/>
      <c r="N57" s="238"/>
      <c r="AE57" s="238"/>
      <c r="AG57" s="261"/>
      <c r="AH57" s="646"/>
      <c r="AI57" s="646"/>
      <c r="AJ57" s="646"/>
      <c r="AK57" s="646"/>
      <c r="AL57" s="646"/>
      <c r="AM57" s="646"/>
      <c r="AN57" s="646"/>
    </row>
    <row r="58" spans="1:40" ht="22.5" customHeight="1">
      <c r="C58" s="253"/>
      <c r="D58" s="238"/>
      <c r="E58" s="238"/>
      <c r="F58" s="238"/>
      <c r="G58" s="238"/>
      <c r="H58" s="238"/>
      <c r="I58" s="238"/>
      <c r="J58" s="238"/>
      <c r="K58" s="238"/>
      <c r="L58" s="238"/>
      <c r="M58" s="238"/>
      <c r="N58" s="238"/>
    </row>
    <row r="59" spans="1:40" ht="22.5" customHeight="1">
      <c r="C59" s="253"/>
      <c r="D59" s="238"/>
      <c r="E59" s="238"/>
      <c r="F59" s="238"/>
      <c r="G59" s="238"/>
      <c r="H59" s="238"/>
      <c r="I59" s="238"/>
      <c r="J59" s="238"/>
      <c r="K59" s="238"/>
      <c r="L59" s="238"/>
      <c r="M59" s="238"/>
      <c r="N59" s="238"/>
    </row>
    <row r="60" spans="1:40" ht="22.5" customHeight="1">
      <c r="C60" s="253"/>
      <c r="D60" s="238"/>
      <c r="E60" s="238"/>
      <c r="F60" s="238"/>
      <c r="G60" s="238"/>
      <c r="H60" s="238"/>
      <c r="I60" s="238"/>
      <c r="J60" s="238"/>
      <c r="K60" s="238"/>
      <c r="L60" s="238"/>
      <c r="M60" s="238"/>
      <c r="N60" s="238"/>
    </row>
    <row r="61" spans="1:40"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row>
    <row r="62" spans="1:40"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row>
    <row r="63" spans="1:40"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row>
    <row r="64" spans="1:40"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row>
    <row r="65" spans="3:29"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row>
    <row r="66" spans="3:29"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row>
    <row r="67" spans="3:29"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row>
    <row r="68" spans="3:29"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row>
    <row r="69" spans="3:29"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row>
    <row r="70" spans="3:29"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row>
    <row r="71" spans="3:29"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row>
    <row r="72" spans="3:29"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row>
    <row r="73" spans="3:29"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row>
    <row r="74" spans="3:29"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row>
    <row r="75" spans="3:29"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row>
    <row r="76" spans="3:29">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row>
    <row r="77" spans="3:29">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row>
    <row r="78" spans="3:29">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c r="AC78" s="254"/>
    </row>
    <row r="79" spans="3:29">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row>
    <row r="80" spans="3:29">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row>
    <row r="81" spans="3:29">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row>
    <row r="82" spans="3:29">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row>
    <row r="83" spans="3:29">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c r="AC83" s="254"/>
    </row>
    <row r="84" spans="3:29">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c r="AC84" s="254"/>
    </row>
  </sheetData>
  <sheetProtection algorithmName="SHA-512" hashValue="uKLRPyYaYBIowXo0ufZ69892fLRdEELfQn2MjELpmT68WW5rSXcPquNg87V3/dQ+rpYtsS/r8kDeWhsUA8eGtw==" saltValue="NfNfE8GFXPbSbDUrIv2xCw==" spinCount="100000" sheet="1" objects="1" scenarios="1"/>
  <mergeCells count="89">
    <mergeCell ref="G3:P3"/>
    <mergeCell ref="G4:P4"/>
    <mergeCell ref="G5:P5"/>
    <mergeCell ref="C7:AC7"/>
    <mergeCell ref="C8:E8"/>
    <mergeCell ref="F8:P8"/>
    <mergeCell ref="Q8:R8"/>
    <mergeCell ref="S8:T8"/>
    <mergeCell ref="W8:X8"/>
    <mergeCell ref="Y8:AC8"/>
    <mergeCell ref="AH8:AN8"/>
    <mergeCell ref="C9:E10"/>
    <mergeCell ref="F9:AC10"/>
    <mergeCell ref="AH9:AN9"/>
    <mergeCell ref="R12:AC12"/>
    <mergeCell ref="R13:AC13"/>
    <mergeCell ref="R14:AC22"/>
    <mergeCell ref="R23:AC23"/>
    <mergeCell ref="R24:AC29"/>
    <mergeCell ref="D35:E35"/>
    <mergeCell ref="C37:N37"/>
    <mergeCell ref="O37:AC37"/>
    <mergeCell ref="C38:F38"/>
    <mergeCell ref="G38:N38"/>
    <mergeCell ref="O38:S38"/>
    <mergeCell ref="T38:AC38"/>
    <mergeCell ref="AH38:AN38"/>
    <mergeCell ref="C39:F39"/>
    <mergeCell ref="G39:N39"/>
    <mergeCell ref="O39:S39"/>
    <mergeCell ref="T39:AC39"/>
    <mergeCell ref="AH39:AN39"/>
    <mergeCell ref="C40:F40"/>
    <mergeCell ref="G40:N40"/>
    <mergeCell ref="O40:S40"/>
    <mergeCell ref="T40:AC40"/>
    <mergeCell ref="C41:F41"/>
    <mergeCell ref="G41:N41"/>
    <mergeCell ref="O41:S41"/>
    <mergeCell ref="T41:AC41"/>
    <mergeCell ref="AH41:AN41"/>
    <mergeCell ref="C42:F43"/>
    <mergeCell ref="G42:N43"/>
    <mergeCell ref="O42:S42"/>
    <mergeCell ref="T42:AC42"/>
    <mergeCell ref="AH42:AN42"/>
    <mergeCell ref="O43:S43"/>
    <mergeCell ref="T43:AC43"/>
    <mergeCell ref="C44:N44"/>
    <mergeCell ref="O44:AC44"/>
    <mergeCell ref="AH44:AN44"/>
    <mergeCell ref="C45:F46"/>
    <mergeCell ref="G45:H45"/>
    <mergeCell ref="O45:R45"/>
    <mergeCell ref="S45:AC45"/>
    <mergeCell ref="G46:M46"/>
    <mergeCell ref="O46:R51"/>
    <mergeCell ref="S46:W46"/>
    <mergeCell ref="Y46:AA46"/>
    <mergeCell ref="AB46:AC46"/>
    <mergeCell ref="AH46:AN46"/>
    <mergeCell ref="C47:F47"/>
    <mergeCell ref="G47:N47"/>
    <mergeCell ref="S47:W48"/>
    <mergeCell ref="X47:X48"/>
    <mergeCell ref="Y47:AA48"/>
    <mergeCell ref="AB47:AC48"/>
    <mergeCell ref="AH47:AN47"/>
    <mergeCell ref="C48:F48"/>
    <mergeCell ref="G48:N48"/>
    <mergeCell ref="AH48:AN48"/>
    <mergeCell ref="AB49:AC51"/>
    <mergeCell ref="AH49:AN49"/>
    <mergeCell ref="C50:F50"/>
    <mergeCell ref="G50:N50"/>
    <mergeCell ref="AH50:AN50"/>
    <mergeCell ref="C51:F51"/>
    <mergeCell ref="G51:N51"/>
    <mergeCell ref="AH51:AN51"/>
    <mergeCell ref="C49:F49"/>
    <mergeCell ref="G49:N49"/>
    <mergeCell ref="S49:W51"/>
    <mergeCell ref="X49:X51"/>
    <mergeCell ref="Y49:AA51"/>
    <mergeCell ref="AH52:AN52"/>
    <mergeCell ref="AH53:AN53"/>
    <mergeCell ref="AH55:AN55"/>
    <mergeCell ref="AH56:AN56"/>
    <mergeCell ref="AH57:AN57"/>
  </mergeCells>
  <pageMargins left="0.5" right="0.42986111111111103" top="1.0402777777777801" bottom="0.45" header="0.511811023622047" footer="0.511811023622047"/>
  <pageSetup paperSize="9" scale="76"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dimension ref="A1:AN84"/>
  <sheetViews>
    <sheetView showGridLines="0" topLeftCell="G20" zoomScale="90" zoomScaleNormal="90" workbookViewId="0">
      <selection activeCell="R24" sqref="R24:AC29"/>
    </sheetView>
  </sheetViews>
  <sheetFormatPr baseColWidth="10" defaultColWidth="11.42578125" defaultRowHeight="12.75"/>
  <cols>
    <col min="1" max="2" width="1.140625" customWidth="1"/>
    <col min="3" max="3" width="4.28515625" customWidth="1"/>
    <col min="4" max="4" width="5" customWidth="1"/>
    <col min="5" max="5" width="5.140625" customWidth="1"/>
    <col min="6" max="29" width="8.7109375" customWidth="1"/>
    <col min="30" max="31" width="1.140625" customWidth="1"/>
    <col min="34" max="34" width="62.85546875" customWidth="1"/>
  </cols>
  <sheetData>
    <row r="1" spans="2:40" ht="6" customHeight="1"/>
    <row r="2" spans="2:40"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4"/>
    </row>
    <row r="3" spans="2:40">
      <c r="B3" s="215"/>
      <c r="G3" s="688" t="str">
        <f>+'OP MEDICINA GRAL'!G3</f>
        <v>HOSPITAL REGIONAL DE MONIQUIRÁ E.S.E.</v>
      </c>
      <c r="H3" s="688"/>
      <c r="I3" s="688"/>
      <c r="J3" s="688"/>
      <c r="K3" s="688"/>
      <c r="L3" s="688"/>
      <c r="M3" s="688"/>
      <c r="N3" s="688"/>
      <c r="O3" s="688"/>
      <c r="P3" s="688"/>
      <c r="AD3" s="216"/>
    </row>
    <row r="4" spans="2:40">
      <c r="B4" s="215"/>
      <c r="G4" s="688" t="s">
        <v>430</v>
      </c>
      <c r="H4" s="688"/>
      <c r="I4" s="688"/>
      <c r="J4" s="688"/>
      <c r="K4" s="688"/>
      <c r="L4" s="688"/>
      <c r="M4" s="688"/>
      <c r="N4" s="688"/>
      <c r="O4" s="688"/>
      <c r="P4" s="688"/>
      <c r="AD4" s="216"/>
    </row>
    <row r="5" spans="2:40">
      <c r="B5" s="215"/>
      <c r="G5" s="688" t="s">
        <v>537</v>
      </c>
      <c r="H5" s="688"/>
      <c r="I5" s="688"/>
      <c r="J5" s="688"/>
      <c r="K5" s="688"/>
      <c r="L5" s="688"/>
      <c r="M5" s="688"/>
      <c r="N5" s="688"/>
      <c r="O5" s="688"/>
      <c r="P5" s="688"/>
      <c r="AD5" s="216"/>
    </row>
    <row r="6" spans="2:40" ht="4.5" customHeight="1">
      <c r="B6" s="215"/>
      <c r="AD6" s="216"/>
    </row>
    <row r="7" spans="2:40"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689"/>
      <c r="AC7" s="689"/>
      <c r="AD7" s="216"/>
    </row>
    <row r="8" spans="2:40" ht="17.25" customHeight="1">
      <c r="B8" s="215"/>
      <c r="C8" s="690" t="s">
        <v>433</v>
      </c>
      <c r="D8" s="690"/>
      <c r="E8" s="690"/>
      <c r="F8" s="777" t="s">
        <v>776</v>
      </c>
      <c r="G8" s="777"/>
      <c r="H8" s="777"/>
      <c r="I8" s="777"/>
      <c r="J8" s="777"/>
      <c r="K8" s="777"/>
      <c r="L8" s="777"/>
      <c r="M8" s="777"/>
      <c r="N8" s="777"/>
      <c r="O8" s="777"/>
      <c r="P8" s="777"/>
      <c r="Q8" s="692" t="s">
        <v>435</v>
      </c>
      <c r="R8" s="692"/>
      <c r="S8" s="693"/>
      <c r="T8" s="693"/>
      <c r="U8" s="217"/>
      <c r="V8" s="217"/>
      <c r="W8" s="692" t="s">
        <v>436</v>
      </c>
      <c r="X8" s="692"/>
      <c r="Y8" s="694" t="s">
        <v>763</v>
      </c>
      <c r="Z8" s="694"/>
      <c r="AA8" s="694"/>
      <c r="AB8" s="694"/>
      <c r="AC8" s="694"/>
      <c r="AD8" s="216"/>
      <c r="AG8" s="218"/>
      <c r="AH8" s="686"/>
      <c r="AI8" s="686"/>
      <c r="AJ8" s="686"/>
      <c r="AK8" s="686"/>
      <c r="AL8" s="686"/>
      <c r="AM8" s="686"/>
      <c r="AN8" s="686"/>
    </row>
    <row r="9" spans="2:40" ht="17.25" customHeight="1">
      <c r="B9" s="215"/>
      <c r="C9" s="668" t="s">
        <v>438</v>
      </c>
      <c r="D9" s="668"/>
      <c r="E9" s="668"/>
      <c r="F9" s="687" t="s">
        <v>777</v>
      </c>
      <c r="G9" s="687"/>
      <c r="H9" s="687"/>
      <c r="I9" s="687"/>
      <c r="J9" s="687"/>
      <c r="K9" s="687"/>
      <c r="L9" s="687"/>
      <c r="M9" s="687"/>
      <c r="N9" s="687"/>
      <c r="O9" s="687"/>
      <c r="P9" s="687"/>
      <c r="Q9" s="687"/>
      <c r="R9" s="687"/>
      <c r="S9" s="687"/>
      <c r="T9" s="687"/>
      <c r="U9" s="687"/>
      <c r="V9" s="687"/>
      <c r="W9" s="687"/>
      <c r="X9" s="687"/>
      <c r="Y9" s="687"/>
      <c r="Z9" s="687"/>
      <c r="AA9" s="687"/>
      <c r="AB9" s="687"/>
      <c r="AC9" s="687"/>
      <c r="AD9" s="216"/>
      <c r="AG9" s="218"/>
      <c r="AH9" s="686"/>
      <c r="AI9" s="686"/>
      <c r="AJ9" s="686"/>
      <c r="AK9" s="686"/>
      <c r="AL9" s="686"/>
      <c r="AM9" s="686"/>
      <c r="AN9" s="686"/>
    </row>
    <row r="10" spans="2:40"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687"/>
      <c r="AC10" s="687"/>
      <c r="AD10" s="216"/>
      <c r="AG10" s="218"/>
      <c r="AH10" s="218"/>
      <c r="AI10" s="218"/>
      <c r="AJ10" s="218"/>
    </row>
    <row r="11" spans="2:40"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1"/>
      <c r="AD11" s="216"/>
      <c r="AG11" s="218"/>
      <c r="AH11" s="218"/>
      <c r="AI11" s="218"/>
      <c r="AJ11" s="218"/>
      <c r="AK11" s="218"/>
      <c r="AL11" s="218"/>
      <c r="AM11" s="218"/>
      <c r="AN11" s="218"/>
    </row>
    <row r="12" spans="2:40"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682"/>
      <c r="AC12" s="682"/>
      <c r="AD12" s="216"/>
      <c r="AG12" s="218"/>
      <c r="AH12" s="218"/>
      <c r="AI12" s="218"/>
      <c r="AJ12" s="218"/>
      <c r="AK12" s="218"/>
      <c r="AL12" s="218"/>
      <c r="AM12" s="218"/>
      <c r="AN12" s="218"/>
    </row>
    <row r="13" spans="2:40" ht="23.25" customHeight="1">
      <c r="B13" s="215"/>
      <c r="C13" s="219"/>
      <c r="D13" s="220"/>
      <c r="E13" s="220"/>
      <c r="F13" s="220"/>
      <c r="G13" s="220"/>
      <c r="H13" s="220"/>
      <c r="I13" s="220"/>
      <c r="J13" s="220"/>
      <c r="K13" s="220"/>
      <c r="L13" s="220"/>
      <c r="M13" s="220"/>
      <c r="N13" s="220"/>
      <c r="O13" s="220"/>
      <c r="P13" s="220"/>
      <c r="Q13" s="220"/>
      <c r="R13" s="682" t="s">
        <v>442</v>
      </c>
      <c r="S13" s="682"/>
      <c r="T13" s="682"/>
      <c r="U13" s="682"/>
      <c r="V13" s="682"/>
      <c r="W13" s="682"/>
      <c r="X13" s="682"/>
      <c r="Y13" s="682"/>
      <c r="Z13" s="682"/>
      <c r="AA13" s="682"/>
      <c r="AB13" s="682"/>
      <c r="AC13" s="682"/>
      <c r="AD13" s="216"/>
      <c r="AG13" s="218"/>
      <c r="AH13" s="218"/>
      <c r="AI13" s="218"/>
      <c r="AJ13" s="218"/>
      <c r="AK13" s="218"/>
      <c r="AL13" s="218"/>
      <c r="AM13" s="218"/>
      <c r="AN13" s="218"/>
    </row>
    <row r="14" spans="2:40" ht="18.75" customHeight="1">
      <c r="B14" s="215"/>
      <c r="C14" s="219"/>
      <c r="D14" s="220"/>
      <c r="E14" s="220"/>
      <c r="F14" s="220"/>
      <c r="G14" s="220"/>
      <c r="H14" s="220"/>
      <c r="I14" s="220"/>
      <c r="J14" s="220"/>
      <c r="K14" s="220"/>
      <c r="L14" s="220"/>
      <c r="M14" s="220"/>
      <c r="N14" s="220"/>
      <c r="O14" s="220"/>
      <c r="P14" s="220"/>
      <c r="Q14" s="220"/>
      <c r="R14" s="766" t="s">
        <v>778</v>
      </c>
      <c r="S14" s="766"/>
      <c r="T14" s="766"/>
      <c r="U14" s="766"/>
      <c r="V14" s="766"/>
      <c r="W14" s="766"/>
      <c r="X14" s="766"/>
      <c r="Y14" s="766"/>
      <c r="Z14" s="766"/>
      <c r="AA14" s="766"/>
      <c r="AB14" s="766"/>
      <c r="AC14" s="766"/>
      <c r="AD14" s="216"/>
      <c r="AG14" s="218"/>
      <c r="AH14" s="218"/>
      <c r="AI14" s="218"/>
      <c r="AJ14" s="218"/>
      <c r="AK14" s="218"/>
      <c r="AL14" s="218"/>
      <c r="AM14" s="218"/>
      <c r="AN14" s="218"/>
    </row>
    <row r="15" spans="2:40" ht="22.5"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766"/>
      <c r="AC15" s="766"/>
      <c r="AD15" s="216"/>
      <c r="AG15" s="218"/>
      <c r="AH15" s="218"/>
      <c r="AI15" s="218"/>
      <c r="AJ15" s="218"/>
      <c r="AK15" s="218"/>
      <c r="AL15" s="218"/>
      <c r="AM15" s="218"/>
      <c r="AN15" s="218"/>
    </row>
    <row r="16" spans="2:40" ht="15.75"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766"/>
      <c r="AC16" s="766"/>
      <c r="AD16" s="216"/>
      <c r="AG16" s="218"/>
      <c r="AH16" s="218"/>
      <c r="AI16" s="218"/>
      <c r="AJ16" s="218"/>
      <c r="AK16" s="218"/>
      <c r="AL16" s="218"/>
      <c r="AM16" s="218"/>
      <c r="AN16" s="218"/>
    </row>
    <row r="17" spans="2:40" ht="17.25"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766"/>
      <c r="AC17" s="766"/>
      <c r="AD17" s="216"/>
      <c r="AG17" s="218"/>
      <c r="AH17" s="218"/>
      <c r="AI17" s="218"/>
      <c r="AJ17" s="218"/>
      <c r="AK17" s="218"/>
      <c r="AL17" s="218"/>
      <c r="AM17" s="218"/>
      <c r="AN17" s="218"/>
    </row>
    <row r="18" spans="2:40" ht="16.5"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766"/>
      <c r="AC18" s="766"/>
      <c r="AD18" s="216"/>
      <c r="AG18" s="218"/>
      <c r="AH18" s="218"/>
      <c r="AI18" s="218"/>
      <c r="AJ18" s="218"/>
      <c r="AK18" s="218"/>
      <c r="AL18" s="218"/>
      <c r="AM18" s="218"/>
      <c r="AN18" s="218"/>
    </row>
    <row r="19" spans="2:40" ht="21"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766"/>
      <c r="AC19" s="766"/>
      <c r="AD19" s="216"/>
      <c r="AG19" s="218"/>
      <c r="AH19" s="218"/>
      <c r="AI19" s="218"/>
      <c r="AJ19" s="218"/>
      <c r="AK19" s="218"/>
      <c r="AL19" s="218"/>
      <c r="AM19" s="218"/>
      <c r="AN19" s="218"/>
    </row>
    <row r="20" spans="2:40" ht="19.5" customHeight="1">
      <c r="B20" s="215"/>
      <c r="C20" s="219"/>
      <c r="D20" s="220"/>
      <c r="E20" s="220"/>
      <c r="F20" s="220"/>
      <c r="G20" s="220"/>
      <c r="H20" s="220"/>
      <c r="I20" s="220"/>
      <c r="J20" s="220"/>
      <c r="K20" s="220"/>
      <c r="L20" s="220"/>
      <c r="M20" s="220"/>
      <c r="N20" s="220"/>
      <c r="O20" s="220"/>
      <c r="P20" s="220"/>
      <c r="Q20" s="220"/>
      <c r="R20" s="766"/>
      <c r="S20" s="766"/>
      <c r="T20" s="766"/>
      <c r="U20" s="766"/>
      <c r="V20" s="766"/>
      <c r="W20" s="766"/>
      <c r="X20" s="766"/>
      <c r="Y20" s="766"/>
      <c r="Z20" s="766"/>
      <c r="AA20" s="766"/>
      <c r="AB20" s="766"/>
      <c r="AC20" s="766"/>
      <c r="AD20" s="216"/>
      <c r="AG20" s="218"/>
      <c r="AH20" s="218"/>
      <c r="AI20" s="218"/>
      <c r="AJ20" s="218"/>
      <c r="AK20" s="218"/>
      <c r="AL20" s="218"/>
      <c r="AM20" s="218"/>
      <c r="AN20" s="218"/>
    </row>
    <row r="21" spans="2:40" ht="20.25" customHeight="1">
      <c r="B21" s="215"/>
      <c r="C21" s="219"/>
      <c r="D21" s="220"/>
      <c r="E21" s="220"/>
      <c r="F21" s="220"/>
      <c r="G21" s="220"/>
      <c r="H21" s="220"/>
      <c r="I21" s="220"/>
      <c r="J21" s="220"/>
      <c r="K21" s="220"/>
      <c r="L21" s="220"/>
      <c r="M21" s="220"/>
      <c r="N21" s="220"/>
      <c r="O21" s="220"/>
      <c r="P21" s="220"/>
      <c r="Q21" s="220"/>
      <c r="R21" s="766"/>
      <c r="S21" s="766"/>
      <c r="T21" s="766"/>
      <c r="U21" s="766"/>
      <c r="V21" s="766"/>
      <c r="W21" s="766"/>
      <c r="X21" s="766"/>
      <c r="Y21" s="766"/>
      <c r="Z21" s="766"/>
      <c r="AA21" s="766"/>
      <c r="AB21" s="766"/>
      <c r="AC21" s="766"/>
      <c r="AD21" s="216"/>
      <c r="AG21" s="218"/>
      <c r="AH21" s="218"/>
      <c r="AI21" s="218"/>
      <c r="AJ21" s="218"/>
      <c r="AK21" s="218"/>
      <c r="AL21" s="218"/>
      <c r="AM21" s="218"/>
      <c r="AN21" s="218"/>
    </row>
    <row r="22" spans="2:40" ht="21.75" customHeight="1">
      <c r="B22" s="215"/>
      <c r="C22" s="219"/>
      <c r="D22" s="220"/>
      <c r="E22" s="220"/>
      <c r="F22" s="220"/>
      <c r="G22" s="220"/>
      <c r="H22" s="220"/>
      <c r="I22" s="220"/>
      <c r="J22" s="220"/>
      <c r="K22" s="220"/>
      <c r="L22" s="220"/>
      <c r="M22" s="220"/>
      <c r="N22" s="220"/>
      <c r="O22" s="220"/>
      <c r="P22" s="220"/>
      <c r="Q22" s="220"/>
      <c r="R22" s="766"/>
      <c r="S22" s="766"/>
      <c r="T22" s="766"/>
      <c r="U22" s="766"/>
      <c r="V22" s="766"/>
      <c r="W22" s="766"/>
      <c r="X22" s="766"/>
      <c r="Y22" s="766"/>
      <c r="Z22" s="766"/>
      <c r="AA22" s="766"/>
      <c r="AB22" s="766"/>
      <c r="AC22" s="766"/>
      <c r="AD22" s="216"/>
      <c r="AG22" s="218"/>
      <c r="AH22" s="218"/>
      <c r="AI22" s="218"/>
      <c r="AJ22" s="218"/>
      <c r="AK22" s="218"/>
      <c r="AL22" s="218"/>
      <c r="AM22" s="218"/>
      <c r="AN22" s="218"/>
    </row>
    <row r="23" spans="2:40" ht="26.25" customHeight="1">
      <c r="B23" s="215"/>
      <c r="C23" s="219"/>
      <c r="D23" s="220"/>
      <c r="E23" s="220"/>
      <c r="F23" s="220"/>
      <c r="G23" s="220"/>
      <c r="H23" s="220"/>
      <c r="I23" s="220"/>
      <c r="J23" s="220"/>
      <c r="K23" s="220"/>
      <c r="L23" s="220"/>
      <c r="M23" s="220"/>
      <c r="N23" s="220"/>
      <c r="O23" s="220"/>
      <c r="P23" s="220"/>
      <c r="Q23" s="220"/>
      <c r="R23" s="682" t="s">
        <v>478</v>
      </c>
      <c r="S23" s="682"/>
      <c r="T23" s="682"/>
      <c r="U23" s="682"/>
      <c r="V23" s="682"/>
      <c r="W23" s="682"/>
      <c r="X23" s="682"/>
      <c r="Y23" s="682"/>
      <c r="Z23" s="682"/>
      <c r="AA23" s="682"/>
      <c r="AB23" s="682"/>
      <c r="AC23" s="682"/>
      <c r="AD23" s="216"/>
      <c r="AG23" s="218"/>
      <c r="AH23" s="218"/>
      <c r="AI23" s="218"/>
      <c r="AJ23" s="218"/>
      <c r="AK23" s="218"/>
      <c r="AL23" s="218"/>
      <c r="AM23" s="218"/>
      <c r="AN23" s="218"/>
    </row>
    <row r="24" spans="2:40" ht="29.25" customHeight="1">
      <c r="B24" s="215"/>
      <c r="C24" s="219"/>
      <c r="D24" s="220"/>
      <c r="E24" s="220"/>
      <c r="F24" s="220"/>
      <c r="G24" s="220"/>
      <c r="H24" s="220"/>
      <c r="I24" s="220"/>
      <c r="J24" s="220"/>
      <c r="K24" s="220"/>
      <c r="L24" s="220"/>
      <c r="M24" s="220"/>
      <c r="N24" s="220"/>
      <c r="O24" s="220"/>
      <c r="P24" s="220"/>
      <c r="Q24" s="220"/>
      <c r="R24" s="758" t="s">
        <v>779</v>
      </c>
      <c r="S24" s="758"/>
      <c r="T24" s="758"/>
      <c r="U24" s="758"/>
      <c r="V24" s="758"/>
      <c r="W24" s="758"/>
      <c r="X24" s="758"/>
      <c r="Y24" s="758"/>
      <c r="Z24" s="758"/>
      <c r="AA24" s="758"/>
      <c r="AB24" s="758"/>
      <c r="AC24" s="758"/>
      <c r="AD24" s="216"/>
      <c r="AG24" s="218"/>
      <c r="AH24" s="218"/>
      <c r="AI24" s="218"/>
      <c r="AJ24" s="218"/>
      <c r="AK24" s="218"/>
      <c r="AL24" s="218"/>
      <c r="AM24" s="218"/>
      <c r="AN24" s="218"/>
    </row>
    <row r="25" spans="2:40" ht="30"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758"/>
      <c r="AC25" s="758"/>
      <c r="AD25" s="216"/>
      <c r="AG25" s="218"/>
      <c r="AH25" s="218"/>
      <c r="AI25" s="218"/>
      <c r="AJ25" s="218"/>
      <c r="AK25" s="218"/>
      <c r="AL25" s="218"/>
      <c r="AM25" s="218"/>
      <c r="AN25" s="218"/>
    </row>
    <row r="26" spans="2:40" ht="26.2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758"/>
      <c r="AC26" s="758"/>
      <c r="AD26" s="216"/>
      <c r="AG26" s="218"/>
      <c r="AH26" s="218"/>
      <c r="AI26" s="218"/>
      <c r="AJ26" s="218"/>
      <c r="AK26" s="218"/>
      <c r="AL26" s="218"/>
      <c r="AM26" s="218"/>
      <c r="AN26" s="218"/>
    </row>
    <row r="27" spans="2:40" ht="28.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758"/>
      <c r="AC27" s="758"/>
      <c r="AD27" s="216"/>
      <c r="AG27" s="218"/>
      <c r="AH27" s="218"/>
      <c r="AI27" s="218"/>
      <c r="AJ27" s="218"/>
      <c r="AK27" s="218"/>
      <c r="AL27" s="218"/>
      <c r="AM27" s="218"/>
      <c r="AN27" s="218"/>
    </row>
    <row r="28" spans="2:40" ht="18"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758"/>
      <c r="AC28" s="758"/>
      <c r="AD28" s="216"/>
      <c r="AG28" s="218"/>
      <c r="AH28" s="218"/>
      <c r="AI28" s="218"/>
      <c r="AJ28" s="218"/>
      <c r="AK28" s="218"/>
      <c r="AL28" s="218"/>
      <c r="AM28" s="218"/>
      <c r="AN28" s="218"/>
    </row>
    <row r="29" spans="2:40" ht="3.75" customHeight="1">
      <c r="B29" s="215"/>
      <c r="C29" s="219"/>
      <c r="D29" s="220"/>
      <c r="E29" s="220"/>
      <c r="F29" s="220"/>
      <c r="G29" s="220"/>
      <c r="H29" s="220"/>
      <c r="I29" s="220"/>
      <c r="J29" s="220"/>
      <c r="K29" s="220"/>
      <c r="L29" s="220"/>
      <c r="M29" s="220"/>
      <c r="N29" s="220"/>
      <c r="O29" s="220"/>
      <c r="P29" s="220"/>
      <c r="Q29" s="220"/>
      <c r="R29" s="758"/>
      <c r="S29" s="758"/>
      <c r="T29" s="758"/>
      <c r="U29" s="758"/>
      <c r="V29" s="758"/>
      <c r="W29" s="758"/>
      <c r="X29" s="758"/>
      <c r="Y29" s="758"/>
      <c r="Z29" s="758"/>
      <c r="AA29" s="758"/>
      <c r="AB29" s="758"/>
      <c r="AC29" s="758"/>
      <c r="AD29" s="216"/>
      <c r="AG29" s="218"/>
      <c r="AH29" s="218"/>
      <c r="AI29" s="218"/>
      <c r="AJ29" s="218"/>
      <c r="AK29" s="218"/>
      <c r="AL29" s="218"/>
      <c r="AM29" s="218"/>
      <c r="AN29" s="218"/>
    </row>
    <row r="30" spans="2:40"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W30" s="220"/>
      <c r="X30" s="220"/>
      <c r="Y30" s="220"/>
      <c r="Z30" s="220"/>
      <c r="AA30" s="220"/>
      <c r="AB30" s="220"/>
      <c r="AC30" s="221"/>
      <c r="AD30" s="216"/>
      <c r="AG30" s="218"/>
      <c r="AH30" s="218"/>
      <c r="AI30" s="218"/>
      <c r="AJ30" s="218"/>
      <c r="AK30" s="218"/>
      <c r="AL30" s="218"/>
      <c r="AM30" s="218"/>
      <c r="AN30" s="218"/>
    </row>
    <row r="31" spans="2:40" ht="22.5" customHeight="1">
      <c r="B31" s="215"/>
      <c r="C31" s="219"/>
      <c r="D31" s="227" t="s">
        <v>27</v>
      </c>
      <c r="E31" s="228"/>
      <c r="F31" s="336">
        <f>INDICADORES!H47</f>
        <v>359</v>
      </c>
      <c r="G31" s="336">
        <f>INDICADORES!K47</f>
        <v>309</v>
      </c>
      <c r="H31" s="336">
        <f>INDICADORES!N47</f>
        <v>377</v>
      </c>
      <c r="I31" s="336">
        <f>INDICADORES!T47</f>
        <v>368</v>
      </c>
      <c r="J31" s="336">
        <f>INDICADORES!W47</f>
        <v>366</v>
      </c>
      <c r="K31" s="336">
        <f>INDICADORES!Z47</f>
        <v>333</v>
      </c>
      <c r="L31" s="336">
        <f>INDICADORES!AF47</f>
        <v>211</v>
      </c>
      <c r="M31" s="336">
        <f>INDICADORES!AI47</f>
        <v>241</v>
      </c>
      <c r="N31" s="336">
        <f>INDICADORES!AL47</f>
        <v>421</v>
      </c>
      <c r="O31" s="336">
        <f>INDICADORES!AR47</f>
        <v>437</v>
      </c>
      <c r="P31" s="336">
        <f>INDICADORES!AU47</f>
        <v>312</v>
      </c>
      <c r="Q31" s="336">
        <f>INDICADORES!AX47</f>
        <v>360</v>
      </c>
      <c r="R31" s="337">
        <f>SUM(F31:Q31)</f>
        <v>4094</v>
      </c>
      <c r="W31" s="220"/>
      <c r="X31" s="220"/>
      <c r="Y31" s="220"/>
      <c r="Z31" s="220"/>
      <c r="AA31" s="220"/>
      <c r="AB31" s="220"/>
      <c r="AC31" s="221"/>
      <c r="AD31" s="216"/>
      <c r="AG31" s="218"/>
      <c r="AH31" s="218"/>
      <c r="AI31" s="218"/>
      <c r="AJ31" s="218"/>
      <c r="AK31" s="218"/>
      <c r="AL31" s="218"/>
      <c r="AM31" s="218"/>
      <c r="AN31" s="218"/>
    </row>
    <row r="32" spans="2:40" ht="22.5" customHeight="1">
      <c r="B32" s="215"/>
      <c r="C32" s="219"/>
      <c r="D32" s="227" t="s">
        <v>28</v>
      </c>
      <c r="E32" s="228"/>
      <c r="F32" s="336">
        <f>INDICADORES!I47</f>
        <v>373</v>
      </c>
      <c r="G32" s="336">
        <f>INDICADORES!L47</f>
        <v>321</v>
      </c>
      <c r="H32" s="336">
        <f>INDICADORES!O47</f>
        <v>382</v>
      </c>
      <c r="I32" s="336">
        <f>INDICADORES!U47</f>
        <v>382</v>
      </c>
      <c r="J32" s="336">
        <f>INDICADORES!X47</f>
        <v>372</v>
      </c>
      <c r="K32" s="336">
        <f>INDICADORES!AA47</f>
        <v>357</v>
      </c>
      <c r="L32" s="336">
        <f>INDICADORES!AG47</f>
        <v>218</v>
      </c>
      <c r="M32" s="336">
        <f>INDICADORES!AJ47</f>
        <v>248</v>
      </c>
      <c r="N32" s="336">
        <f>INDICADORES!AM47</f>
        <v>435</v>
      </c>
      <c r="O32" s="336">
        <f>INDICADORES!AS47</f>
        <v>450</v>
      </c>
      <c r="P32" s="336">
        <f>INDICADORES!AV47</f>
        <v>322</v>
      </c>
      <c r="Q32" s="336">
        <f>INDICADORES!AY47</f>
        <v>374</v>
      </c>
      <c r="R32" s="337">
        <f>SUM(F32:Q32)</f>
        <v>4234</v>
      </c>
      <c r="W32" s="220"/>
      <c r="X32" s="220"/>
      <c r="Y32" s="220"/>
      <c r="Z32" s="220"/>
      <c r="AA32" s="220"/>
      <c r="AB32" s="220"/>
      <c r="AC32" s="221"/>
      <c r="AD32" s="216"/>
      <c r="AG32" s="218"/>
      <c r="AH32" s="218"/>
      <c r="AI32" s="218"/>
      <c r="AJ32" s="218"/>
      <c r="AK32" s="218"/>
      <c r="AL32" s="218"/>
      <c r="AM32" s="218"/>
      <c r="AN32" s="218"/>
    </row>
    <row r="33" spans="2:40" ht="22.5" customHeight="1">
      <c r="B33" s="215"/>
      <c r="C33" s="219"/>
      <c r="D33" s="231" t="s">
        <v>515</v>
      </c>
      <c r="E33" s="232"/>
      <c r="F33" s="338">
        <f t="shared" ref="F33:R33" si="0">F31/F32*100</f>
        <v>96.246648793565683</v>
      </c>
      <c r="G33" s="338">
        <f t="shared" si="0"/>
        <v>96.261682242990659</v>
      </c>
      <c r="H33" s="338">
        <f t="shared" si="0"/>
        <v>98.691099476439788</v>
      </c>
      <c r="I33" s="338">
        <f t="shared" si="0"/>
        <v>96.33507853403141</v>
      </c>
      <c r="J33" s="338">
        <f t="shared" si="0"/>
        <v>98.387096774193552</v>
      </c>
      <c r="K33" s="338">
        <f t="shared" si="0"/>
        <v>93.277310924369743</v>
      </c>
      <c r="L33" s="338">
        <f t="shared" si="0"/>
        <v>96.788990825688074</v>
      </c>
      <c r="M33" s="338">
        <f t="shared" si="0"/>
        <v>97.177419354838719</v>
      </c>
      <c r="N33" s="338">
        <f t="shared" si="0"/>
        <v>96.781609195402297</v>
      </c>
      <c r="O33" s="338">
        <f t="shared" si="0"/>
        <v>97.111111111111114</v>
      </c>
      <c r="P33" s="338">
        <f t="shared" si="0"/>
        <v>96.894409937888199</v>
      </c>
      <c r="Q33" s="338">
        <f t="shared" si="0"/>
        <v>96.256684491978604</v>
      </c>
      <c r="R33" s="338">
        <f t="shared" si="0"/>
        <v>96.693434104865375</v>
      </c>
      <c r="W33" s="220"/>
      <c r="X33" s="220"/>
      <c r="Y33" s="220"/>
      <c r="Z33" s="220"/>
      <c r="AA33" s="220"/>
      <c r="AB33" s="220"/>
      <c r="AC33" s="221"/>
      <c r="AD33" s="216"/>
      <c r="AG33" s="218"/>
      <c r="AH33" s="218"/>
      <c r="AI33" s="218"/>
      <c r="AJ33" s="218"/>
      <c r="AK33" s="218"/>
      <c r="AL33" s="218"/>
      <c r="AM33" s="218"/>
      <c r="AN33" s="218"/>
    </row>
    <row r="34" spans="2:40" ht="22.5" customHeight="1">
      <c r="B34" s="215"/>
      <c r="C34" s="219"/>
      <c r="D34" s="231" t="s">
        <v>516</v>
      </c>
      <c r="E34" s="353"/>
      <c r="F34" s="340"/>
      <c r="G34" s="340"/>
      <c r="H34" s="340"/>
      <c r="I34" s="340"/>
      <c r="J34" s="340"/>
      <c r="K34" s="340"/>
      <c r="L34" s="340"/>
      <c r="M34" s="340"/>
      <c r="N34" s="340"/>
      <c r="O34" s="340"/>
      <c r="P34" s="340"/>
      <c r="Q34" s="340"/>
      <c r="R34" s="341"/>
      <c r="W34" s="220"/>
      <c r="X34" s="220"/>
      <c r="Y34" s="220"/>
      <c r="Z34" s="220"/>
      <c r="AA34" s="220"/>
      <c r="AB34" s="220"/>
      <c r="AC34" s="221"/>
      <c r="AD34" s="216"/>
      <c r="AG34" s="218"/>
      <c r="AH34" s="218"/>
      <c r="AI34" s="218"/>
      <c r="AJ34" s="218"/>
      <c r="AK34" s="218"/>
      <c r="AL34" s="218"/>
      <c r="AM34" s="218"/>
      <c r="AN34" s="218"/>
    </row>
    <row r="35" spans="2:40" ht="17.25" customHeight="1">
      <c r="B35" s="215"/>
      <c r="C35" s="219"/>
      <c r="D35" s="685" t="s">
        <v>26</v>
      </c>
      <c r="E35" s="685"/>
      <c r="F35" s="340">
        <v>90</v>
      </c>
      <c r="G35" s="340">
        <v>90</v>
      </c>
      <c r="H35" s="340">
        <v>90</v>
      </c>
      <c r="I35" s="340">
        <v>90</v>
      </c>
      <c r="J35" s="340">
        <v>90</v>
      </c>
      <c r="K35" s="340">
        <v>90</v>
      </c>
      <c r="L35" s="340">
        <v>90</v>
      </c>
      <c r="M35" s="340">
        <v>90</v>
      </c>
      <c r="N35" s="340">
        <v>90</v>
      </c>
      <c r="O35" s="340">
        <v>90</v>
      </c>
      <c r="P35" s="340">
        <v>90</v>
      </c>
      <c r="Q35" s="340">
        <v>90</v>
      </c>
      <c r="R35" s="340">
        <v>90</v>
      </c>
      <c r="W35" s="220"/>
      <c r="X35" s="220"/>
      <c r="Y35" s="220"/>
      <c r="Z35" s="220"/>
      <c r="AA35" s="220"/>
      <c r="AB35" s="220"/>
      <c r="AC35" s="221"/>
      <c r="AD35" s="216"/>
      <c r="AG35" s="218"/>
      <c r="AH35" s="218"/>
      <c r="AI35" s="218"/>
      <c r="AJ35" s="218"/>
      <c r="AK35" s="218"/>
      <c r="AL35" s="218"/>
      <c r="AM35" s="218"/>
      <c r="AN35" s="218"/>
    </row>
    <row r="36" spans="2:40"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1"/>
      <c r="AD36" s="216"/>
      <c r="AG36" s="218"/>
      <c r="AH36" s="218"/>
      <c r="AI36" s="218"/>
      <c r="AJ36" s="218"/>
      <c r="AK36" s="218"/>
      <c r="AL36" s="218"/>
      <c r="AM36" s="218"/>
      <c r="AN36" s="218"/>
    </row>
    <row r="37" spans="2:40"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659"/>
      <c r="AC37" s="659"/>
      <c r="AD37" s="216"/>
      <c r="AG37" s="218"/>
      <c r="AH37" s="218"/>
      <c r="AI37" s="218"/>
      <c r="AJ37" s="218"/>
      <c r="AK37" s="218"/>
      <c r="AL37" s="218"/>
      <c r="AM37" s="218"/>
      <c r="AN37" s="218"/>
    </row>
    <row r="38" spans="2:40" ht="30.75" customHeight="1">
      <c r="B38" s="215"/>
      <c r="C38" s="677" t="s">
        <v>27</v>
      </c>
      <c r="D38" s="677"/>
      <c r="E38" s="677"/>
      <c r="F38" s="677"/>
      <c r="G38" s="678" t="s">
        <v>780</v>
      </c>
      <c r="H38" s="678"/>
      <c r="I38" s="678"/>
      <c r="J38" s="678"/>
      <c r="K38" s="678"/>
      <c r="L38" s="678"/>
      <c r="M38" s="678"/>
      <c r="N38" s="678"/>
      <c r="O38" s="679" t="s">
        <v>518</v>
      </c>
      <c r="P38" s="679"/>
      <c r="Q38" s="679"/>
      <c r="R38" s="679"/>
      <c r="S38" s="679"/>
      <c r="T38" s="742"/>
      <c r="U38" s="742"/>
      <c r="V38" s="742"/>
      <c r="W38" s="742"/>
      <c r="X38" s="742"/>
      <c r="Y38" s="742"/>
      <c r="Z38" s="742"/>
      <c r="AA38" s="742"/>
      <c r="AB38" s="742"/>
      <c r="AC38" s="742"/>
      <c r="AD38" s="216"/>
      <c r="AE38" s="238"/>
      <c r="AG38" s="261"/>
      <c r="AH38" s="646"/>
      <c r="AI38" s="646"/>
      <c r="AJ38" s="646"/>
      <c r="AK38" s="646"/>
      <c r="AL38" s="646"/>
      <c r="AM38" s="646"/>
      <c r="AN38" s="646"/>
    </row>
    <row r="39" spans="2:40" ht="12.75" customHeight="1">
      <c r="B39" s="215"/>
      <c r="C39" s="661" t="s">
        <v>28</v>
      </c>
      <c r="D39" s="661"/>
      <c r="E39" s="661"/>
      <c r="F39" s="661"/>
      <c r="G39" s="674" t="s">
        <v>767</v>
      </c>
      <c r="H39" s="674"/>
      <c r="I39" s="674"/>
      <c r="J39" s="674"/>
      <c r="K39" s="674"/>
      <c r="L39" s="674"/>
      <c r="M39" s="674"/>
      <c r="N39" s="674"/>
      <c r="O39" s="670" t="s">
        <v>519</v>
      </c>
      <c r="P39" s="670"/>
      <c r="Q39" s="670"/>
      <c r="R39" s="670"/>
      <c r="S39" s="670"/>
      <c r="T39" s="740"/>
      <c r="U39" s="740"/>
      <c r="V39" s="740"/>
      <c r="W39" s="740"/>
      <c r="X39" s="740"/>
      <c r="Y39" s="740"/>
      <c r="Z39" s="740"/>
      <c r="AA39" s="740"/>
      <c r="AB39" s="740"/>
      <c r="AC39" s="740"/>
      <c r="AD39" s="216"/>
      <c r="AE39" s="238"/>
      <c r="AG39" s="261"/>
      <c r="AH39" s="646"/>
      <c r="AI39" s="646"/>
      <c r="AJ39" s="646"/>
      <c r="AK39" s="646"/>
      <c r="AL39" s="646"/>
      <c r="AM39" s="646"/>
      <c r="AN39" s="646"/>
    </row>
    <row r="40" spans="2:40" ht="27" customHeight="1">
      <c r="B40" s="215"/>
      <c r="C40" s="661" t="s">
        <v>520</v>
      </c>
      <c r="D40" s="661"/>
      <c r="E40" s="661"/>
      <c r="F40" s="661"/>
      <c r="G40" s="674" t="s">
        <v>739</v>
      </c>
      <c r="H40" s="674"/>
      <c r="I40" s="674"/>
      <c r="J40" s="674"/>
      <c r="K40" s="674"/>
      <c r="L40" s="674"/>
      <c r="M40" s="674"/>
      <c r="N40" s="674"/>
      <c r="O40" s="675" t="s">
        <v>471</v>
      </c>
      <c r="P40" s="675"/>
      <c r="Q40" s="675"/>
      <c r="R40" s="675"/>
      <c r="S40" s="675"/>
      <c r="T40" s="740" t="s">
        <v>472</v>
      </c>
      <c r="U40" s="740"/>
      <c r="V40" s="740"/>
      <c r="W40" s="740"/>
      <c r="X40" s="740"/>
      <c r="Y40" s="740"/>
      <c r="Z40" s="740"/>
      <c r="AA40" s="740"/>
      <c r="AB40" s="740"/>
      <c r="AC40" s="740"/>
      <c r="AD40" s="216"/>
      <c r="AE40" s="238"/>
      <c r="AG40" s="261"/>
      <c r="AH40" s="239"/>
      <c r="AI40" s="239"/>
      <c r="AJ40" s="239"/>
      <c r="AK40" s="239"/>
      <c r="AL40" s="239"/>
      <c r="AM40" s="239"/>
      <c r="AN40" s="239"/>
    </row>
    <row r="41" spans="2:40" ht="21" customHeight="1">
      <c r="B41" s="215"/>
      <c r="C41" s="661" t="s">
        <v>468</v>
      </c>
      <c r="D41" s="661"/>
      <c r="E41" s="661"/>
      <c r="F41" s="661"/>
      <c r="G41" s="674" t="s">
        <v>768</v>
      </c>
      <c r="H41" s="674"/>
      <c r="I41" s="674"/>
      <c r="J41" s="674"/>
      <c r="K41" s="674"/>
      <c r="L41" s="674"/>
      <c r="M41" s="674"/>
      <c r="N41" s="674"/>
      <c r="O41" s="675" t="s">
        <v>473</v>
      </c>
      <c r="P41" s="675"/>
      <c r="Q41" s="675"/>
      <c r="R41" s="675"/>
      <c r="S41" s="675"/>
      <c r="T41" s="740" t="s">
        <v>474</v>
      </c>
      <c r="U41" s="740"/>
      <c r="V41" s="740"/>
      <c r="W41" s="740"/>
      <c r="X41" s="740"/>
      <c r="Y41" s="740"/>
      <c r="Z41" s="740"/>
      <c r="AA41" s="740"/>
      <c r="AB41" s="740"/>
      <c r="AC41" s="740"/>
      <c r="AD41" s="216"/>
      <c r="AE41" s="238"/>
      <c r="AG41" s="261"/>
      <c r="AH41" s="647"/>
      <c r="AI41" s="647"/>
      <c r="AJ41" s="647"/>
      <c r="AK41" s="647"/>
      <c r="AL41" s="647"/>
      <c r="AM41" s="647"/>
      <c r="AN41" s="647"/>
    </row>
    <row r="42" spans="2:40" ht="20.25" customHeight="1">
      <c r="B42" s="215"/>
      <c r="C42" s="668" t="s">
        <v>522</v>
      </c>
      <c r="D42" s="668"/>
      <c r="E42" s="668"/>
      <c r="F42" s="668"/>
      <c r="G42" s="669">
        <v>100</v>
      </c>
      <c r="H42" s="669"/>
      <c r="I42" s="669"/>
      <c r="J42" s="669"/>
      <c r="K42" s="669"/>
      <c r="L42" s="669"/>
      <c r="M42" s="669"/>
      <c r="N42" s="669"/>
      <c r="O42" s="670" t="s">
        <v>475</v>
      </c>
      <c r="P42" s="670"/>
      <c r="Q42" s="670"/>
      <c r="R42" s="670"/>
      <c r="S42" s="670"/>
      <c r="T42" s="740"/>
      <c r="U42" s="740"/>
      <c r="V42" s="740"/>
      <c r="W42" s="740"/>
      <c r="X42" s="740"/>
      <c r="Y42" s="740"/>
      <c r="Z42" s="740"/>
      <c r="AA42" s="740"/>
      <c r="AB42" s="740"/>
      <c r="AC42" s="740"/>
      <c r="AD42" s="216"/>
      <c r="AE42" s="238"/>
      <c r="AG42" s="261"/>
      <c r="AH42" s="647"/>
      <c r="AI42" s="647"/>
      <c r="AJ42" s="647"/>
      <c r="AK42" s="647"/>
      <c r="AL42" s="647"/>
      <c r="AM42" s="647"/>
      <c r="AN42" s="647"/>
    </row>
    <row r="43" spans="2:40" ht="24" customHeight="1">
      <c r="B43" s="215"/>
      <c r="C43" s="668"/>
      <c r="D43" s="668"/>
      <c r="E43" s="668"/>
      <c r="F43" s="668"/>
      <c r="G43" s="669"/>
      <c r="H43" s="669"/>
      <c r="I43" s="669"/>
      <c r="J43" s="669"/>
      <c r="K43" s="669"/>
      <c r="L43" s="669"/>
      <c r="M43" s="669"/>
      <c r="N43" s="669"/>
      <c r="O43" s="672" t="s">
        <v>476</v>
      </c>
      <c r="P43" s="672"/>
      <c r="Q43" s="672"/>
      <c r="R43" s="672"/>
      <c r="S43" s="672"/>
      <c r="T43" s="741" t="s">
        <v>477</v>
      </c>
      <c r="U43" s="741"/>
      <c r="V43" s="741"/>
      <c r="W43" s="741"/>
      <c r="X43" s="741"/>
      <c r="Y43" s="741"/>
      <c r="Z43" s="741"/>
      <c r="AA43" s="741"/>
      <c r="AB43" s="741"/>
      <c r="AC43" s="741"/>
      <c r="AD43" s="216"/>
      <c r="AE43" s="238"/>
      <c r="AG43" s="261"/>
      <c r="AH43" s="238"/>
      <c r="AI43" s="238"/>
      <c r="AJ43" s="238"/>
      <c r="AK43" s="238"/>
      <c r="AL43" s="238"/>
      <c r="AM43" s="238"/>
      <c r="AN43" s="238"/>
    </row>
    <row r="44" spans="2:40"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660"/>
      <c r="AC44" s="660"/>
      <c r="AD44" s="216"/>
      <c r="AE44" s="238"/>
      <c r="AG44" s="261"/>
      <c r="AH44" s="647"/>
      <c r="AI44" s="647"/>
      <c r="AJ44" s="647"/>
      <c r="AK44" s="647"/>
      <c r="AL44" s="647"/>
      <c r="AM44" s="647"/>
      <c r="AN44" s="647"/>
    </row>
    <row r="45" spans="2:40"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664"/>
      <c r="AC45" s="664"/>
      <c r="AD45" s="216"/>
      <c r="AE45" s="238"/>
      <c r="AG45" s="261"/>
      <c r="AH45" s="238"/>
      <c r="AI45" s="238"/>
      <c r="AJ45" s="238"/>
      <c r="AK45" s="238"/>
      <c r="AL45" s="238"/>
      <c r="AM45" s="238"/>
      <c r="AN45" s="238"/>
    </row>
    <row r="46" spans="2:40"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656"/>
      <c r="W46" s="656"/>
      <c r="X46" s="245" t="s">
        <v>482</v>
      </c>
      <c r="Y46" s="656" t="s">
        <v>489</v>
      </c>
      <c r="Z46" s="656"/>
      <c r="AA46" s="656"/>
      <c r="AB46" s="667" t="s">
        <v>482</v>
      </c>
      <c r="AC46" s="667"/>
      <c r="AD46" s="216"/>
      <c r="AE46" s="238"/>
      <c r="AG46" s="261"/>
      <c r="AH46" s="647"/>
      <c r="AI46" s="647"/>
      <c r="AJ46" s="647"/>
      <c r="AK46" s="647"/>
      <c r="AL46" s="647"/>
      <c r="AM46" s="647"/>
      <c r="AN46" s="647"/>
    </row>
    <row r="47" spans="2:40"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6"/>
      <c r="W47" s="656"/>
      <c r="X47" s="655" t="s">
        <v>482</v>
      </c>
      <c r="Y47" s="656" t="s">
        <v>523</v>
      </c>
      <c r="Z47" s="656"/>
      <c r="AA47" s="656"/>
      <c r="AB47" s="657"/>
      <c r="AC47" s="657"/>
      <c r="AD47" s="216"/>
      <c r="AE47" s="238"/>
      <c r="AG47" s="261"/>
      <c r="AH47" s="647"/>
      <c r="AI47" s="647"/>
      <c r="AJ47" s="647"/>
      <c r="AK47" s="647"/>
      <c r="AL47" s="647"/>
      <c r="AM47" s="647"/>
      <c r="AN47" s="647"/>
    </row>
    <row r="48" spans="2:40" ht="22.5" customHeight="1">
      <c r="B48" s="215"/>
      <c r="C48" s="648" t="s">
        <v>524</v>
      </c>
      <c r="D48" s="648"/>
      <c r="E48" s="648"/>
      <c r="F48" s="648"/>
      <c r="G48" s="652" t="s">
        <v>769</v>
      </c>
      <c r="H48" s="652"/>
      <c r="I48" s="652"/>
      <c r="J48" s="652"/>
      <c r="K48" s="652"/>
      <c r="L48" s="652"/>
      <c r="M48" s="652"/>
      <c r="N48" s="652"/>
      <c r="O48" s="666"/>
      <c r="P48" s="666"/>
      <c r="Q48" s="666"/>
      <c r="R48" s="666"/>
      <c r="S48" s="656"/>
      <c r="T48" s="656"/>
      <c r="U48" s="656"/>
      <c r="V48" s="656"/>
      <c r="W48" s="656"/>
      <c r="X48" s="655"/>
      <c r="Y48" s="656"/>
      <c r="Z48" s="656"/>
      <c r="AA48" s="656"/>
      <c r="AB48" s="657"/>
      <c r="AC48" s="657"/>
      <c r="AD48" s="216"/>
      <c r="AE48" s="238"/>
      <c r="AG48" s="261"/>
      <c r="AH48" s="647"/>
      <c r="AI48" s="647"/>
      <c r="AJ48" s="647"/>
      <c r="AK48" s="647"/>
      <c r="AL48" s="647"/>
      <c r="AM48" s="647"/>
      <c r="AN48" s="647"/>
    </row>
    <row r="49" spans="1:40" ht="14.25" customHeight="1">
      <c r="B49" s="215"/>
      <c r="C49" s="648" t="s">
        <v>526</v>
      </c>
      <c r="D49" s="648"/>
      <c r="E49" s="648"/>
      <c r="F49" s="648"/>
      <c r="G49" s="649" t="s">
        <v>279</v>
      </c>
      <c r="H49" s="649"/>
      <c r="I49" s="649"/>
      <c r="J49" s="649"/>
      <c r="K49" s="649"/>
      <c r="L49" s="649"/>
      <c r="M49" s="649"/>
      <c r="N49" s="649"/>
      <c r="O49" s="666"/>
      <c r="P49" s="666"/>
      <c r="Q49" s="666"/>
      <c r="R49" s="666"/>
      <c r="S49" s="653" t="s">
        <v>493</v>
      </c>
      <c r="T49" s="653"/>
      <c r="U49" s="653"/>
      <c r="V49" s="653"/>
      <c r="W49" s="653"/>
      <c r="X49" s="654" t="s">
        <v>482</v>
      </c>
      <c r="Y49" s="607" t="s">
        <v>494</v>
      </c>
      <c r="Z49" s="607"/>
      <c r="AA49" s="607"/>
      <c r="AB49" s="608" t="s">
        <v>482</v>
      </c>
      <c r="AC49" s="608"/>
      <c r="AD49" s="216"/>
      <c r="AE49" s="238"/>
      <c r="AG49" s="261"/>
      <c r="AH49" s="647"/>
      <c r="AI49" s="647"/>
      <c r="AJ49" s="647"/>
      <c r="AK49" s="647"/>
      <c r="AL49" s="647"/>
      <c r="AM49" s="647"/>
      <c r="AN49" s="647"/>
    </row>
    <row r="50" spans="1:40"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3"/>
      <c r="W50" s="653"/>
      <c r="X50" s="654"/>
      <c r="Y50" s="607"/>
      <c r="Z50" s="607"/>
      <c r="AA50" s="607"/>
      <c r="AB50" s="608"/>
      <c r="AC50" s="608"/>
      <c r="AD50" s="216"/>
      <c r="AE50" s="238"/>
      <c r="AG50" s="261"/>
      <c r="AH50" s="647"/>
      <c r="AI50" s="647"/>
      <c r="AJ50" s="647"/>
      <c r="AK50" s="647"/>
      <c r="AL50" s="647"/>
      <c r="AM50" s="647"/>
      <c r="AN50" s="647"/>
    </row>
    <row r="51" spans="1:40" ht="21.75" customHeight="1">
      <c r="B51" s="215"/>
      <c r="C51" s="650" t="s">
        <v>496</v>
      </c>
      <c r="D51" s="650"/>
      <c r="E51" s="650"/>
      <c r="F51" s="650"/>
      <c r="G51" s="610" t="s">
        <v>547</v>
      </c>
      <c r="H51" s="610"/>
      <c r="I51" s="610"/>
      <c r="J51" s="610"/>
      <c r="K51" s="610"/>
      <c r="L51" s="610"/>
      <c r="M51" s="610"/>
      <c r="N51" s="610"/>
      <c r="O51" s="666"/>
      <c r="P51" s="666"/>
      <c r="Q51" s="666"/>
      <c r="R51" s="666"/>
      <c r="S51" s="653"/>
      <c r="T51" s="653"/>
      <c r="U51" s="653"/>
      <c r="V51" s="653"/>
      <c r="W51" s="653"/>
      <c r="X51" s="654"/>
      <c r="Y51" s="607"/>
      <c r="Z51" s="607"/>
      <c r="AA51" s="607"/>
      <c r="AB51" s="608"/>
      <c r="AC51" s="608"/>
      <c r="AD51" s="216"/>
      <c r="AE51" s="238"/>
      <c r="AG51" s="261"/>
      <c r="AH51" s="647"/>
      <c r="AI51" s="647"/>
      <c r="AJ51" s="647"/>
      <c r="AK51" s="647"/>
      <c r="AL51" s="647"/>
      <c r="AM51" s="647"/>
      <c r="AN51" s="647"/>
    </row>
    <row r="52" spans="1:40"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251"/>
      <c r="AD52" s="252"/>
      <c r="AE52" s="238"/>
      <c r="AG52" s="261"/>
      <c r="AH52" s="646"/>
      <c r="AI52" s="646"/>
      <c r="AJ52" s="646"/>
      <c r="AK52" s="646"/>
      <c r="AL52" s="646"/>
      <c r="AM52" s="646"/>
      <c r="AN52" s="646"/>
    </row>
    <row r="53" spans="1:40" ht="22.5" customHeight="1">
      <c r="C53" s="253"/>
      <c r="D53" s="238"/>
      <c r="E53" s="238"/>
      <c r="F53" s="238"/>
      <c r="G53" s="238"/>
      <c r="H53" s="238"/>
      <c r="I53" s="238"/>
      <c r="J53" s="238"/>
      <c r="K53" s="238"/>
      <c r="L53" s="238"/>
      <c r="M53" s="238"/>
      <c r="N53" s="238"/>
      <c r="AC53" s="254"/>
      <c r="AE53" s="238"/>
      <c r="AG53" s="261"/>
      <c r="AH53" s="646"/>
      <c r="AI53" s="646"/>
      <c r="AJ53" s="646"/>
      <c r="AK53" s="646"/>
      <c r="AL53" s="646"/>
      <c r="AM53" s="646"/>
      <c r="AN53" s="646"/>
    </row>
    <row r="54" spans="1:40" ht="22.5" customHeight="1">
      <c r="A54" s="220"/>
      <c r="C54" s="253"/>
      <c r="D54" s="238"/>
      <c r="E54" s="238"/>
      <c r="F54" s="238"/>
      <c r="G54" s="238"/>
      <c r="H54" s="238"/>
      <c r="I54" s="238"/>
      <c r="J54" s="238"/>
      <c r="K54" s="238"/>
      <c r="L54" s="238"/>
      <c r="M54" s="238"/>
      <c r="N54" s="238"/>
      <c r="AC54" s="254"/>
      <c r="AE54" s="238"/>
      <c r="AG54" s="261"/>
      <c r="AH54" s="239"/>
      <c r="AI54" s="239"/>
      <c r="AJ54" s="239"/>
      <c r="AK54" s="239"/>
      <c r="AL54" s="239"/>
      <c r="AM54" s="239"/>
      <c r="AN54" s="239"/>
    </row>
    <row r="55" spans="1:40" ht="22.5" customHeight="1">
      <c r="C55" s="253"/>
      <c r="D55" s="238"/>
      <c r="E55" s="238"/>
      <c r="F55" s="238"/>
      <c r="G55" s="238"/>
      <c r="H55" s="238"/>
      <c r="I55" s="238"/>
      <c r="J55" s="238"/>
      <c r="K55" s="238"/>
      <c r="L55" s="238"/>
      <c r="M55" s="238"/>
      <c r="N55" s="238"/>
      <c r="AE55" s="238"/>
      <c r="AG55" s="261"/>
      <c r="AH55" s="646"/>
      <c r="AI55" s="646"/>
      <c r="AJ55" s="646"/>
      <c r="AK55" s="646"/>
      <c r="AL55" s="646"/>
      <c r="AM55" s="646"/>
      <c r="AN55" s="646"/>
    </row>
    <row r="56" spans="1:40" ht="22.5" customHeight="1">
      <c r="C56" s="253"/>
      <c r="D56" s="238"/>
      <c r="E56" s="238"/>
      <c r="F56" s="238"/>
      <c r="G56" s="238"/>
      <c r="H56" s="238"/>
      <c r="I56" s="238"/>
      <c r="J56" s="238"/>
      <c r="K56" s="238"/>
      <c r="L56" s="238"/>
      <c r="M56" s="238"/>
      <c r="N56" s="238"/>
      <c r="AE56" s="238"/>
      <c r="AG56" s="261"/>
      <c r="AH56" s="646"/>
      <c r="AI56" s="646"/>
      <c r="AJ56" s="646"/>
      <c r="AK56" s="646"/>
      <c r="AL56" s="646"/>
      <c r="AM56" s="646"/>
      <c r="AN56" s="646"/>
    </row>
    <row r="57" spans="1:40" ht="22.5" customHeight="1">
      <c r="C57" s="253"/>
      <c r="D57" s="238"/>
      <c r="E57" s="238"/>
      <c r="F57" s="238"/>
      <c r="G57" s="238"/>
      <c r="H57" s="238"/>
      <c r="I57" s="238"/>
      <c r="J57" s="238"/>
      <c r="K57" s="238"/>
      <c r="L57" s="238"/>
      <c r="M57" s="238"/>
      <c r="N57" s="238"/>
      <c r="AE57" s="238"/>
      <c r="AG57" s="261"/>
      <c r="AH57" s="646"/>
      <c r="AI57" s="646"/>
      <c r="AJ57" s="646"/>
      <c r="AK57" s="646"/>
      <c r="AL57" s="646"/>
      <c r="AM57" s="646"/>
      <c r="AN57" s="646"/>
    </row>
    <row r="58" spans="1:40" ht="22.5" customHeight="1">
      <c r="C58" s="253"/>
      <c r="D58" s="238"/>
      <c r="E58" s="238"/>
      <c r="F58" s="238"/>
      <c r="G58" s="238"/>
      <c r="H58" s="238"/>
      <c r="I58" s="238"/>
      <c r="J58" s="238"/>
      <c r="K58" s="238"/>
      <c r="L58" s="238"/>
      <c r="M58" s="238"/>
      <c r="N58" s="238"/>
    </row>
    <row r="59" spans="1:40" ht="22.5" customHeight="1">
      <c r="C59" s="253"/>
      <c r="D59" s="238"/>
      <c r="E59" s="238"/>
      <c r="F59" s="238"/>
      <c r="G59" s="238"/>
      <c r="H59" s="238"/>
      <c r="I59" s="238"/>
      <c r="J59" s="238"/>
      <c r="K59" s="238"/>
      <c r="L59" s="238"/>
      <c r="M59" s="238"/>
      <c r="N59" s="238"/>
    </row>
    <row r="60" spans="1:40" ht="22.5" customHeight="1">
      <c r="C60" s="253"/>
      <c r="D60" s="238"/>
      <c r="E60" s="238"/>
      <c r="F60" s="238"/>
      <c r="G60" s="238"/>
      <c r="H60" s="238"/>
      <c r="I60" s="238"/>
      <c r="J60" s="238"/>
      <c r="K60" s="238"/>
      <c r="L60" s="238"/>
      <c r="M60" s="238"/>
      <c r="N60" s="238"/>
    </row>
    <row r="61" spans="1:40"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row>
    <row r="62" spans="1:40"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row>
    <row r="63" spans="1:40"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row>
    <row r="64" spans="1:40"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row>
    <row r="65" spans="3:29"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row>
    <row r="66" spans="3:29"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row>
    <row r="67" spans="3:29"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row>
    <row r="68" spans="3:29"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row>
    <row r="69" spans="3:29"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row>
    <row r="70" spans="3:29"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row>
    <row r="71" spans="3:29"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row>
    <row r="72" spans="3:29"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row>
    <row r="73" spans="3:29"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row>
    <row r="74" spans="3:29"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row>
    <row r="75" spans="3:29"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row>
    <row r="76" spans="3:29">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row>
    <row r="77" spans="3:29">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row>
    <row r="78" spans="3:29">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c r="AC78" s="254"/>
    </row>
    <row r="79" spans="3:29">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row>
    <row r="80" spans="3:29">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row>
    <row r="81" spans="3:29">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row>
    <row r="82" spans="3:29">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row>
    <row r="83" spans="3:29">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c r="AC83" s="254"/>
    </row>
    <row r="84" spans="3:29">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c r="AC84" s="254"/>
    </row>
  </sheetData>
  <sheetProtection algorithmName="SHA-512" hashValue="hoVneMpr4QDu6Udtdel52eoDFcAAx6FzPzotTvUrrhLOyXcKQys25bX9/OIajBZ3Xx00vwtuCJlCjLso9G7k1w==" saltValue="e8bq0vj5BeBAX9TlfJf4jg==" spinCount="100000" sheet="1" objects="1" scenarios="1"/>
  <mergeCells count="89">
    <mergeCell ref="G3:P3"/>
    <mergeCell ref="G4:P4"/>
    <mergeCell ref="G5:P5"/>
    <mergeCell ref="C7:AC7"/>
    <mergeCell ref="C8:E8"/>
    <mergeCell ref="F8:P8"/>
    <mergeCell ref="Q8:R8"/>
    <mergeCell ref="S8:T8"/>
    <mergeCell ref="W8:X8"/>
    <mergeCell ref="Y8:AC8"/>
    <mergeCell ref="AH8:AN8"/>
    <mergeCell ref="C9:E10"/>
    <mergeCell ref="F9:AC10"/>
    <mergeCell ref="AH9:AN9"/>
    <mergeCell ref="R12:AC12"/>
    <mergeCell ref="R13:AC13"/>
    <mergeCell ref="R14:AC22"/>
    <mergeCell ref="R23:AC23"/>
    <mergeCell ref="R24:AC29"/>
    <mergeCell ref="D35:E35"/>
    <mergeCell ref="C37:N37"/>
    <mergeCell ref="O37:AC37"/>
    <mergeCell ref="C38:F38"/>
    <mergeCell ref="G38:N38"/>
    <mergeCell ref="O38:S38"/>
    <mergeCell ref="T38:AC38"/>
    <mergeCell ref="AH38:AN38"/>
    <mergeCell ref="C39:F39"/>
    <mergeCell ref="G39:N39"/>
    <mergeCell ref="O39:S39"/>
    <mergeCell ref="T39:AC39"/>
    <mergeCell ref="AH39:AN39"/>
    <mergeCell ref="C40:F40"/>
    <mergeCell ref="G40:N40"/>
    <mergeCell ref="O40:S40"/>
    <mergeCell ref="T40:AC40"/>
    <mergeCell ref="C41:F41"/>
    <mergeCell ref="G41:N41"/>
    <mergeCell ref="O41:S41"/>
    <mergeCell ref="T41:AC41"/>
    <mergeCell ref="AH41:AN41"/>
    <mergeCell ref="C42:F43"/>
    <mergeCell ref="G42:N43"/>
    <mergeCell ref="O42:S42"/>
    <mergeCell ref="T42:AC42"/>
    <mergeCell ref="AH42:AN42"/>
    <mergeCell ref="O43:S43"/>
    <mergeCell ref="T43:AC43"/>
    <mergeCell ref="C44:N44"/>
    <mergeCell ref="O44:AC44"/>
    <mergeCell ref="AH44:AN44"/>
    <mergeCell ref="C45:F46"/>
    <mergeCell ref="G45:H45"/>
    <mergeCell ref="O45:R45"/>
    <mergeCell ref="S45:AC45"/>
    <mergeCell ref="G46:M46"/>
    <mergeCell ref="O46:R51"/>
    <mergeCell ref="S46:W46"/>
    <mergeCell ref="Y46:AA46"/>
    <mergeCell ref="AB46:AC46"/>
    <mergeCell ref="AH46:AN46"/>
    <mergeCell ref="C47:F47"/>
    <mergeCell ref="G47:N47"/>
    <mergeCell ref="S47:W48"/>
    <mergeCell ref="X47:X48"/>
    <mergeCell ref="Y47:AA48"/>
    <mergeCell ref="AB47:AC48"/>
    <mergeCell ref="AH47:AN47"/>
    <mergeCell ref="C48:F48"/>
    <mergeCell ref="G48:N48"/>
    <mergeCell ref="AH48:AN48"/>
    <mergeCell ref="AB49:AC51"/>
    <mergeCell ref="AH49:AN49"/>
    <mergeCell ref="C50:F50"/>
    <mergeCell ref="G50:N50"/>
    <mergeCell ref="AH50:AN50"/>
    <mergeCell ref="C51:F51"/>
    <mergeCell ref="G51:N51"/>
    <mergeCell ref="AH51:AN51"/>
    <mergeCell ref="C49:F49"/>
    <mergeCell ref="G49:N49"/>
    <mergeCell ref="S49:W51"/>
    <mergeCell ref="X49:X51"/>
    <mergeCell ref="Y49:AA51"/>
    <mergeCell ref="AH52:AN52"/>
    <mergeCell ref="AH53:AN53"/>
    <mergeCell ref="AH55:AN55"/>
    <mergeCell ref="AH56:AN56"/>
    <mergeCell ref="AH57:AN57"/>
  </mergeCells>
  <pageMargins left="0.5" right="0.42986111111111103" top="1.0402777777777801" bottom="0.45" header="0.511811023622047" footer="0.511811023622047"/>
  <pageSetup paperSize="9" scale="76"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dimension ref="A1:AN84"/>
  <sheetViews>
    <sheetView showGridLines="0" topLeftCell="G1" zoomScale="90" zoomScaleNormal="90" workbookViewId="0">
      <selection activeCell="R24" sqref="R24:AC29"/>
    </sheetView>
  </sheetViews>
  <sheetFormatPr baseColWidth="10" defaultColWidth="11.42578125" defaultRowHeight="12.75"/>
  <cols>
    <col min="1" max="2" width="1.140625" customWidth="1"/>
    <col min="3" max="3" width="4.28515625" customWidth="1"/>
    <col min="4" max="4" width="5" customWidth="1"/>
    <col min="5" max="5" width="5.140625" customWidth="1"/>
    <col min="6" max="29" width="8.7109375" customWidth="1"/>
    <col min="30" max="31" width="1.140625" customWidth="1"/>
    <col min="34" max="34" width="62.85546875" customWidth="1"/>
  </cols>
  <sheetData>
    <row r="1" spans="2:40" ht="6" customHeight="1"/>
    <row r="2" spans="2:40"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4"/>
    </row>
    <row r="3" spans="2:40">
      <c r="B3" s="215"/>
      <c r="G3" s="688" t="str">
        <f>+'OP MEDICINA GRAL'!G3</f>
        <v>HOSPITAL REGIONAL DE MONIQUIRÁ E.S.E.</v>
      </c>
      <c r="H3" s="688"/>
      <c r="I3" s="688"/>
      <c r="J3" s="688"/>
      <c r="K3" s="688"/>
      <c r="L3" s="688"/>
      <c r="M3" s="688"/>
      <c r="N3" s="688"/>
      <c r="O3" s="688"/>
      <c r="P3" s="688"/>
      <c r="AD3" s="216"/>
    </row>
    <row r="4" spans="2:40">
      <c r="B4" s="215"/>
      <c r="G4" s="688" t="s">
        <v>430</v>
      </c>
      <c r="H4" s="688"/>
      <c r="I4" s="688"/>
      <c r="J4" s="688"/>
      <c r="K4" s="688"/>
      <c r="L4" s="688"/>
      <c r="M4" s="688"/>
      <c r="N4" s="688"/>
      <c r="O4" s="688"/>
      <c r="P4" s="688"/>
      <c r="AD4" s="216"/>
    </row>
    <row r="5" spans="2:40">
      <c r="B5" s="215"/>
      <c r="G5" s="688" t="s">
        <v>537</v>
      </c>
      <c r="H5" s="688"/>
      <c r="I5" s="688"/>
      <c r="J5" s="688"/>
      <c r="K5" s="688"/>
      <c r="L5" s="688"/>
      <c r="M5" s="688"/>
      <c r="N5" s="688"/>
      <c r="O5" s="688"/>
      <c r="P5" s="688"/>
      <c r="AD5" s="216"/>
    </row>
    <row r="6" spans="2:40" ht="4.5" customHeight="1">
      <c r="B6" s="215"/>
      <c r="AD6" s="216"/>
    </row>
    <row r="7" spans="2:40"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689"/>
      <c r="AC7" s="689"/>
      <c r="AD7" s="216"/>
    </row>
    <row r="8" spans="2:40" ht="17.25" customHeight="1">
      <c r="B8" s="215"/>
      <c r="C8" s="690" t="s">
        <v>433</v>
      </c>
      <c r="D8" s="690"/>
      <c r="E8" s="690"/>
      <c r="F8" s="777" t="s">
        <v>781</v>
      </c>
      <c r="G8" s="777"/>
      <c r="H8" s="777"/>
      <c r="I8" s="777"/>
      <c r="J8" s="777"/>
      <c r="K8" s="777"/>
      <c r="L8" s="777"/>
      <c r="M8" s="777"/>
      <c r="N8" s="777"/>
      <c r="O8" s="777"/>
      <c r="P8" s="777"/>
      <c r="Q8" s="692" t="s">
        <v>435</v>
      </c>
      <c r="R8" s="692"/>
      <c r="S8" s="693"/>
      <c r="T8" s="693"/>
      <c r="U8" s="217"/>
      <c r="V8" s="217"/>
      <c r="W8" s="692" t="s">
        <v>436</v>
      </c>
      <c r="X8" s="692"/>
      <c r="Y8" s="694" t="s">
        <v>763</v>
      </c>
      <c r="Z8" s="694"/>
      <c r="AA8" s="694"/>
      <c r="AB8" s="694"/>
      <c r="AC8" s="694"/>
      <c r="AD8" s="216"/>
      <c r="AG8" s="218"/>
      <c r="AH8" s="686"/>
      <c r="AI8" s="686"/>
      <c r="AJ8" s="686"/>
      <c r="AK8" s="686"/>
      <c r="AL8" s="686"/>
      <c r="AM8" s="686"/>
      <c r="AN8" s="686"/>
    </row>
    <row r="9" spans="2:40" ht="17.25" customHeight="1">
      <c r="B9" s="215"/>
      <c r="C9" s="668" t="s">
        <v>438</v>
      </c>
      <c r="D9" s="668"/>
      <c r="E9" s="668"/>
      <c r="F9" s="687" t="s">
        <v>782</v>
      </c>
      <c r="G9" s="687"/>
      <c r="H9" s="687"/>
      <c r="I9" s="687"/>
      <c r="J9" s="687"/>
      <c r="K9" s="687"/>
      <c r="L9" s="687"/>
      <c r="M9" s="687"/>
      <c r="N9" s="687"/>
      <c r="O9" s="687"/>
      <c r="P9" s="687"/>
      <c r="Q9" s="687"/>
      <c r="R9" s="687"/>
      <c r="S9" s="687"/>
      <c r="T9" s="687"/>
      <c r="U9" s="687"/>
      <c r="V9" s="687"/>
      <c r="W9" s="687"/>
      <c r="X9" s="687"/>
      <c r="Y9" s="687"/>
      <c r="Z9" s="687"/>
      <c r="AA9" s="687"/>
      <c r="AB9" s="687"/>
      <c r="AC9" s="687"/>
      <c r="AD9" s="216"/>
      <c r="AG9" s="218"/>
      <c r="AH9" s="686"/>
      <c r="AI9" s="686"/>
      <c r="AJ9" s="686"/>
      <c r="AK9" s="686"/>
      <c r="AL9" s="686"/>
      <c r="AM9" s="686"/>
      <c r="AN9" s="686"/>
    </row>
    <row r="10" spans="2:40"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687"/>
      <c r="AC10" s="687"/>
      <c r="AD10" s="216"/>
      <c r="AG10" s="218"/>
      <c r="AH10" s="218"/>
      <c r="AI10" s="218"/>
      <c r="AJ10" s="218"/>
    </row>
    <row r="11" spans="2:40"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1"/>
      <c r="AD11" s="216"/>
      <c r="AG11" s="218"/>
      <c r="AH11" s="218"/>
      <c r="AI11" s="218"/>
      <c r="AJ11" s="218"/>
      <c r="AK11" s="218"/>
      <c r="AL11" s="218"/>
      <c r="AM11" s="218"/>
      <c r="AN11" s="218"/>
    </row>
    <row r="12" spans="2:40"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682"/>
      <c r="AC12" s="682"/>
      <c r="AD12" s="216"/>
      <c r="AG12" s="218"/>
      <c r="AH12" s="218"/>
      <c r="AI12" s="218"/>
      <c r="AJ12" s="218"/>
      <c r="AK12" s="218"/>
      <c r="AL12" s="218"/>
      <c r="AM12" s="218"/>
      <c r="AN12" s="218"/>
    </row>
    <row r="13" spans="2:40" ht="23.25" customHeight="1">
      <c r="B13" s="215"/>
      <c r="C13" s="219"/>
      <c r="D13" s="220"/>
      <c r="E13" s="220"/>
      <c r="F13" s="220"/>
      <c r="G13" s="220"/>
      <c r="H13" s="220"/>
      <c r="I13" s="220"/>
      <c r="J13" s="220"/>
      <c r="K13" s="220"/>
      <c r="L13" s="220"/>
      <c r="M13" s="220"/>
      <c r="N13" s="220"/>
      <c r="O13" s="220"/>
      <c r="P13" s="220"/>
      <c r="Q13" s="220"/>
      <c r="R13" s="682" t="s">
        <v>442</v>
      </c>
      <c r="S13" s="682"/>
      <c r="T13" s="682"/>
      <c r="U13" s="682"/>
      <c r="V13" s="682"/>
      <c r="W13" s="682"/>
      <c r="X13" s="682"/>
      <c r="Y13" s="682"/>
      <c r="Z13" s="682"/>
      <c r="AA13" s="682"/>
      <c r="AB13" s="682"/>
      <c r="AC13" s="682"/>
      <c r="AD13" s="216"/>
      <c r="AG13" s="218"/>
      <c r="AH13" s="218"/>
      <c r="AI13" s="218"/>
      <c r="AJ13" s="218"/>
      <c r="AK13" s="218"/>
      <c r="AL13" s="218"/>
      <c r="AM13" s="218"/>
      <c r="AN13" s="218"/>
    </row>
    <row r="14" spans="2:40" ht="18.75" customHeight="1">
      <c r="B14" s="215"/>
      <c r="C14" s="219"/>
      <c r="D14" s="220"/>
      <c r="E14" s="220"/>
      <c r="F14" s="220"/>
      <c r="G14" s="220"/>
      <c r="H14" s="220"/>
      <c r="I14" s="220"/>
      <c r="J14" s="220"/>
      <c r="K14" s="220"/>
      <c r="L14" s="220"/>
      <c r="M14" s="220"/>
      <c r="N14" s="220"/>
      <c r="O14" s="220"/>
      <c r="P14" s="220"/>
      <c r="Q14" s="220"/>
      <c r="R14" s="766"/>
      <c r="S14" s="766"/>
      <c r="T14" s="766"/>
      <c r="U14" s="766"/>
      <c r="V14" s="766"/>
      <c r="W14" s="766"/>
      <c r="X14" s="766"/>
      <c r="Y14" s="766"/>
      <c r="Z14" s="766"/>
      <c r="AA14" s="766"/>
      <c r="AB14" s="766"/>
      <c r="AC14" s="766"/>
      <c r="AD14" s="216"/>
      <c r="AG14" s="218"/>
      <c r="AH14" s="218"/>
      <c r="AI14" s="218"/>
      <c r="AJ14" s="218"/>
      <c r="AK14" s="218"/>
      <c r="AL14" s="218"/>
      <c r="AM14" s="218"/>
      <c r="AN14" s="218"/>
    </row>
    <row r="15" spans="2:40" ht="22.5"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766"/>
      <c r="AC15" s="766"/>
      <c r="AD15" s="216"/>
      <c r="AG15" s="218"/>
      <c r="AH15" s="218"/>
      <c r="AI15" s="218"/>
      <c r="AJ15" s="218"/>
      <c r="AK15" s="218"/>
      <c r="AL15" s="218"/>
      <c r="AM15" s="218"/>
      <c r="AN15" s="218"/>
    </row>
    <row r="16" spans="2:40" ht="15.75"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766"/>
      <c r="AC16" s="766"/>
      <c r="AD16" s="216"/>
      <c r="AG16" s="218"/>
      <c r="AH16" s="218"/>
      <c r="AI16" s="218"/>
      <c r="AJ16" s="218"/>
      <c r="AK16" s="218"/>
      <c r="AL16" s="218"/>
      <c r="AM16" s="218"/>
      <c r="AN16" s="218"/>
    </row>
    <row r="17" spans="2:40" ht="17.25"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766"/>
      <c r="AC17" s="766"/>
      <c r="AD17" s="216"/>
      <c r="AG17" s="218"/>
      <c r="AH17" s="218"/>
      <c r="AI17" s="218"/>
      <c r="AJ17" s="218"/>
      <c r="AK17" s="218"/>
      <c r="AL17" s="218"/>
      <c r="AM17" s="218"/>
      <c r="AN17" s="218"/>
    </row>
    <row r="18" spans="2:40" ht="16.5"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766"/>
      <c r="AC18" s="766"/>
      <c r="AD18" s="216"/>
      <c r="AG18" s="218"/>
      <c r="AH18" s="218"/>
      <c r="AI18" s="218"/>
      <c r="AJ18" s="218"/>
      <c r="AK18" s="218"/>
      <c r="AL18" s="218"/>
      <c r="AM18" s="218"/>
      <c r="AN18" s="218"/>
    </row>
    <row r="19" spans="2:40" ht="21"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766"/>
      <c r="AC19" s="766"/>
      <c r="AD19" s="216"/>
      <c r="AG19" s="218"/>
      <c r="AH19" s="218"/>
      <c r="AI19" s="218"/>
      <c r="AJ19" s="218"/>
      <c r="AK19" s="218"/>
      <c r="AL19" s="218"/>
      <c r="AM19" s="218"/>
      <c r="AN19" s="218"/>
    </row>
    <row r="20" spans="2:40" ht="19.5" customHeight="1">
      <c r="B20" s="215"/>
      <c r="C20" s="219"/>
      <c r="D20" s="220"/>
      <c r="E20" s="220"/>
      <c r="F20" s="220"/>
      <c r="G20" s="220"/>
      <c r="H20" s="220"/>
      <c r="I20" s="220"/>
      <c r="J20" s="220"/>
      <c r="K20" s="220"/>
      <c r="L20" s="220"/>
      <c r="M20" s="220"/>
      <c r="N20" s="220"/>
      <c r="O20" s="220"/>
      <c r="P20" s="220"/>
      <c r="Q20" s="220"/>
      <c r="R20" s="766"/>
      <c r="S20" s="766"/>
      <c r="T20" s="766"/>
      <c r="U20" s="766"/>
      <c r="V20" s="766"/>
      <c r="W20" s="766"/>
      <c r="X20" s="766"/>
      <c r="Y20" s="766"/>
      <c r="Z20" s="766"/>
      <c r="AA20" s="766"/>
      <c r="AB20" s="766"/>
      <c r="AC20" s="766"/>
      <c r="AD20" s="216"/>
      <c r="AG20" s="218"/>
      <c r="AH20" s="218"/>
      <c r="AI20" s="218"/>
      <c r="AJ20" s="218"/>
      <c r="AK20" s="218"/>
      <c r="AL20" s="218"/>
      <c r="AM20" s="218"/>
      <c r="AN20" s="218"/>
    </row>
    <row r="21" spans="2:40" ht="20.25" customHeight="1">
      <c r="B21" s="215"/>
      <c r="C21" s="219"/>
      <c r="D21" s="220"/>
      <c r="E21" s="220"/>
      <c r="F21" s="220"/>
      <c r="G21" s="220"/>
      <c r="H21" s="220"/>
      <c r="I21" s="220"/>
      <c r="J21" s="220"/>
      <c r="K21" s="220"/>
      <c r="L21" s="220"/>
      <c r="M21" s="220"/>
      <c r="N21" s="220"/>
      <c r="O21" s="220"/>
      <c r="P21" s="220"/>
      <c r="Q21" s="220"/>
      <c r="R21" s="766"/>
      <c r="S21" s="766"/>
      <c r="T21" s="766"/>
      <c r="U21" s="766"/>
      <c r="V21" s="766"/>
      <c r="W21" s="766"/>
      <c r="X21" s="766"/>
      <c r="Y21" s="766"/>
      <c r="Z21" s="766"/>
      <c r="AA21" s="766"/>
      <c r="AB21" s="766"/>
      <c r="AC21" s="766"/>
      <c r="AD21" s="216"/>
      <c r="AG21" s="218"/>
      <c r="AH21" s="218"/>
      <c r="AI21" s="218"/>
      <c r="AJ21" s="218"/>
      <c r="AK21" s="218"/>
      <c r="AL21" s="218"/>
      <c r="AM21" s="218"/>
      <c r="AN21" s="218"/>
    </row>
    <row r="22" spans="2:40" ht="21.75" customHeight="1">
      <c r="B22" s="215"/>
      <c r="C22" s="219"/>
      <c r="D22" s="220"/>
      <c r="E22" s="220"/>
      <c r="F22" s="220"/>
      <c r="G22" s="220"/>
      <c r="H22" s="220"/>
      <c r="I22" s="220"/>
      <c r="J22" s="220"/>
      <c r="K22" s="220"/>
      <c r="L22" s="220"/>
      <c r="M22" s="220"/>
      <c r="N22" s="220"/>
      <c r="O22" s="220"/>
      <c r="P22" s="220"/>
      <c r="Q22" s="220"/>
      <c r="R22" s="766"/>
      <c r="S22" s="766"/>
      <c r="T22" s="766"/>
      <c r="U22" s="766"/>
      <c r="V22" s="766"/>
      <c r="W22" s="766"/>
      <c r="X22" s="766"/>
      <c r="Y22" s="766"/>
      <c r="Z22" s="766"/>
      <c r="AA22" s="766"/>
      <c r="AB22" s="766"/>
      <c r="AC22" s="766"/>
      <c r="AD22" s="216"/>
      <c r="AG22" s="218"/>
      <c r="AH22" s="218"/>
      <c r="AI22" s="218"/>
      <c r="AJ22" s="218"/>
      <c r="AK22" s="218"/>
      <c r="AL22" s="218"/>
      <c r="AM22" s="218"/>
      <c r="AN22" s="218"/>
    </row>
    <row r="23" spans="2:40" ht="26.25" customHeight="1">
      <c r="B23" s="215"/>
      <c r="C23" s="219"/>
      <c r="D23" s="220"/>
      <c r="E23" s="220"/>
      <c r="F23" s="220"/>
      <c r="G23" s="220"/>
      <c r="H23" s="220"/>
      <c r="I23" s="220"/>
      <c r="J23" s="220"/>
      <c r="K23" s="220"/>
      <c r="L23" s="220"/>
      <c r="M23" s="220"/>
      <c r="N23" s="220"/>
      <c r="O23" s="220"/>
      <c r="P23" s="220"/>
      <c r="Q23" s="220"/>
      <c r="R23" s="682" t="s">
        <v>478</v>
      </c>
      <c r="S23" s="682"/>
      <c r="T23" s="682"/>
      <c r="U23" s="682"/>
      <c r="V23" s="682"/>
      <c r="W23" s="682"/>
      <c r="X23" s="682"/>
      <c r="Y23" s="682"/>
      <c r="Z23" s="682"/>
      <c r="AA23" s="682"/>
      <c r="AB23" s="682"/>
      <c r="AC23" s="682"/>
      <c r="AD23" s="216"/>
      <c r="AG23" s="218"/>
      <c r="AH23" s="218"/>
      <c r="AI23" s="218"/>
      <c r="AJ23" s="218"/>
      <c r="AK23" s="218"/>
      <c r="AL23" s="218"/>
      <c r="AM23" s="218"/>
      <c r="AN23" s="218"/>
    </row>
    <row r="24" spans="2:40" ht="29.25" customHeight="1">
      <c r="B24" s="215"/>
      <c r="C24" s="219"/>
      <c r="D24" s="220"/>
      <c r="E24" s="220"/>
      <c r="F24" s="220"/>
      <c r="G24" s="220"/>
      <c r="H24" s="220"/>
      <c r="I24" s="220"/>
      <c r="J24" s="220"/>
      <c r="K24" s="220"/>
      <c r="L24" s="220"/>
      <c r="M24" s="220"/>
      <c r="N24" s="220"/>
      <c r="O24" s="220"/>
      <c r="P24" s="220"/>
      <c r="Q24" s="220"/>
      <c r="R24" s="758" t="s">
        <v>1320</v>
      </c>
      <c r="S24" s="758"/>
      <c r="T24" s="758"/>
      <c r="U24" s="758"/>
      <c r="V24" s="758"/>
      <c r="W24" s="758"/>
      <c r="X24" s="758"/>
      <c r="Y24" s="758"/>
      <c r="Z24" s="758"/>
      <c r="AA24" s="758"/>
      <c r="AB24" s="758"/>
      <c r="AC24" s="758"/>
      <c r="AD24" s="216"/>
      <c r="AG24" s="218"/>
      <c r="AH24" s="218"/>
      <c r="AI24" s="218"/>
      <c r="AJ24" s="218"/>
      <c r="AK24" s="218"/>
      <c r="AL24" s="218"/>
      <c r="AM24" s="218"/>
      <c r="AN24" s="218"/>
    </row>
    <row r="25" spans="2:40" ht="30"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758"/>
      <c r="AC25" s="758"/>
      <c r="AD25" s="216"/>
      <c r="AG25" s="218"/>
      <c r="AH25" s="218"/>
      <c r="AI25" s="218"/>
      <c r="AJ25" s="218"/>
      <c r="AK25" s="218"/>
      <c r="AL25" s="218"/>
      <c r="AM25" s="218"/>
      <c r="AN25" s="218"/>
    </row>
    <row r="26" spans="2:40" ht="26.2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758"/>
      <c r="AC26" s="758"/>
      <c r="AD26" s="216"/>
      <c r="AG26" s="218"/>
      <c r="AH26" s="218"/>
      <c r="AI26" s="218"/>
      <c r="AJ26" s="218"/>
      <c r="AK26" s="218"/>
      <c r="AL26" s="218"/>
      <c r="AM26" s="218"/>
      <c r="AN26" s="218"/>
    </row>
    <row r="27" spans="2:40" ht="28.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758"/>
      <c r="AC27" s="758"/>
      <c r="AD27" s="216"/>
      <c r="AG27" s="218"/>
      <c r="AH27" s="218"/>
      <c r="AI27" s="218"/>
      <c r="AJ27" s="218"/>
      <c r="AK27" s="218"/>
      <c r="AL27" s="218"/>
      <c r="AM27" s="218"/>
      <c r="AN27" s="218"/>
    </row>
    <row r="28" spans="2:40" ht="18"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758"/>
      <c r="AC28" s="758"/>
      <c r="AD28" s="216"/>
      <c r="AG28" s="218"/>
      <c r="AH28" s="218"/>
      <c r="AI28" s="218"/>
      <c r="AJ28" s="218"/>
      <c r="AK28" s="218"/>
      <c r="AL28" s="218"/>
      <c r="AM28" s="218"/>
      <c r="AN28" s="218"/>
    </row>
    <row r="29" spans="2:40" ht="3.75" customHeight="1">
      <c r="B29" s="215"/>
      <c r="C29" s="219"/>
      <c r="D29" s="220"/>
      <c r="E29" s="220"/>
      <c r="F29" s="220"/>
      <c r="G29" s="220"/>
      <c r="H29" s="220"/>
      <c r="I29" s="220"/>
      <c r="J29" s="220"/>
      <c r="K29" s="220"/>
      <c r="L29" s="220"/>
      <c r="M29" s="220"/>
      <c r="N29" s="220"/>
      <c r="O29" s="220"/>
      <c r="P29" s="220"/>
      <c r="Q29" s="220"/>
      <c r="R29" s="758"/>
      <c r="S29" s="758"/>
      <c r="T29" s="758"/>
      <c r="U29" s="758"/>
      <c r="V29" s="758"/>
      <c r="W29" s="758"/>
      <c r="X29" s="758"/>
      <c r="Y29" s="758"/>
      <c r="Z29" s="758"/>
      <c r="AA29" s="758"/>
      <c r="AB29" s="758"/>
      <c r="AC29" s="758"/>
      <c r="AD29" s="216"/>
      <c r="AG29" s="218"/>
      <c r="AH29" s="218"/>
      <c r="AI29" s="218"/>
      <c r="AJ29" s="218"/>
      <c r="AK29" s="218"/>
      <c r="AL29" s="218"/>
      <c r="AM29" s="218"/>
      <c r="AN29" s="218"/>
    </row>
    <row r="30" spans="2:40"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W30" s="220"/>
      <c r="X30" s="220"/>
      <c r="Y30" s="220"/>
      <c r="Z30" s="220"/>
      <c r="AA30" s="220"/>
      <c r="AB30" s="220"/>
      <c r="AC30" s="221"/>
      <c r="AD30" s="216"/>
      <c r="AG30" s="218"/>
      <c r="AH30" s="218"/>
      <c r="AI30" s="218"/>
      <c r="AJ30" s="218"/>
      <c r="AK30" s="218"/>
      <c r="AL30" s="218"/>
      <c r="AM30" s="218"/>
      <c r="AN30" s="218"/>
    </row>
    <row r="31" spans="2:40" ht="22.5" customHeight="1">
      <c r="B31" s="215"/>
      <c r="C31" s="219"/>
      <c r="D31" s="227" t="s">
        <v>27</v>
      </c>
      <c r="E31" s="228"/>
      <c r="F31" s="336">
        <f>INDICADORES!H48</f>
        <v>360</v>
      </c>
      <c r="G31" s="336">
        <f>INDICADORES!K48</f>
        <v>306</v>
      </c>
      <c r="H31" s="336">
        <f>INDICADORES!N48</f>
        <v>371</v>
      </c>
      <c r="I31" s="336">
        <f>INDICADORES!T48</f>
        <v>368</v>
      </c>
      <c r="J31" s="336">
        <f>INDICADORES!W48</f>
        <v>363</v>
      </c>
      <c r="K31" s="336">
        <f>INDICADORES!Z48</f>
        <v>323</v>
      </c>
      <c r="L31" s="336">
        <f>INDICADORES!AF48</f>
        <v>213</v>
      </c>
      <c r="M31" s="336">
        <f>INDICADORES!AI48</f>
        <v>241</v>
      </c>
      <c r="N31" s="336">
        <f>INDICADORES!AL48</f>
        <v>421</v>
      </c>
      <c r="O31" s="336">
        <f>INDICADORES!AR48</f>
        <v>439</v>
      </c>
      <c r="P31" s="336">
        <f>INDICADORES!AU48</f>
        <v>314</v>
      </c>
      <c r="Q31" s="336">
        <f>INDICADORES!AX48</f>
        <v>368</v>
      </c>
      <c r="R31" s="337">
        <f>SUM(F31:Q31)</f>
        <v>4087</v>
      </c>
      <c r="W31" s="220"/>
      <c r="X31" s="220"/>
      <c r="Y31" s="220"/>
      <c r="Z31" s="220"/>
      <c r="AA31" s="220"/>
      <c r="AB31" s="220"/>
      <c r="AC31" s="221"/>
      <c r="AD31" s="216"/>
      <c r="AG31" s="218"/>
      <c r="AH31" s="218"/>
      <c r="AI31" s="218"/>
      <c r="AJ31" s="218"/>
      <c r="AK31" s="218"/>
      <c r="AL31" s="218"/>
      <c r="AM31" s="218"/>
      <c r="AN31" s="218"/>
    </row>
    <row r="32" spans="2:40" ht="22.5" customHeight="1">
      <c r="B32" s="215"/>
      <c r="C32" s="219"/>
      <c r="D32" s="227" t="s">
        <v>28</v>
      </c>
      <c r="E32" s="228"/>
      <c r="F32" s="336">
        <f>INDICADORES!I48</f>
        <v>373</v>
      </c>
      <c r="G32" s="336">
        <f>INDICADORES!L48</f>
        <v>321</v>
      </c>
      <c r="H32" s="336">
        <f>INDICADORES!O48</f>
        <v>382</v>
      </c>
      <c r="I32" s="336">
        <f>INDICADORES!U48</f>
        <v>382</v>
      </c>
      <c r="J32" s="336">
        <f>INDICADORES!X48</f>
        <v>372</v>
      </c>
      <c r="K32" s="336">
        <f>INDICADORES!AA48</f>
        <v>357</v>
      </c>
      <c r="L32" s="336">
        <f>INDICADORES!AG48</f>
        <v>218</v>
      </c>
      <c r="M32" s="336">
        <f>INDICADORES!AJ48</f>
        <v>248</v>
      </c>
      <c r="N32" s="336">
        <f>INDICADORES!AM48</f>
        <v>435</v>
      </c>
      <c r="O32" s="336">
        <f>INDICADORES!AS48</f>
        <v>450</v>
      </c>
      <c r="P32" s="336">
        <f>INDICADORES!AV48</f>
        <v>322</v>
      </c>
      <c r="Q32" s="336">
        <f>INDICADORES!AY48</f>
        <v>374</v>
      </c>
      <c r="R32" s="337">
        <f>SUM(F32:Q32)</f>
        <v>4234</v>
      </c>
      <c r="W32" s="220"/>
      <c r="X32" s="220"/>
      <c r="Y32" s="220"/>
      <c r="Z32" s="220"/>
      <c r="AA32" s="220"/>
      <c r="AB32" s="220"/>
      <c r="AC32" s="221"/>
      <c r="AD32" s="216"/>
      <c r="AG32" s="218"/>
      <c r="AH32" s="218"/>
      <c r="AI32" s="218"/>
      <c r="AJ32" s="218"/>
      <c r="AK32" s="218"/>
      <c r="AL32" s="218"/>
      <c r="AM32" s="218"/>
      <c r="AN32" s="218"/>
    </row>
    <row r="33" spans="2:40" ht="22.5" customHeight="1">
      <c r="B33" s="215"/>
      <c r="C33" s="219"/>
      <c r="D33" s="231" t="s">
        <v>515</v>
      </c>
      <c r="E33" s="232"/>
      <c r="F33" s="338">
        <f t="shared" ref="F33:R33" si="0">F31/F32*100</f>
        <v>96.514745308310992</v>
      </c>
      <c r="G33" s="338">
        <f t="shared" si="0"/>
        <v>95.327102803738313</v>
      </c>
      <c r="H33" s="338">
        <f t="shared" si="0"/>
        <v>97.120418848167546</v>
      </c>
      <c r="I33" s="338">
        <f t="shared" si="0"/>
        <v>96.33507853403141</v>
      </c>
      <c r="J33" s="338">
        <f t="shared" si="0"/>
        <v>97.58064516129032</v>
      </c>
      <c r="K33" s="338">
        <f t="shared" si="0"/>
        <v>90.476190476190482</v>
      </c>
      <c r="L33" s="338">
        <f t="shared" si="0"/>
        <v>97.706422018348633</v>
      </c>
      <c r="M33" s="338">
        <f t="shared" si="0"/>
        <v>97.177419354838719</v>
      </c>
      <c r="N33" s="338">
        <f t="shared" si="0"/>
        <v>96.781609195402297</v>
      </c>
      <c r="O33" s="338">
        <f t="shared" si="0"/>
        <v>97.555555555555557</v>
      </c>
      <c r="P33" s="338">
        <f t="shared" si="0"/>
        <v>97.515527950310556</v>
      </c>
      <c r="Q33" s="338">
        <f t="shared" si="0"/>
        <v>98.395721925133699</v>
      </c>
      <c r="R33" s="338">
        <f t="shared" si="0"/>
        <v>96.528105810108642</v>
      </c>
      <c r="W33" s="220"/>
      <c r="X33" s="220"/>
      <c r="Y33" s="220"/>
      <c r="Z33" s="220"/>
      <c r="AA33" s="220"/>
      <c r="AB33" s="220"/>
      <c r="AC33" s="221"/>
      <c r="AD33" s="216"/>
      <c r="AG33" s="218"/>
      <c r="AH33" s="218"/>
      <c r="AI33" s="218"/>
      <c r="AJ33" s="218"/>
      <c r="AK33" s="218"/>
      <c r="AL33" s="218"/>
      <c r="AM33" s="218"/>
      <c r="AN33" s="218"/>
    </row>
    <row r="34" spans="2:40" ht="22.5" customHeight="1">
      <c r="B34" s="215"/>
      <c r="C34" s="219"/>
      <c r="D34" s="231" t="s">
        <v>516</v>
      </c>
      <c r="E34" s="353"/>
      <c r="F34" s="340"/>
      <c r="G34" s="340"/>
      <c r="H34" s="340"/>
      <c r="I34" s="340"/>
      <c r="J34" s="340"/>
      <c r="K34" s="340"/>
      <c r="L34" s="340"/>
      <c r="M34" s="340"/>
      <c r="N34" s="340"/>
      <c r="O34" s="340"/>
      <c r="P34" s="340"/>
      <c r="Q34" s="340"/>
      <c r="R34" s="341"/>
      <c r="W34" s="220"/>
      <c r="X34" s="220"/>
      <c r="Y34" s="220"/>
      <c r="Z34" s="220"/>
      <c r="AA34" s="220"/>
      <c r="AB34" s="220"/>
      <c r="AC34" s="221"/>
      <c r="AD34" s="216"/>
      <c r="AG34" s="218"/>
      <c r="AH34" s="218"/>
      <c r="AI34" s="218"/>
      <c r="AJ34" s="218"/>
      <c r="AK34" s="218"/>
      <c r="AL34" s="218"/>
      <c r="AM34" s="218"/>
      <c r="AN34" s="218"/>
    </row>
    <row r="35" spans="2:40" ht="17.25" customHeight="1">
      <c r="B35" s="215"/>
      <c r="C35" s="219"/>
      <c r="D35" s="685" t="s">
        <v>26</v>
      </c>
      <c r="E35" s="685"/>
      <c r="F35" s="340">
        <v>90</v>
      </c>
      <c r="G35" s="340">
        <v>90</v>
      </c>
      <c r="H35" s="340">
        <v>90</v>
      </c>
      <c r="I35" s="340">
        <v>90</v>
      </c>
      <c r="J35" s="340">
        <v>90</v>
      </c>
      <c r="K35" s="340">
        <v>90</v>
      </c>
      <c r="L35" s="340">
        <v>90</v>
      </c>
      <c r="M35" s="340">
        <v>90</v>
      </c>
      <c r="N35" s="340">
        <v>90</v>
      </c>
      <c r="O35" s="340">
        <v>90</v>
      </c>
      <c r="P35" s="340">
        <v>90</v>
      </c>
      <c r="Q35" s="340">
        <v>90</v>
      </c>
      <c r="R35" s="340">
        <v>90</v>
      </c>
      <c r="W35" s="220"/>
      <c r="X35" s="220"/>
      <c r="Y35" s="220"/>
      <c r="Z35" s="220"/>
      <c r="AA35" s="220"/>
      <c r="AB35" s="220"/>
      <c r="AC35" s="221"/>
      <c r="AD35" s="216"/>
      <c r="AG35" s="218"/>
      <c r="AH35" s="218"/>
      <c r="AI35" s="218"/>
      <c r="AJ35" s="218"/>
      <c r="AK35" s="218"/>
      <c r="AL35" s="218"/>
      <c r="AM35" s="218"/>
      <c r="AN35" s="218"/>
    </row>
    <row r="36" spans="2:40"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1"/>
      <c r="AD36" s="216"/>
      <c r="AG36" s="218"/>
      <c r="AH36" s="218"/>
      <c r="AI36" s="218"/>
      <c r="AJ36" s="218"/>
      <c r="AK36" s="218"/>
      <c r="AL36" s="218"/>
      <c r="AM36" s="218"/>
      <c r="AN36" s="218"/>
    </row>
    <row r="37" spans="2:40"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659"/>
      <c r="AC37" s="659"/>
      <c r="AD37" s="216"/>
      <c r="AG37" s="218"/>
      <c r="AH37" s="218"/>
      <c r="AI37" s="218"/>
      <c r="AJ37" s="218"/>
      <c r="AK37" s="218"/>
      <c r="AL37" s="218"/>
      <c r="AM37" s="218"/>
      <c r="AN37" s="218"/>
    </row>
    <row r="38" spans="2:40" ht="30.75" customHeight="1">
      <c r="B38" s="215"/>
      <c r="C38" s="677" t="s">
        <v>27</v>
      </c>
      <c r="D38" s="677"/>
      <c r="E38" s="677"/>
      <c r="F38" s="677"/>
      <c r="G38" s="678" t="s">
        <v>783</v>
      </c>
      <c r="H38" s="678"/>
      <c r="I38" s="678"/>
      <c r="J38" s="678"/>
      <c r="K38" s="678"/>
      <c r="L38" s="678"/>
      <c r="M38" s="678"/>
      <c r="N38" s="678"/>
      <c r="O38" s="679" t="s">
        <v>518</v>
      </c>
      <c r="P38" s="679"/>
      <c r="Q38" s="679"/>
      <c r="R38" s="679"/>
      <c r="S38" s="679"/>
      <c r="T38" s="742"/>
      <c r="U38" s="742"/>
      <c r="V38" s="742"/>
      <c r="W38" s="742"/>
      <c r="X38" s="742"/>
      <c r="Y38" s="742"/>
      <c r="Z38" s="742"/>
      <c r="AA38" s="742"/>
      <c r="AB38" s="742"/>
      <c r="AC38" s="742"/>
      <c r="AD38" s="216"/>
      <c r="AE38" s="238"/>
      <c r="AG38" s="261"/>
      <c r="AH38" s="646"/>
      <c r="AI38" s="646"/>
      <c r="AJ38" s="646"/>
      <c r="AK38" s="646"/>
      <c r="AL38" s="646"/>
      <c r="AM38" s="646"/>
      <c r="AN38" s="646"/>
    </row>
    <row r="39" spans="2:40" ht="12.75" customHeight="1">
      <c r="B39" s="215"/>
      <c r="C39" s="661" t="s">
        <v>28</v>
      </c>
      <c r="D39" s="661"/>
      <c r="E39" s="661"/>
      <c r="F39" s="661"/>
      <c r="G39" s="674" t="s">
        <v>767</v>
      </c>
      <c r="H39" s="674"/>
      <c r="I39" s="674"/>
      <c r="J39" s="674"/>
      <c r="K39" s="674"/>
      <c r="L39" s="674"/>
      <c r="M39" s="674"/>
      <c r="N39" s="674"/>
      <c r="O39" s="670" t="s">
        <v>519</v>
      </c>
      <c r="P39" s="670"/>
      <c r="Q39" s="670"/>
      <c r="R39" s="670"/>
      <c r="S39" s="670"/>
      <c r="T39" s="740"/>
      <c r="U39" s="740"/>
      <c r="V39" s="740"/>
      <c r="W39" s="740"/>
      <c r="X39" s="740"/>
      <c r="Y39" s="740"/>
      <c r="Z39" s="740"/>
      <c r="AA39" s="740"/>
      <c r="AB39" s="740"/>
      <c r="AC39" s="740"/>
      <c r="AD39" s="216"/>
      <c r="AE39" s="238"/>
      <c r="AG39" s="261"/>
      <c r="AH39" s="646"/>
      <c r="AI39" s="646"/>
      <c r="AJ39" s="646"/>
      <c r="AK39" s="646"/>
      <c r="AL39" s="646"/>
      <c r="AM39" s="646"/>
      <c r="AN39" s="646"/>
    </row>
    <row r="40" spans="2:40" ht="27" customHeight="1">
      <c r="B40" s="215"/>
      <c r="C40" s="661" t="s">
        <v>520</v>
      </c>
      <c r="D40" s="661"/>
      <c r="E40" s="661"/>
      <c r="F40" s="661"/>
      <c r="G40" s="674" t="s">
        <v>739</v>
      </c>
      <c r="H40" s="674"/>
      <c r="I40" s="674"/>
      <c r="J40" s="674"/>
      <c r="K40" s="674"/>
      <c r="L40" s="674"/>
      <c r="M40" s="674"/>
      <c r="N40" s="674"/>
      <c r="O40" s="675" t="s">
        <v>471</v>
      </c>
      <c r="P40" s="675"/>
      <c r="Q40" s="675"/>
      <c r="R40" s="675"/>
      <c r="S40" s="675"/>
      <c r="T40" s="740" t="s">
        <v>472</v>
      </c>
      <c r="U40" s="740"/>
      <c r="V40" s="740"/>
      <c r="W40" s="740"/>
      <c r="X40" s="740"/>
      <c r="Y40" s="740"/>
      <c r="Z40" s="740"/>
      <c r="AA40" s="740"/>
      <c r="AB40" s="740"/>
      <c r="AC40" s="740"/>
      <c r="AD40" s="216"/>
      <c r="AE40" s="238"/>
      <c r="AG40" s="261"/>
      <c r="AH40" s="239"/>
      <c r="AI40" s="239"/>
      <c r="AJ40" s="239"/>
      <c r="AK40" s="239"/>
      <c r="AL40" s="239"/>
      <c r="AM40" s="239"/>
      <c r="AN40" s="239"/>
    </row>
    <row r="41" spans="2:40" ht="21" customHeight="1">
      <c r="B41" s="215"/>
      <c r="C41" s="661" t="s">
        <v>468</v>
      </c>
      <c r="D41" s="661"/>
      <c r="E41" s="661"/>
      <c r="F41" s="661"/>
      <c r="G41" s="674" t="s">
        <v>768</v>
      </c>
      <c r="H41" s="674"/>
      <c r="I41" s="674"/>
      <c r="J41" s="674"/>
      <c r="K41" s="674"/>
      <c r="L41" s="674"/>
      <c r="M41" s="674"/>
      <c r="N41" s="674"/>
      <c r="O41" s="675" t="s">
        <v>473</v>
      </c>
      <c r="P41" s="675"/>
      <c r="Q41" s="675"/>
      <c r="R41" s="675"/>
      <c r="S41" s="675"/>
      <c r="T41" s="740" t="s">
        <v>474</v>
      </c>
      <c r="U41" s="740"/>
      <c r="V41" s="740"/>
      <c r="W41" s="740"/>
      <c r="X41" s="740"/>
      <c r="Y41" s="740"/>
      <c r="Z41" s="740"/>
      <c r="AA41" s="740"/>
      <c r="AB41" s="740"/>
      <c r="AC41" s="740"/>
      <c r="AD41" s="216"/>
      <c r="AE41" s="238"/>
      <c r="AG41" s="261"/>
      <c r="AH41" s="647"/>
      <c r="AI41" s="647"/>
      <c r="AJ41" s="647"/>
      <c r="AK41" s="647"/>
      <c r="AL41" s="647"/>
      <c r="AM41" s="647"/>
      <c r="AN41" s="647"/>
    </row>
    <row r="42" spans="2:40" ht="20.25" customHeight="1">
      <c r="B42" s="215"/>
      <c r="C42" s="668" t="s">
        <v>522</v>
      </c>
      <c r="D42" s="668"/>
      <c r="E42" s="668"/>
      <c r="F42" s="668"/>
      <c r="G42" s="669">
        <v>100</v>
      </c>
      <c r="H42" s="669"/>
      <c r="I42" s="669"/>
      <c r="J42" s="669"/>
      <c r="K42" s="669"/>
      <c r="L42" s="669"/>
      <c r="M42" s="669"/>
      <c r="N42" s="669"/>
      <c r="O42" s="670" t="s">
        <v>475</v>
      </c>
      <c r="P42" s="670"/>
      <c r="Q42" s="670"/>
      <c r="R42" s="670"/>
      <c r="S42" s="670"/>
      <c r="T42" s="740"/>
      <c r="U42" s="740"/>
      <c r="V42" s="740"/>
      <c r="W42" s="740"/>
      <c r="X42" s="740"/>
      <c r="Y42" s="740"/>
      <c r="Z42" s="740"/>
      <c r="AA42" s="740"/>
      <c r="AB42" s="740"/>
      <c r="AC42" s="740"/>
      <c r="AD42" s="216"/>
      <c r="AE42" s="238"/>
      <c r="AG42" s="261"/>
      <c r="AH42" s="647"/>
      <c r="AI42" s="647"/>
      <c r="AJ42" s="647"/>
      <c r="AK42" s="647"/>
      <c r="AL42" s="647"/>
      <c r="AM42" s="647"/>
      <c r="AN42" s="647"/>
    </row>
    <row r="43" spans="2:40" ht="24" customHeight="1">
      <c r="B43" s="215"/>
      <c r="C43" s="668"/>
      <c r="D43" s="668"/>
      <c r="E43" s="668"/>
      <c r="F43" s="668"/>
      <c r="G43" s="669"/>
      <c r="H43" s="669"/>
      <c r="I43" s="669"/>
      <c r="J43" s="669"/>
      <c r="K43" s="669"/>
      <c r="L43" s="669"/>
      <c r="M43" s="669"/>
      <c r="N43" s="669"/>
      <c r="O43" s="672" t="s">
        <v>476</v>
      </c>
      <c r="P43" s="672"/>
      <c r="Q43" s="672"/>
      <c r="R43" s="672"/>
      <c r="S43" s="672"/>
      <c r="T43" s="741" t="s">
        <v>477</v>
      </c>
      <c r="U43" s="741"/>
      <c r="V43" s="741"/>
      <c r="W43" s="741"/>
      <c r="X43" s="741"/>
      <c r="Y43" s="741"/>
      <c r="Z43" s="741"/>
      <c r="AA43" s="741"/>
      <c r="AB43" s="741"/>
      <c r="AC43" s="741"/>
      <c r="AD43" s="216"/>
      <c r="AE43" s="238"/>
      <c r="AG43" s="261"/>
      <c r="AH43" s="238"/>
      <c r="AI43" s="238"/>
      <c r="AJ43" s="238"/>
      <c r="AK43" s="238"/>
      <c r="AL43" s="238"/>
      <c r="AM43" s="238"/>
      <c r="AN43" s="238"/>
    </row>
    <row r="44" spans="2:40"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660"/>
      <c r="AC44" s="660"/>
      <c r="AD44" s="216"/>
      <c r="AE44" s="238"/>
      <c r="AG44" s="261"/>
      <c r="AH44" s="647"/>
      <c r="AI44" s="647"/>
      <c r="AJ44" s="647"/>
      <c r="AK44" s="647"/>
      <c r="AL44" s="647"/>
      <c r="AM44" s="647"/>
      <c r="AN44" s="647"/>
    </row>
    <row r="45" spans="2:40"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664"/>
      <c r="AC45" s="664"/>
      <c r="AD45" s="216"/>
      <c r="AE45" s="238"/>
      <c r="AG45" s="261"/>
      <c r="AH45" s="238"/>
      <c r="AI45" s="238"/>
      <c r="AJ45" s="238"/>
      <c r="AK45" s="238"/>
      <c r="AL45" s="238"/>
      <c r="AM45" s="238"/>
      <c r="AN45" s="238"/>
    </row>
    <row r="46" spans="2:40"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656"/>
      <c r="W46" s="656"/>
      <c r="X46" s="245" t="s">
        <v>482</v>
      </c>
      <c r="Y46" s="656" t="s">
        <v>489</v>
      </c>
      <c r="Z46" s="656"/>
      <c r="AA46" s="656"/>
      <c r="AB46" s="667" t="s">
        <v>482</v>
      </c>
      <c r="AC46" s="667"/>
      <c r="AD46" s="216"/>
      <c r="AE46" s="238"/>
      <c r="AG46" s="261"/>
      <c r="AH46" s="647"/>
      <c r="AI46" s="647"/>
      <c r="AJ46" s="647"/>
      <c r="AK46" s="647"/>
      <c r="AL46" s="647"/>
      <c r="AM46" s="647"/>
      <c r="AN46" s="647"/>
    </row>
    <row r="47" spans="2:40"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6"/>
      <c r="W47" s="656"/>
      <c r="X47" s="655" t="s">
        <v>482</v>
      </c>
      <c r="Y47" s="656" t="s">
        <v>523</v>
      </c>
      <c r="Z47" s="656"/>
      <c r="AA47" s="656"/>
      <c r="AB47" s="657"/>
      <c r="AC47" s="657"/>
      <c r="AD47" s="216"/>
      <c r="AE47" s="238"/>
      <c r="AG47" s="261"/>
      <c r="AH47" s="647"/>
      <c r="AI47" s="647"/>
      <c r="AJ47" s="647"/>
      <c r="AK47" s="647"/>
      <c r="AL47" s="647"/>
      <c r="AM47" s="647"/>
      <c r="AN47" s="647"/>
    </row>
    <row r="48" spans="2:40" ht="22.5" customHeight="1">
      <c r="B48" s="215"/>
      <c r="C48" s="648" t="s">
        <v>524</v>
      </c>
      <c r="D48" s="648"/>
      <c r="E48" s="648"/>
      <c r="F48" s="648"/>
      <c r="G48" s="652" t="s">
        <v>769</v>
      </c>
      <c r="H48" s="652"/>
      <c r="I48" s="652"/>
      <c r="J48" s="652"/>
      <c r="K48" s="652"/>
      <c r="L48" s="652"/>
      <c r="M48" s="652"/>
      <c r="N48" s="652"/>
      <c r="O48" s="666"/>
      <c r="P48" s="666"/>
      <c r="Q48" s="666"/>
      <c r="R48" s="666"/>
      <c r="S48" s="656"/>
      <c r="T48" s="656"/>
      <c r="U48" s="656"/>
      <c r="V48" s="656"/>
      <c r="W48" s="656"/>
      <c r="X48" s="655"/>
      <c r="Y48" s="656"/>
      <c r="Z48" s="656"/>
      <c r="AA48" s="656"/>
      <c r="AB48" s="657"/>
      <c r="AC48" s="657"/>
      <c r="AD48" s="216"/>
      <c r="AE48" s="238"/>
      <c r="AG48" s="261"/>
      <c r="AH48" s="647"/>
      <c r="AI48" s="647"/>
      <c r="AJ48" s="647"/>
      <c r="AK48" s="647"/>
      <c r="AL48" s="647"/>
      <c r="AM48" s="647"/>
      <c r="AN48" s="647"/>
    </row>
    <row r="49" spans="1:40" ht="14.25" customHeight="1">
      <c r="B49" s="215"/>
      <c r="C49" s="648" t="s">
        <v>526</v>
      </c>
      <c r="D49" s="648"/>
      <c r="E49" s="648"/>
      <c r="F49" s="648"/>
      <c r="G49" s="649" t="s">
        <v>279</v>
      </c>
      <c r="H49" s="649"/>
      <c r="I49" s="649"/>
      <c r="J49" s="649"/>
      <c r="K49" s="649"/>
      <c r="L49" s="649"/>
      <c r="M49" s="649"/>
      <c r="N49" s="649"/>
      <c r="O49" s="666"/>
      <c r="P49" s="666"/>
      <c r="Q49" s="666"/>
      <c r="R49" s="666"/>
      <c r="S49" s="653" t="s">
        <v>493</v>
      </c>
      <c r="T49" s="653"/>
      <c r="U49" s="653"/>
      <c r="V49" s="653"/>
      <c r="W49" s="653"/>
      <c r="X49" s="654" t="s">
        <v>482</v>
      </c>
      <c r="Y49" s="607" t="s">
        <v>494</v>
      </c>
      <c r="Z49" s="607"/>
      <c r="AA49" s="607"/>
      <c r="AB49" s="608" t="s">
        <v>482</v>
      </c>
      <c r="AC49" s="608"/>
      <c r="AD49" s="216"/>
      <c r="AE49" s="238"/>
      <c r="AG49" s="261"/>
      <c r="AH49" s="647"/>
      <c r="AI49" s="647"/>
      <c r="AJ49" s="647"/>
      <c r="AK49" s="647"/>
      <c r="AL49" s="647"/>
      <c r="AM49" s="647"/>
      <c r="AN49" s="647"/>
    </row>
    <row r="50" spans="1:40"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3"/>
      <c r="W50" s="653"/>
      <c r="X50" s="654"/>
      <c r="Y50" s="607"/>
      <c r="Z50" s="607"/>
      <c r="AA50" s="607"/>
      <c r="AB50" s="608"/>
      <c r="AC50" s="608"/>
      <c r="AD50" s="216"/>
      <c r="AE50" s="238"/>
      <c r="AG50" s="261"/>
      <c r="AH50" s="647"/>
      <c r="AI50" s="647"/>
      <c r="AJ50" s="647"/>
      <c r="AK50" s="647"/>
      <c r="AL50" s="647"/>
      <c r="AM50" s="647"/>
      <c r="AN50" s="647"/>
    </row>
    <row r="51" spans="1:40" ht="21.75" customHeight="1">
      <c r="B51" s="215"/>
      <c r="C51" s="650" t="s">
        <v>496</v>
      </c>
      <c r="D51" s="650"/>
      <c r="E51" s="650"/>
      <c r="F51" s="650"/>
      <c r="G51" s="610" t="s">
        <v>547</v>
      </c>
      <c r="H51" s="610"/>
      <c r="I51" s="610"/>
      <c r="J51" s="610"/>
      <c r="K51" s="610"/>
      <c r="L51" s="610"/>
      <c r="M51" s="610"/>
      <c r="N51" s="610"/>
      <c r="O51" s="666"/>
      <c r="P51" s="666"/>
      <c r="Q51" s="666"/>
      <c r="R51" s="666"/>
      <c r="S51" s="653"/>
      <c r="T51" s="653"/>
      <c r="U51" s="653"/>
      <c r="V51" s="653"/>
      <c r="W51" s="653"/>
      <c r="X51" s="654"/>
      <c r="Y51" s="607"/>
      <c r="Z51" s="607"/>
      <c r="AA51" s="607"/>
      <c r="AB51" s="608"/>
      <c r="AC51" s="608"/>
      <c r="AD51" s="216"/>
      <c r="AE51" s="238"/>
      <c r="AG51" s="261"/>
      <c r="AH51" s="647"/>
      <c r="AI51" s="647"/>
      <c r="AJ51" s="647"/>
      <c r="AK51" s="647"/>
      <c r="AL51" s="647"/>
      <c r="AM51" s="647"/>
      <c r="AN51" s="647"/>
    </row>
    <row r="52" spans="1:40"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251"/>
      <c r="AD52" s="252"/>
      <c r="AE52" s="238"/>
      <c r="AG52" s="261"/>
      <c r="AH52" s="646"/>
      <c r="AI52" s="646"/>
      <c r="AJ52" s="646"/>
      <c r="AK52" s="646"/>
      <c r="AL52" s="646"/>
      <c r="AM52" s="646"/>
      <c r="AN52" s="646"/>
    </row>
    <row r="53" spans="1:40" ht="22.5" customHeight="1">
      <c r="C53" s="253"/>
      <c r="D53" s="238"/>
      <c r="E53" s="238"/>
      <c r="F53" s="238"/>
      <c r="G53" s="238"/>
      <c r="H53" s="238"/>
      <c r="I53" s="238"/>
      <c r="J53" s="238"/>
      <c r="K53" s="238"/>
      <c r="L53" s="238"/>
      <c r="M53" s="238"/>
      <c r="N53" s="238"/>
      <c r="AC53" s="254"/>
      <c r="AE53" s="238"/>
      <c r="AG53" s="261"/>
      <c r="AH53" s="646"/>
      <c r="AI53" s="646"/>
      <c r="AJ53" s="646"/>
      <c r="AK53" s="646"/>
      <c r="AL53" s="646"/>
      <c r="AM53" s="646"/>
      <c r="AN53" s="646"/>
    </row>
    <row r="54" spans="1:40" ht="22.5" customHeight="1">
      <c r="A54" s="220"/>
      <c r="C54" s="253"/>
      <c r="D54" s="238"/>
      <c r="E54" s="238"/>
      <c r="F54" s="238"/>
      <c r="G54" s="238"/>
      <c r="H54" s="238"/>
      <c r="I54" s="238"/>
      <c r="J54" s="238"/>
      <c r="K54" s="238"/>
      <c r="L54" s="238"/>
      <c r="M54" s="238"/>
      <c r="N54" s="238"/>
      <c r="AC54" s="254"/>
      <c r="AE54" s="238"/>
      <c r="AG54" s="261"/>
      <c r="AH54" s="239"/>
      <c r="AI54" s="239"/>
      <c r="AJ54" s="239"/>
      <c r="AK54" s="239"/>
      <c r="AL54" s="239"/>
      <c r="AM54" s="239"/>
      <c r="AN54" s="239"/>
    </row>
    <row r="55" spans="1:40" ht="22.5" customHeight="1">
      <c r="C55" s="253"/>
      <c r="D55" s="238"/>
      <c r="E55" s="238"/>
      <c r="F55" s="238"/>
      <c r="G55" s="238"/>
      <c r="H55" s="238"/>
      <c r="I55" s="238"/>
      <c r="J55" s="238"/>
      <c r="K55" s="238"/>
      <c r="L55" s="238"/>
      <c r="M55" s="238"/>
      <c r="N55" s="238"/>
      <c r="AE55" s="238"/>
      <c r="AG55" s="261"/>
      <c r="AH55" s="646"/>
      <c r="AI55" s="646"/>
      <c r="AJ55" s="646"/>
      <c r="AK55" s="646"/>
      <c r="AL55" s="646"/>
      <c r="AM55" s="646"/>
      <c r="AN55" s="646"/>
    </row>
    <row r="56" spans="1:40" ht="22.5" customHeight="1">
      <c r="C56" s="253"/>
      <c r="D56" s="238"/>
      <c r="E56" s="238"/>
      <c r="F56" s="238"/>
      <c r="G56" s="238"/>
      <c r="H56" s="238"/>
      <c r="I56" s="238"/>
      <c r="J56" s="238"/>
      <c r="K56" s="238"/>
      <c r="L56" s="238"/>
      <c r="M56" s="238"/>
      <c r="N56" s="238"/>
      <c r="AE56" s="238"/>
      <c r="AG56" s="261"/>
      <c r="AH56" s="646"/>
      <c r="AI56" s="646"/>
      <c r="AJ56" s="646"/>
      <c r="AK56" s="646"/>
      <c r="AL56" s="646"/>
      <c r="AM56" s="646"/>
      <c r="AN56" s="646"/>
    </row>
    <row r="57" spans="1:40" ht="22.5" customHeight="1">
      <c r="C57" s="253"/>
      <c r="D57" s="238"/>
      <c r="E57" s="238"/>
      <c r="F57" s="238"/>
      <c r="G57" s="238"/>
      <c r="H57" s="238"/>
      <c r="I57" s="238"/>
      <c r="J57" s="238"/>
      <c r="K57" s="238"/>
      <c r="L57" s="238"/>
      <c r="M57" s="238"/>
      <c r="N57" s="238"/>
      <c r="AE57" s="238"/>
      <c r="AG57" s="261"/>
      <c r="AH57" s="646"/>
      <c r="AI57" s="646"/>
      <c r="AJ57" s="646"/>
      <c r="AK57" s="646"/>
      <c r="AL57" s="646"/>
      <c r="AM57" s="646"/>
      <c r="AN57" s="646"/>
    </row>
    <row r="58" spans="1:40" ht="22.5" customHeight="1">
      <c r="C58" s="253"/>
      <c r="D58" s="238"/>
      <c r="E58" s="238"/>
      <c r="F58" s="238"/>
      <c r="G58" s="238"/>
      <c r="H58" s="238"/>
      <c r="I58" s="238"/>
      <c r="J58" s="238"/>
      <c r="K58" s="238"/>
      <c r="L58" s="238"/>
      <c r="M58" s="238"/>
      <c r="N58" s="238"/>
    </row>
    <row r="59" spans="1:40" ht="22.5" customHeight="1">
      <c r="C59" s="253"/>
      <c r="D59" s="238"/>
      <c r="E59" s="238"/>
      <c r="F59" s="238"/>
      <c r="G59" s="238"/>
      <c r="H59" s="238"/>
      <c r="I59" s="238"/>
      <c r="J59" s="238"/>
      <c r="K59" s="238"/>
      <c r="L59" s="238"/>
      <c r="M59" s="238"/>
      <c r="N59" s="238"/>
    </row>
    <row r="60" spans="1:40" ht="22.5" customHeight="1">
      <c r="C60" s="253"/>
      <c r="D60" s="238"/>
      <c r="E60" s="238"/>
      <c r="F60" s="238"/>
      <c r="G60" s="238"/>
      <c r="H60" s="238"/>
      <c r="I60" s="238"/>
      <c r="J60" s="238"/>
      <c r="K60" s="238"/>
      <c r="L60" s="238"/>
      <c r="M60" s="238"/>
      <c r="N60" s="238"/>
    </row>
    <row r="61" spans="1:40"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row>
    <row r="62" spans="1:40"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row>
    <row r="63" spans="1:40"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row>
    <row r="64" spans="1:40"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row>
    <row r="65" spans="3:29"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row>
    <row r="66" spans="3:29"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row>
    <row r="67" spans="3:29"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row>
    <row r="68" spans="3:29"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row>
    <row r="69" spans="3:29"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row>
    <row r="70" spans="3:29"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row>
    <row r="71" spans="3:29"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row>
    <row r="72" spans="3:29"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row>
    <row r="73" spans="3:29"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row>
    <row r="74" spans="3:29"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row>
    <row r="75" spans="3:29"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row>
    <row r="76" spans="3:29">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row>
    <row r="77" spans="3:29">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row>
    <row r="78" spans="3:29">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c r="AC78" s="254"/>
    </row>
    <row r="79" spans="3:29">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row>
    <row r="80" spans="3:29">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row>
    <row r="81" spans="3:29">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row>
    <row r="82" spans="3:29">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row>
    <row r="83" spans="3:29">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c r="AC83" s="254"/>
    </row>
    <row r="84" spans="3:29">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c r="AC84" s="254"/>
    </row>
  </sheetData>
  <sheetProtection algorithmName="SHA-512" hashValue="jagHtKUny5iV7GTVl0E3F20j6uDrfTJBBhPGlUHBBI2GOeJ4+U/6i4r7L34YdseV8DI6H1SI3YKRin1/q1i4pA==" saltValue="YXJeV80YNpa/h78341KIgQ==" spinCount="100000" sheet="1" objects="1" scenarios="1"/>
  <mergeCells count="89">
    <mergeCell ref="G3:P3"/>
    <mergeCell ref="G4:P4"/>
    <mergeCell ref="G5:P5"/>
    <mergeCell ref="C7:AC7"/>
    <mergeCell ref="C8:E8"/>
    <mergeCell ref="F8:P8"/>
    <mergeCell ref="Q8:R8"/>
    <mergeCell ref="S8:T8"/>
    <mergeCell ref="W8:X8"/>
    <mergeCell ref="Y8:AC8"/>
    <mergeCell ref="AH8:AN8"/>
    <mergeCell ref="C9:E10"/>
    <mergeCell ref="F9:AC10"/>
    <mergeCell ref="AH9:AN9"/>
    <mergeCell ref="R12:AC12"/>
    <mergeCell ref="R13:AC13"/>
    <mergeCell ref="R14:AC22"/>
    <mergeCell ref="R23:AC23"/>
    <mergeCell ref="R24:AC29"/>
    <mergeCell ref="D35:E35"/>
    <mergeCell ref="C37:N37"/>
    <mergeCell ref="O37:AC37"/>
    <mergeCell ref="C38:F38"/>
    <mergeCell ref="G38:N38"/>
    <mergeCell ref="O38:S38"/>
    <mergeCell ref="T38:AC38"/>
    <mergeCell ref="AH38:AN38"/>
    <mergeCell ref="C39:F39"/>
    <mergeCell ref="G39:N39"/>
    <mergeCell ref="O39:S39"/>
    <mergeCell ref="T39:AC39"/>
    <mergeCell ref="AH39:AN39"/>
    <mergeCell ref="C40:F40"/>
    <mergeCell ref="G40:N40"/>
    <mergeCell ref="O40:S40"/>
    <mergeCell ref="T40:AC40"/>
    <mergeCell ref="C41:F41"/>
    <mergeCell ref="G41:N41"/>
    <mergeCell ref="O41:S41"/>
    <mergeCell ref="T41:AC41"/>
    <mergeCell ref="AH41:AN41"/>
    <mergeCell ref="C42:F43"/>
    <mergeCell ref="G42:N43"/>
    <mergeCell ref="O42:S42"/>
    <mergeCell ref="T42:AC42"/>
    <mergeCell ref="AH42:AN42"/>
    <mergeCell ref="O43:S43"/>
    <mergeCell ref="T43:AC43"/>
    <mergeCell ref="C44:N44"/>
    <mergeCell ref="O44:AC44"/>
    <mergeCell ref="AH44:AN44"/>
    <mergeCell ref="C45:F46"/>
    <mergeCell ref="G45:H45"/>
    <mergeCell ref="O45:R45"/>
    <mergeCell ref="S45:AC45"/>
    <mergeCell ref="G46:M46"/>
    <mergeCell ref="O46:R51"/>
    <mergeCell ref="S46:W46"/>
    <mergeCell ref="Y46:AA46"/>
    <mergeCell ref="AB46:AC46"/>
    <mergeCell ref="AH46:AN46"/>
    <mergeCell ref="C47:F47"/>
    <mergeCell ref="G47:N47"/>
    <mergeCell ref="S47:W48"/>
    <mergeCell ref="X47:X48"/>
    <mergeCell ref="Y47:AA48"/>
    <mergeCell ref="AB47:AC48"/>
    <mergeCell ref="AH47:AN47"/>
    <mergeCell ref="C48:F48"/>
    <mergeCell ref="G48:N48"/>
    <mergeCell ref="AH48:AN48"/>
    <mergeCell ref="AB49:AC51"/>
    <mergeCell ref="AH49:AN49"/>
    <mergeCell ref="C50:F50"/>
    <mergeCell ref="G50:N50"/>
    <mergeCell ref="AH50:AN50"/>
    <mergeCell ref="C51:F51"/>
    <mergeCell ref="G51:N51"/>
    <mergeCell ref="AH51:AN51"/>
    <mergeCell ref="C49:F49"/>
    <mergeCell ref="G49:N49"/>
    <mergeCell ref="S49:W51"/>
    <mergeCell ref="X49:X51"/>
    <mergeCell ref="Y49:AA51"/>
    <mergeCell ref="AH52:AN52"/>
    <mergeCell ref="AH53:AN53"/>
    <mergeCell ref="AH55:AN55"/>
    <mergeCell ref="AH56:AN56"/>
    <mergeCell ref="AH57:AN57"/>
  </mergeCells>
  <pageMargins left="0.5" right="0.42986111111111103" top="1.0402777777777801" bottom="0.45" header="0.511811023622047" footer="0.511811023622047"/>
  <pageSetup paperSize="9" scale="76"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dimension ref="A1:AL84"/>
  <sheetViews>
    <sheetView showGridLines="0" topLeftCell="A28" zoomScale="110" zoomScaleNormal="110" workbookViewId="0">
      <selection activeCell="F33" sqref="F33:R33"/>
    </sheetView>
  </sheetViews>
  <sheetFormatPr baseColWidth="10" defaultColWidth="11.42578125" defaultRowHeight="12.75"/>
  <cols>
    <col min="1" max="2" width="1.140625" customWidth="1"/>
    <col min="3" max="3" width="4.28515625" customWidth="1"/>
    <col min="4" max="4" width="4.85546875" customWidth="1"/>
    <col min="5" max="5" width="5.425781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777" t="s">
        <v>784</v>
      </c>
      <c r="G8" s="777"/>
      <c r="H8" s="777"/>
      <c r="I8" s="777"/>
      <c r="J8" s="777"/>
      <c r="K8" s="777"/>
      <c r="L8" s="777"/>
      <c r="M8" s="777"/>
      <c r="N8" s="777"/>
      <c r="O8" s="777"/>
      <c r="P8" s="777"/>
      <c r="Q8" s="692" t="s">
        <v>435</v>
      </c>
      <c r="R8" s="692"/>
      <c r="S8" s="693"/>
      <c r="T8" s="693"/>
      <c r="U8" s="692" t="s">
        <v>436</v>
      </c>
      <c r="V8" s="692"/>
      <c r="W8" s="694" t="s">
        <v>668</v>
      </c>
      <c r="X8" s="694"/>
      <c r="Y8" s="694"/>
      <c r="Z8" s="694"/>
      <c r="AA8" s="694"/>
      <c r="AB8" s="216"/>
      <c r="AE8" s="218"/>
      <c r="AF8" s="686"/>
      <c r="AG8" s="686"/>
      <c r="AH8" s="686"/>
      <c r="AI8" s="686"/>
      <c r="AJ8" s="686"/>
      <c r="AK8" s="686"/>
      <c r="AL8" s="686"/>
    </row>
    <row r="9" spans="2:38" ht="27" customHeight="1">
      <c r="B9" s="215"/>
      <c r="C9" s="668" t="s">
        <v>438</v>
      </c>
      <c r="D9" s="668"/>
      <c r="E9" s="668"/>
      <c r="F9" s="687" t="s">
        <v>785</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4.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18"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6.25" customHeight="1">
      <c r="B13" s="215"/>
      <c r="C13" s="219"/>
      <c r="D13" s="220"/>
      <c r="E13" s="220"/>
      <c r="F13" s="220"/>
      <c r="G13" s="220"/>
      <c r="H13" s="220"/>
      <c r="I13" s="220"/>
      <c r="J13" s="220"/>
      <c r="K13" s="220"/>
      <c r="L13" s="220"/>
      <c r="M13" s="220"/>
      <c r="N13" s="220"/>
      <c r="O13" s="220"/>
      <c r="P13" s="220"/>
      <c r="Q13" s="220"/>
      <c r="R13" s="778" t="s">
        <v>786</v>
      </c>
      <c r="S13" s="778"/>
      <c r="T13" s="778"/>
      <c r="U13" s="778"/>
      <c r="V13" s="778"/>
      <c r="W13" s="778"/>
      <c r="X13" s="778"/>
      <c r="Y13" s="778"/>
      <c r="Z13" s="778"/>
      <c r="AA13" s="778"/>
      <c r="AB13" s="216"/>
      <c r="AE13" s="218"/>
      <c r="AF13" s="218"/>
      <c r="AG13" s="218"/>
      <c r="AH13" s="218"/>
      <c r="AI13" s="218"/>
      <c r="AJ13" s="218"/>
      <c r="AK13" s="218"/>
      <c r="AL13" s="218"/>
    </row>
    <row r="14" spans="2:38" ht="34.5" customHeight="1">
      <c r="B14" s="215"/>
      <c r="C14" s="219"/>
      <c r="D14" s="220"/>
      <c r="E14" s="220"/>
      <c r="F14" s="220"/>
      <c r="G14" s="220"/>
      <c r="H14" s="220"/>
      <c r="I14" s="220"/>
      <c r="J14" s="220"/>
      <c r="K14" s="220"/>
      <c r="L14" s="220"/>
      <c r="M14" s="220"/>
      <c r="N14" s="220"/>
      <c r="O14" s="220"/>
      <c r="P14" s="220"/>
      <c r="Q14" s="220"/>
      <c r="R14" s="778"/>
      <c r="S14" s="778"/>
      <c r="T14" s="778"/>
      <c r="U14" s="778"/>
      <c r="V14" s="778"/>
      <c r="W14" s="778"/>
      <c r="X14" s="778"/>
      <c r="Y14" s="778"/>
      <c r="Z14" s="778"/>
      <c r="AA14" s="778"/>
      <c r="AB14" s="216"/>
      <c r="AE14" s="218"/>
      <c r="AF14" s="218"/>
      <c r="AG14" s="218"/>
      <c r="AH14" s="218"/>
      <c r="AI14" s="218"/>
      <c r="AJ14" s="218"/>
      <c r="AK14" s="218"/>
      <c r="AL14" s="218"/>
    </row>
    <row r="15" spans="2:38" ht="30" customHeight="1">
      <c r="B15" s="215"/>
      <c r="C15" s="219"/>
      <c r="D15" s="220"/>
      <c r="E15" s="220"/>
      <c r="F15" s="220"/>
      <c r="G15" s="220"/>
      <c r="H15" s="220"/>
      <c r="I15" s="220"/>
      <c r="J15" s="220"/>
      <c r="K15" s="220"/>
      <c r="L15" s="220"/>
      <c r="M15" s="220"/>
      <c r="N15" s="220"/>
      <c r="O15" s="220"/>
      <c r="P15" s="220"/>
      <c r="Q15" s="220"/>
      <c r="R15" s="778"/>
      <c r="S15" s="778"/>
      <c r="T15" s="778"/>
      <c r="U15" s="778"/>
      <c r="V15" s="778"/>
      <c r="W15" s="778"/>
      <c r="X15" s="778"/>
      <c r="Y15" s="778"/>
      <c r="Z15" s="778"/>
      <c r="AA15" s="77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78"/>
      <c r="S16" s="778"/>
      <c r="T16" s="778"/>
      <c r="U16" s="778"/>
      <c r="V16" s="778"/>
      <c r="W16" s="778"/>
      <c r="X16" s="778"/>
      <c r="Y16" s="778"/>
      <c r="Z16" s="778"/>
      <c r="AA16" s="77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78"/>
      <c r="S17" s="778"/>
      <c r="T17" s="778"/>
      <c r="U17" s="778"/>
      <c r="V17" s="778"/>
      <c r="W17" s="778"/>
      <c r="X17" s="778"/>
      <c r="Y17" s="778"/>
      <c r="Z17" s="778"/>
      <c r="AA17" s="77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78"/>
      <c r="S18" s="778"/>
      <c r="T18" s="778"/>
      <c r="U18" s="778"/>
      <c r="V18" s="778"/>
      <c r="W18" s="778"/>
      <c r="X18" s="778"/>
      <c r="Y18" s="778"/>
      <c r="Z18" s="778"/>
      <c r="AA18" s="77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78"/>
      <c r="S19" s="778"/>
      <c r="T19" s="778"/>
      <c r="U19" s="778"/>
      <c r="V19" s="778"/>
      <c r="W19" s="778"/>
      <c r="X19" s="778"/>
      <c r="Y19" s="778"/>
      <c r="Z19" s="778"/>
      <c r="AA19" s="778"/>
      <c r="AB19" s="216"/>
      <c r="AE19" s="218"/>
      <c r="AF19" s="218"/>
      <c r="AG19" s="218"/>
      <c r="AH19" s="218"/>
      <c r="AI19" s="218"/>
      <c r="AJ19" s="218"/>
      <c r="AK19" s="218"/>
      <c r="AL19" s="218"/>
    </row>
    <row r="20" spans="2:38" ht="18.75" customHeight="1">
      <c r="B20" s="215"/>
      <c r="C20" s="219"/>
      <c r="D20" s="220"/>
      <c r="E20" s="220"/>
      <c r="F20" s="220"/>
      <c r="G20" s="220"/>
      <c r="H20" s="220"/>
      <c r="I20" s="220"/>
      <c r="J20" s="220"/>
      <c r="K20" s="220"/>
      <c r="L20" s="220"/>
      <c r="M20" s="220"/>
      <c r="N20" s="220"/>
      <c r="O20" s="220"/>
      <c r="P20" s="220"/>
      <c r="Q20" s="220"/>
      <c r="R20" s="778"/>
      <c r="S20" s="778"/>
      <c r="T20" s="778"/>
      <c r="U20" s="778"/>
      <c r="V20" s="778"/>
      <c r="W20" s="778"/>
      <c r="X20" s="778"/>
      <c r="Y20" s="778"/>
      <c r="Z20" s="778"/>
      <c r="AA20" s="77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t="s">
        <v>787</v>
      </c>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7.2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INDICADORES!H53</f>
        <v>2333</v>
      </c>
      <c r="G31" s="256">
        <f>INDICADORES!K53</f>
        <v>5838</v>
      </c>
      <c r="H31" s="256">
        <f>INDICADORES!N53</f>
        <v>8590</v>
      </c>
      <c r="I31" s="256">
        <f>INDICADORES!T53</f>
        <v>7864</v>
      </c>
      <c r="J31" s="256">
        <f>INDICADORES!W53</f>
        <v>3060</v>
      </c>
      <c r="K31" s="256">
        <f>INDICADORES!Z53</f>
        <v>2518</v>
      </c>
      <c r="L31" s="256">
        <f>INDICADORES!AF53</f>
        <v>2277</v>
      </c>
      <c r="M31" s="256">
        <f>INDICADORES!AI53</f>
        <v>3711</v>
      </c>
      <c r="N31" s="256">
        <f>INDICADORES!AL53</f>
        <v>9934</v>
      </c>
      <c r="O31" s="256">
        <f>INDICADORES!AR53</f>
        <v>17632</v>
      </c>
      <c r="P31" s="256">
        <f>INDICADORES!AU53</f>
        <v>24439</v>
      </c>
      <c r="Q31" s="256">
        <f>INDICADORES!AX53</f>
        <v>24443</v>
      </c>
      <c r="R31" s="257">
        <f>SUM(F31:Q31)</f>
        <v>112639</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INDICADORES!I53</f>
        <v>1969</v>
      </c>
      <c r="G32" s="256">
        <f>INDICADORES!L53</f>
        <v>1960</v>
      </c>
      <c r="H32" s="256">
        <f>INDICADORES!O53</f>
        <v>2384</v>
      </c>
      <c r="I32" s="256">
        <f>INDICADORES!U53</f>
        <v>2038</v>
      </c>
      <c r="J32" s="256">
        <f>INDICADORES!X53</f>
        <v>2196</v>
      </c>
      <c r="K32" s="256">
        <f>INDICADORES!AA53</f>
        <v>2128</v>
      </c>
      <c r="L32" s="256">
        <f>INDICADORES!AG53</f>
        <v>1927</v>
      </c>
      <c r="M32" s="256">
        <f>INDICADORES!AJ53</f>
        <v>2229</v>
      </c>
      <c r="N32" s="256">
        <f>INDICADORES!AM53</f>
        <v>2362</v>
      </c>
      <c r="O32" s="256">
        <f>INDICADORES!AS53</f>
        <v>2424</v>
      </c>
      <c r="P32" s="256">
        <f>INDICADORES!AV53</f>
        <v>2367</v>
      </c>
      <c r="Q32" s="256">
        <f>INDICADORES!AY53</f>
        <v>2242</v>
      </c>
      <c r="R32" s="257">
        <f>SUM(F32:Q32)</f>
        <v>26226</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96">
        <f t="shared" ref="F33:R33" si="0">F31/F32</f>
        <v>1.1848654139156933</v>
      </c>
      <c r="G33" s="296">
        <f t="shared" si="0"/>
        <v>2.9785714285714286</v>
      </c>
      <c r="H33" s="296">
        <f t="shared" si="0"/>
        <v>3.6031879194630871</v>
      </c>
      <c r="I33" s="296">
        <f t="shared" si="0"/>
        <v>3.8586849852796861</v>
      </c>
      <c r="J33" s="296">
        <f t="shared" si="0"/>
        <v>1.3934426229508197</v>
      </c>
      <c r="K33" s="296">
        <f t="shared" si="0"/>
        <v>1.1832706766917294</v>
      </c>
      <c r="L33" s="296">
        <f t="shared" si="0"/>
        <v>1.1816294758692267</v>
      </c>
      <c r="M33" s="296">
        <f t="shared" si="0"/>
        <v>1.6648721399730821</v>
      </c>
      <c r="N33" s="296">
        <f t="shared" si="0"/>
        <v>4.2057578323454701</v>
      </c>
      <c r="O33" s="296">
        <f t="shared" si="0"/>
        <v>7.2739273927392736</v>
      </c>
      <c r="P33" s="296">
        <f t="shared" si="0"/>
        <v>10.324883819180398</v>
      </c>
      <c r="Q33" s="296">
        <f t="shared" si="0"/>
        <v>10.902319357716324</v>
      </c>
      <c r="R33" s="296">
        <f t="shared" si="0"/>
        <v>4.2949363227331654</v>
      </c>
      <c r="U33" s="220"/>
      <c r="V33" s="220"/>
      <c r="W33" s="220"/>
      <c r="X33" s="220"/>
      <c r="Y33" s="220"/>
      <c r="Z33" s="220"/>
      <c r="AA33" s="221"/>
      <c r="AB33" s="216"/>
      <c r="AE33" s="218"/>
      <c r="AF33" s="218"/>
      <c r="AG33" s="218"/>
      <c r="AH33" s="218"/>
      <c r="AI33" s="218"/>
      <c r="AJ33" s="218"/>
      <c r="AK33" s="218"/>
      <c r="AL33" s="218"/>
    </row>
    <row r="34" spans="2:38" ht="19.5" customHeight="1">
      <c r="B34" s="215"/>
      <c r="C34" s="219"/>
      <c r="D34" s="231" t="s">
        <v>516</v>
      </c>
      <c r="E34" s="232"/>
      <c r="F34" s="312">
        <v>4.82242489270386</v>
      </c>
      <c r="G34" s="312">
        <v>6.4902880107166796</v>
      </c>
      <c r="H34" s="312">
        <v>7.7458100558659204</v>
      </c>
      <c r="I34" s="312">
        <v>11.8905882352941</v>
      </c>
      <c r="J34" s="312">
        <v>8.4649169791108694</v>
      </c>
      <c r="K34" s="312">
        <v>7.7024793388429798</v>
      </c>
      <c r="L34" s="312">
        <v>8.7072776280323492</v>
      </c>
      <c r="M34" s="312">
        <v>3.4943710230053799</v>
      </c>
      <c r="N34" s="312">
        <v>3.3414396887159499</v>
      </c>
      <c r="O34" s="312">
        <v>6.2134189864382599</v>
      </c>
      <c r="P34" s="312">
        <v>7.3258719416970299</v>
      </c>
      <c r="Q34" s="312">
        <v>2.2903225806451601</v>
      </c>
      <c r="R34" s="312">
        <v>6.4205316223648001</v>
      </c>
      <c r="U34" s="220"/>
      <c r="V34" s="220"/>
      <c r="W34" s="220"/>
      <c r="X34" s="220"/>
      <c r="Y34" s="220"/>
      <c r="Z34" s="220"/>
      <c r="AA34" s="221"/>
      <c r="AB34" s="216"/>
      <c r="AE34" s="218"/>
      <c r="AF34" s="218"/>
      <c r="AG34" s="218"/>
      <c r="AH34" s="218"/>
      <c r="AI34" s="218"/>
      <c r="AJ34" s="218"/>
      <c r="AK34" s="218"/>
      <c r="AL34" s="218"/>
    </row>
    <row r="35" spans="2:38" ht="15.75" customHeight="1">
      <c r="B35" s="215"/>
      <c r="C35" s="219"/>
      <c r="D35" s="685" t="s">
        <v>26</v>
      </c>
      <c r="E35" s="685"/>
      <c r="F35" s="300">
        <v>5</v>
      </c>
      <c r="G35" s="300">
        <v>5</v>
      </c>
      <c r="H35" s="300">
        <v>5</v>
      </c>
      <c r="I35" s="300">
        <v>5</v>
      </c>
      <c r="J35" s="300">
        <v>5</v>
      </c>
      <c r="K35" s="300">
        <v>5</v>
      </c>
      <c r="L35" s="300">
        <v>5</v>
      </c>
      <c r="M35" s="300">
        <v>5</v>
      </c>
      <c r="N35" s="300">
        <v>5</v>
      </c>
      <c r="O35" s="300">
        <v>5</v>
      </c>
      <c r="P35" s="300">
        <v>5</v>
      </c>
      <c r="Q35" s="300">
        <v>5</v>
      </c>
      <c r="R35" s="300">
        <v>5</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59" t="s">
        <v>466</v>
      </c>
      <c r="D37" s="659"/>
      <c r="E37" s="659"/>
      <c r="F37" s="659"/>
      <c r="G37" s="659"/>
      <c r="H37" s="659"/>
      <c r="I37" s="659"/>
      <c r="J37" s="659"/>
      <c r="K37" s="659"/>
      <c r="L37" s="659"/>
      <c r="M37" s="659"/>
      <c r="N37" s="659"/>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30.75" customHeight="1">
      <c r="B38" s="215"/>
      <c r="C38" s="690" t="s">
        <v>27</v>
      </c>
      <c r="D38" s="690"/>
      <c r="E38" s="690"/>
      <c r="F38" s="690"/>
      <c r="G38" s="694" t="s">
        <v>175</v>
      </c>
      <c r="H38" s="694"/>
      <c r="I38" s="694"/>
      <c r="J38" s="694"/>
      <c r="K38" s="694"/>
      <c r="L38" s="694"/>
      <c r="M38" s="694"/>
      <c r="N38" s="694"/>
      <c r="O38" s="679" t="s">
        <v>518</v>
      </c>
      <c r="P38" s="679"/>
      <c r="Q38" s="679"/>
      <c r="R38" s="679"/>
      <c r="S38" s="679"/>
      <c r="T38" s="742"/>
      <c r="U38" s="742"/>
      <c r="V38" s="742"/>
      <c r="W38" s="742"/>
      <c r="X38" s="742"/>
      <c r="Y38" s="742"/>
      <c r="Z38" s="742"/>
      <c r="AA38" s="742"/>
      <c r="AB38" s="216"/>
      <c r="AC38" s="238"/>
      <c r="AE38" s="261"/>
      <c r="AF38" s="646"/>
      <c r="AG38" s="646"/>
      <c r="AH38" s="646"/>
      <c r="AI38" s="646"/>
      <c r="AJ38" s="646"/>
      <c r="AK38" s="646"/>
      <c r="AL38" s="646"/>
    </row>
    <row r="39" spans="2:38" ht="24" customHeight="1">
      <c r="B39" s="215"/>
      <c r="C39" s="661" t="s">
        <v>28</v>
      </c>
      <c r="D39" s="661"/>
      <c r="E39" s="661"/>
      <c r="F39" s="661"/>
      <c r="G39" s="674" t="s">
        <v>788</v>
      </c>
      <c r="H39" s="674"/>
      <c r="I39" s="674"/>
      <c r="J39" s="674"/>
      <c r="K39" s="674"/>
      <c r="L39" s="674"/>
      <c r="M39" s="674"/>
      <c r="N39" s="674"/>
      <c r="O39" s="670" t="s">
        <v>519</v>
      </c>
      <c r="P39" s="670"/>
      <c r="Q39" s="670"/>
      <c r="R39" s="670"/>
      <c r="S39" s="670"/>
      <c r="T39" s="740"/>
      <c r="U39" s="740"/>
      <c r="V39" s="740"/>
      <c r="W39" s="740"/>
      <c r="X39" s="740"/>
      <c r="Y39" s="740"/>
      <c r="Z39" s="740"/>
      <c r="AA39" s="740"/>
      <c r="AB39" s="216"/>
      <c r="AC39" s="238"/>
      <c r="AE39" s="261"/>
      <c r="AF39" s="646"/>
      <c r="AG39" s="646"/>
      <c r="AH39" s="646"/>
      <c r="AI39" s="646"/>
      <c r="AJ39" s="646"/>
      <c r="AK39" s="646"/>
      <c r="AL39" s="646"/>
    </row>
    <row r="40" spans="2:38" ht="27" customHeight="1">
      <c r="B40" s="215"/>
      <c r="C40" s="661" t="s">
        <v>520</v>
      </c>
      <c r="D40" s="661"/>
      <c r="E40" s="661"/>
      <c r="F40" s="661"/>
      <c r="G40" s="674" t="s">
        <v>665</v>
      </c>
      <c r="H40" s="674"/>
      <c r="I40" s="674"/>
      <c r="J40" s="674"/>
      <c r="K40" s="674"/>
      <c r="L40" s="674"/>
      <c r="M40" s="674"/>
      <c r="N40" s="674"/>
      <c r="O40" s="675" t="s">
        <v>471</v>
      </c>
      <c r="P40" s="675"/>
      <c r="Q40" s="675"/>
      <c r="R40" s="675"/>
      <c r="S40" s="675"/>
      <c r="T40" s="740" t="s">
        <v>472</v>
      </c>
      <c r="U40" s="740"/>
      <c r="V40" s="740"/>
      <c r="W40" s="740"/>
      <c r="X40" s="740"/>
      <c r="Y40" s="740"/>
      <c r="Z40" s="740"/>
      <c r="AA40" s="740"/>
      <c r="AB40" s="216"/>
      <c r="AC40" s="238"/>
      <c r="AE40" s="261"/>
      <c r="AF40" s="239"/>
      <c r="AG40" s="239"/>
      <c r="AH40" s="239"/>
      <c r="AI40" s="239"/>
      <c r="AJ40" s="239"/>
      <c r="AK40" s="239"/>
      <c r="AL40" s="239"/>
    </row>
    <row r="41" spans="2:38" ht="21" customHeight="1">
      <c r="B41" s="215"/>
      <c r="C41" s="661" t="s">
        <v>468</v>
      </c>
      <c r="D41" s="661"/>
      <c r="E41" s="661"/>
      <c r="F41" s="661"/>
      <c r="G41" s="674" t="s">
        <v>34</v>
      </c>
      <c r="H41" s="674"/>
      <c r="I41" s="674"/>
      <c r="J41" s="674"/>
      <c r="K41" s="674"/>
      <c r="L41" s="674"/>
      <c r="M41" s="674"/>
      <c r="N41" s="674"/>
      <c r="O41" s="675" t="s">
        <v>473</v>
      </c>
      <c r="P41" s="675"/>
      <c r="Q41" s="675"/>
      <c r="R41" s="675"/>
      <c r="S41" s="675"/>
      <c r="T41" s="740" t="s">
        <v>616</v>
      </c>
      <c r="U41" s="740"/>
      <c r="V41" s="740"/>
      <c r="W41" s="740"/>
      <c r="X41" s="740"/>
      <c r="Y41" s="740"/>
      <c r="Z41" s="740"/>
      <c r="AA41" s="740"/>
      <c r="AB41" s="216"/>
      <c r="AC41" s="238"/>
      <c r="AE41" s="261"/>
      <c r="AF41" s="647"/>
      <c r="AG41" s="647"/>
      <c r="AH41" s="647"/>
      <c r="AI41" s="647"/>
      <c r="AJ41" s="647"/>
      <c r="AK41" s="647"/>
      <c r="AL41" s="647"/>
    </row>
    <row r="42" spans="2:38" ht="20.25" customHeight="1">
      <c r="B42" s="215"/>
      <c r="C42" s="668" t="s">
        <v>522</v>
      </c>
      <c r="D42" s="668"/>
      <c r="E42" s="668"/>
      <c r="F42" s="668"/>
      <c r="G42" s="669"/>
      <c r="H42" s="669"/>
      <c r="I42" s="669"/>
      <c r="J42" s="669"/>
      <c r="K42" s="669"/>
      <c r="L42" s="669"/>
      <c r="M42" s="669"/>
      <c r="N42" s="669"/>
      <c r="O42" s="670" t="s">
        <v>475</v>
      </c>
      <c r="P42" s="670"/>
      <c r="Q42" s="670"/>
      <c r="R42" s="670"/>
      <c r="S42" s="670"/>
      <c r="T42" s="740"/>
      <c r="U42" s="740"/>
      <c r="V42" s="740"/>
      <c r="W42" s="740"/>
      <c r="X42" s="740"/>
      <c r="Y42" s="740"/>
      <c r="Z42" s="740"/>
      <c r="AA42" s="740"/>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741"/>
      <c r="U43" s="741"/>
      <c r="V43" s="741"/>
      <c r="W43" s="741"/>
      <c r="X43" s="741"/>
      <c r="Y43" s="741"/>
      <c r="Z43" s="741"/>
      <c r="AA43" s="741"/>
      <c r="AB43" s="216"/>
      <c r="AC43" s="238"/>
      <c r="AE43" s="261"/>
      <c r="AF43" s="238"/>
      <c r="AG43" s="238"/>
      <c r="AH43" s="238"/>
      <c r="AI43" s="238"/>
      <c r="AJ43" s="238"/>
      <c r="AK43" s="238"/>
      <c r="AL43" s="238"/>
    </row>
    <row r="44" spans="2:38" ht="15" customHeight="1">
      <c r="B44" s="215"/>
      <c r="C44" s="660" t="s">
        <v>478</v>
      </c>
      <c r="D44" s="660"/>
      <c r="E44" s="660"/>
      <c r="F44" s="660"/>
      <c r="G44" s="660"/>
      <c r="H44" s="660"/>
      <c r="I44" s="660"/>
      <c r="J44" s="660"/>
      <c r="K44" s="660"/>
      <c r="L44" s="660"/>
      <c r="M44" s="660"/>
      <c r="N44" s="660"/>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t="s">
        <v>482</v>
      </c>
      <c r="W46" s="656" t="s">
        <v>489</v>
      </c>
      <c r="X46" s="656"/>
      <c r="Y46" s="656"/>
      <c r="Z46" s="667" t="s">
        <v>482</v>
      </c>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673</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50</v>
      </c>
      <c r="H49" s="649"/>
      <c r="I49" s="649"/>
      <c r="J49" s="649"/>
      <c r="K49" s="649"/>
      <c r="L49" s="649"/>
      <c r="M49" s="649"/>
      <c r="N49" s="649"/>
      <c r="O49" s="666"/>
      <c r="P49" s="666"/>
      <c r="Q49" s="666"/>
      <c r="R49" s="666"/>
      <c r="S49" s="653" t="s">
        <v>493</v>
      </c>
      <c r="T49" s="653"/>
      <c r="U49" s="653"/>
      <c r="V49" s="654" t="s">
        <v>482</v>
      </c>
      <c r="W49" s="607" t="s">
        <v>789</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10" t="s">
        <v>547</v>
      </c>
      <c r="H51" s="610"/>
      <c r="I51" s="610"/>
      <c r="J51" s="610"/>
      <c r="K51" s="610"/>
      <c r="L51" s="610"/>
      <c r="M51" s="610"/>
      <c r="N51" s="610"/>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awUvsylEkb1EiFB3pHk/N+kbceLu5i8QU7z0UCFMiNFkzXqYOl9C1Sffo7dF/7s4SqcsP99d96Whlk3dnddRMQ==" saltValue="T+unrM76dWePvHDfOSTFog=="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9"/>
  <dimension ref="A1:AL84"/>
  <sheetViews>
    <sheetView showGridLines="0" topLeftCell="C22" zoomScale="110" zoomScaleNormal="110" workbookViewId="0">
      <selection activeCell="F32" sqref="F32"/>
    </sheetView>
  </sheetViews>
  <sheetFormatPr baseColWidth="10" defaultColWidth="11.42578125" defaultRowHeight="12.75"/>
  <cols>
    <col min="1" max="2" width="1.140625" customWidth="1"/>
    <col min="3" max="3" width="4.28515625" customWidth="1"/>
    <col min="4" max="4" width="4.7109375" customWidth="1"/>
    <col min="5" max="5" width="5.71093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790</v>
      </c>
      <c r="G8" s="691"/>
      <c r="H8" s="691"/>
      <c r="I8" s="691"/>
      <c r="J8" s="691"/>
      <c r="K8" s="691"/>
      <c r="L8" s="691"/>
      <c r="M8" s="691"/>
      <c r="N8" s="691"/>
      <c r="O8" s="691"/>
      <c r="P8" s="691"/>
      <c r="Q8" s="692" t="s">
        <v>435</v>
      </c>
      <c r="R8" s="692"/>
      <c r="S8" s="777"/>
      <c r="T8" s="777"/>
      <c r="U8" s="692" t="s">
        <v>436</v>
      </c>
      <c r="V8" s="692"/>
      <c r="W8" s="694" t="s">
        <v>668</v>
      </c>
      <c r="X8" s="694"/>
      <c r="Y8" s="694"/>
      <c r="Z8" s="694"/>
      <c r="AA8" s="694"/>
      <c r="AB8" s="216"/>
      <c r="AE8" s="218"/>
      <c r="AF8" s="686"/>
      <c r="AG8" s="686"/>
      <c r="AH8" s="686"/>
      <c r="AI8" s="686"/>
      <c r="AJ8" s="686"/>
      <c r="AK8" s="686"/>
      <c r="AL8" s="686"/>
    </row>
    <row r="9" spans="2:38" ht="17.25" customHeight="1">
      <c r="B9" s="215"/>
      <c r="C9" s="668" t="s">
        <v>438</v>
      </c>
      <c r="D9" s="668"/>
      <c r="E9" s="668"/>
      <c r="F9" s="687" t="s">
        <v>791</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23.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15.7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3.25" customHeight="1">
      <c r="B13" s="215"/>
      <c r="C13" s="219"/>
      <c r="D13" s="220"/>
      <c r="E13" s="220"/>
      <c r="F13" s="220"/>
      <c r="G13" s="220"/>
      <c r="H13" s="220"/>
      <c r="I13" s="220"/>
      <c r="J13" s="220"/>
      <c r="K13" s="220"/>
      <c r="L13" s="220"/>
      <c r="M13" s="220"/>
      <c r="N13" s="220"/>
      <c r="O13" s="220"/>
      <c r="P13" s="220"/>
      <c r="Q13" s="220"/>
      <c r="R13" s="758" t="s">
        <v>792</v>
      </c>
      <c r="S13" s="758"/>
      <c r="T13" s="758"/>
      <c r="U13" s="758"/>
      <c r="V13" s="758"/>
      <c r="W13" s="758"/>
      <c r="X13" s="758"/>
      <c r="Y13" s="758"/>
      <c r="Z13" s="758"/>
      <c r="AA13" s="758"/>
      <c r="AB13" s="216"/>
      <c r="AE13" s="218"/>
      <c r="AF13" s="218"/>
      <c r="AG13" s="218"/>
      <c r="AH13" s="218"/>
      <c r="AI13" s="218"/>
      <c r="AJ13" s="218"/>
      <c r="AK13" s="218"/>
      <c r="AL13" s="218"/>
    </row>
    <row r="14" spans="2:38" ht="24" customHeight="1">
      <c r="B14" s="215"/>
      <c r="C14" s="219"/>
      <c r="D14" s="220"/>
      <c r="E14" s="220"/>
      <c r="F14" s="220"/>
      <c r="G14" s="220"/>
      <c r="H14" s="220"/>
      <c r="I14" s="220"/>
      <c r="J14" s="220"/>
      <c r="K14" s="220"/>
      <c r="L14" s="220"/>
      <c r="M14" s="220"/>
      <c r="N14" s="220"/>
      <c r="O14" s="220"/>
      <c r="P14" s="220"/>
      <c r="Q14" s="220"/>
      <c r="R14" s="758"/>
      <c r="S14" s="758"/>
      <c r="T14" s="758"/>
      <c r="U14" s="758"/>
      <c r="V14" s="758"/>
      <c r="W14" s="758"/>
      <c r="X14" s="758"/>
      <c r="Y14" s="758"/>
      <c r="Z14" s="758"/>
      <c r="AA14" s="758"/>
      <c r="AB14" s="216"/>
      <c r="AE14" s="218"/>
      <c r="AF14" s="218"/>
      <c r="AG14" s="218"/>
      <c r="AH14" s="218"/>
      <c r="AI14" s="218"/>
      <c r="AJ14" s="218"/>
      <c r="AK14" s="218"/>
      <c r="AL14" s="218"/>
    </row>
    <row r="15" spans="2:38" ht="26.25" customHeight="1">
      <c r="B15" s="215"/>
      <c r="C15" s="219"/>
      <c r="D15" s="220"/>
      <c r="E15" s="220"/>
      <c r="F15" s="220"/>
      <c r="G15" s="220"/>
      <c r="H15" s="220"/>
      <c r="I15" s="220"/>
      <c r="J15" s="220"/>
      <c r="K15" s="220"/>
      <c r="L15" s="220"/>
      <c r="M15" s="220"/>
      <c r="N15" s="220"/>
      <c r="O15" s="220"/>
      <c r="P15" s="220"/>
      <c r="Q15" s="220"/>
      <c r="R15" s="758"/>
      <c r="S15" s="758"/>
      <c r="T15" s="758"/>
      <c r="U15" s="758"/>
      <c r="V15" s="758"/>
      <c r="W15" s="758"/>
      <c r="X15" s="758"/>
      <c r="Y15" s="758"/>
      <c r="Z15" s="758"/>
      <c r="AA15" s="75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8"/>
      <c r="S16" s="758"/>
      <c r="T16" s="758"/>
      <c r="U16" s="758"/>
      <c r="V16" s="758"/>
      <c r="W16" s="758"/>
      <c r="X16" s="758"/>
      <c r="Y16" s="758"/>
      <c r="Z16" s="758"/>
      <c r="AA16" s="75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8"/>
      <c r="S17" s="758"/>
      <c r="T17" s="758"/>
      <c r="U17" s="758"/>
      <c r="V17" s="758"/>
      <c r="W17" s="758"/>
      <c r="X17" s="758"/>
      <c r="Y17" s="758"/>
      <c r="Z17" s="758"/>
      <c r="AA17" s="75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8"/>
      <c r="S18" s="758"/>
      <c r="T18" s="758"/>
      <c r="U18" s="758"/>
      <c r="V18" s="758"/>
      <c r="W18" s="758"/>
      <c r="X18" s="758"/>
      <c r="Y18" s="758"/>
      <c r="Z18" s="758"/>
      <c r="AA18" s="75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8"/>
      <c r="S19" s="758"/>
      <c r="T19" s="758"/>
      <c r="U19" s="758"/>
      <c r="V19" s="758"/>
      <c r="W19" s="758"/>
      <c r="X19" s="758"/>
      <c r="Y19" s="758"/>
      <c r="Z19" s="758"/>
      <c r="AA19" s="75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8"/>
      <c r="S20" s="758"/>
      <c r="T20" s="758"/>
      <c r="U20" s="758"/>
      <c r="V20" s="758"/>
      <c r="W20" s="758"/>
      <c r="X20" s="758"/>
      <c r="Y20" s="758"/>
      <c r="Z20" s="758"/>
      <c r="AA20" s="75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t="s">
        <v>793</v>
      </c>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22.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INDICADORES!H54</f>
        <v>272</v>
      </c>
      <c r="G31" s="256">
        <f>INDICADORES!K54</f>
        <v>553</v>
      </c>
      <c r="H31" s="256">
        <f>INDICADORES!N54</f>
        <v>1060</v>
      </c>
      <c r="I31" s="256">
        <f>INDICADORES!T54</f>
        <v>756</v>
      </c>
      <c r="J31" s="256">
        <f>INDICADORES!W54</f>
        <v>490</v>
      </c>
      <c r="K31" s="256">
        <f>INDICADORES!Z54</f>
        <v>416</v>
      </c>
      <c r="L31" s="256">
        <f>INDICADORES!AF54</f>
        <v>714</v>
      </c>
      <c r="M31" s="256">
        <f>INDICADORES!AI54</f>
        <v>1198</v>
      </c>
      <c r="N31" s="256">
        <f>INDICADORES!AL54</f>
        <v>3195</v>
      </c>
      <c r="O31" s="256">
        <f>INDICADORES!AR54</f>
        <v>3854</v>
      </c>
      <c r="P31" s="256">
        <f>INDICADORES!AU54</f>
        <v>5217</v>
      </c>
      <c r="Q31" s="256">
        <f>INDICADORES!AX54</f>
        <v>5214</v>
      </c>
      <c r="R31" s="257">
        <f>SUM(F31:Q31)</f>
        <v>22939</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INDICADORES!I54</f>
        <v>561</v>
      </c>
      <c r="G32" s="256">
        <f>INDICADORES!L54</f>
        <v>580</v>
      </c>
      <c r="H32" s="256">
        <f>INDICADORES!O54</f>
        <v>673</v>
      </c>
      <c r="I32" s="256">
        <f>INDICADORES!U54</f>
        <v>570</v>
      </c>
      <c r="J32" s="256">
        <f>INDICADORES!X54</f>
        <v>555</v>
      </c>
      <c r="K32" s="256">
        <f>INDICADORES!AA54</f>
        <v>587</v>
      </c>
      <c r="L32" s="256">
        <f>INDICADORES!AG54</f>
        <v>652</v>
      </c>
      <c r="M32" s="256">
        <f>INDICADORES!AJ54</f>
        <v>704</v>
      </c>
      <c r="N32" s="256">
        <f>INDICADORES!AM54</f>
        <v>744</v>
      </c>
      <c r="O32" s="256">
        <f>INDICADORES!AS54</f>
        <v>790</v>
      </c>
      <c r="P32" s="256">
        <f>INDICADORES!AV54</f>
        <v>807</v>
      </c>
      <c r="Q32" s="256">
        <f>INDICADORES!AY54</f>
        <v>829</v>
      </c>
      <c r="R32" s="257">
        <f>SUM(F32:Q32)</f>
        <v>8052</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96">
        <f t="shared" ref="F33:R33" si="0">F31/F32</f>
        <v>0.48484848484848486</v>
      </c>
      <c r="G33" s="296">
        <f t="shared" si="0"/>
        <v>0.95344827586206893</v>
      </c>
      <c r="H33" s="296">
        <f t="shared" si="0"/>
        <v>1.575037147102526</v>
      </c>
      <c r="I33" s="296">
        <f t="shared" si="0"/>
        <v>1.3263157894736841</v>
      </c>
      <c r="J33" s="296">
        <f t="shared" si="0"/>
        <v>0.88288288288288286</v>
      </c>
      <c r="K33" s="296">
        <f t="shared" si="0"/>
        <v>0.70868824531516184</v>
      </c>
      <c r="L33" s="296">
        <f t="shared" si="0"/>
        <v>1.0950920245398772</v>
      </c>
      <c r="M33" s="296">
        <f t="shared" si="0"/>
        <v>1.7017045454545454</v>
      </c>
      <c r="N33" s="296">
        <f t="shared" si="0"/>
        <v>4.294354838709677</v>
      </c>
      <c r="O33" s="296">
        <f t="shared" si="0"/>
        <v>4.8784810126582281</v>
      </c>
      <c r="P33" s="296">
        <f t="shared" si="0"/>
        <v>6.4646840148698885</v>
      </c>
      <c r="Q33" s="296">
        <f t="shared" si="0"/>
        <v>6.2895054282267795</v>
      </c>
      <c r="R33" s="296">
        <f t="shared" si="0"/>
        <v>2.8488574267262794</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312">
        <v>0.82490272373540896</v>
      </c>
      <c r="G34" s="312">
        <v>2.9906542056074801</v>
      </c>
      <c r="H34" s="312"/>
      <c r="I34" s="312"/>
      <c r="J34" s="312">
        <v>0.91525423728813604</v>
      </c>
      <c r="K34" s="312">
        <v>0</v>
      </c>
      <c r="L34" s="312"/>
      <c r="M34" s="312"/>
      <c r="N34" s="312"/>
      <c r="O34" s="312">
        <v>0.37419354838709701</v>
      </c>
      <c r="P34" s="312">
        <v>1.26291079812207</v>
      </c>
      <c r="Q34" s="312">
        <v>0.55159474671669795</v>
      </c>
      <c r="R34" s="312">
        <v>0.804979253112033</v>
      </c>
      <c r="U34" s="220"/>
      <c r="V34" s="220"/>
      <c r="W34" s="220"/>
      <c r="X34" s="220"/>
      <c r="Y34" s="220"/>
      <c r="Z34" s="220"/>
      <c r="AA34" s="221"/>
      <c r="AB34" s="216"/>
      <c r="AE34" s="218"/>
      <c r="AF34" s="218"/>
      <c r="AG34" s="218"/>
      <c r="AH34" s="218"/>
      <c r="AI34" s="218"/>
      <c r="AJ34" s="218"/>
      <c r="AK34" s="218"/>
      <c r="AL34" s="218"/>
    </row>
    <row r="35" spans="2:38" ht="16.5" customHeight="1">
      <c r="B35" s="215"/>
      <c r="C35" s="219"/>
      <c r="D35" s="685" t="s">
        <v>26</v>
      </c>
      <c r="E35" s="685"/>
      <c r="F35" s="300">
        <v>5</v>
      </c>
      <c r="G35" s="300">
        <v>5</v>
      </c>
      <c r="H35" s="300">
        <v>5</v>
      </c>
      <c r="I35" s="300">
        <v>5</v>
      </c>
      <c r="J35" s="300">
        <v>5</v>
      </c>
      <c r="K35" s="300">
        <v>5</v>
      </c>
      <c r="L35" s="300">
        <v>5</v>
      </c>
      <c r="M35" s="300">
        <v>5</v>
      </c>
      <c r="N35" s="300">
        <v>5</v>
      </c>
      <c r="O35" s="300">
        <v>5</v>
      </c>
      <c r="P35" s="300">
        <v>5</v>
      </c>
      <c r="Q35" s="300">
        <v>5</v>
      </c>
      <c r="R35" s="300">
        <v>5</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794</v>
      </c>
      <c r="H38" s="678"/>
      <c r="I38" s="678"/>
      <c r="J38" s="678"/>
      <c r="K38" s="678"/>
      <c r="L38" s="678"/>
      <c r="M38" s="678"/>
      <c r="N38" s="678"/>
      <c r="O38" s="679" t="s">
        <v>518</v>
      </c>
      <c r="P38" s="679"/>
      <c r="Q38" s="679"/>
      <c r="R38" s="679"/>
      <c r="S38" s="679"/>
      <c r="T38" s="742"/>
      <c r="U38" s="742"/>
      <c r="V38" s="742"/>
      <c r="W38" s="742"/>
      <c r="X38" s="742"/>
      <c r="Y38" s="742"/>
      <c r="Z38" s="742"/>
      <c r="AA38" s="742"/>
      <c r="AB38" s="216"/>
      <c r="AC38" s="238"/>
      <c r="AE38" s="261"/>
      <c r="AF38" s="646"/>
      <c r="AG38" s="646"/>
      <c r="AH38" s="646"/>
      <c r="AI38" s="646"/>
      <c r="AJ38" s="646"/>
      <c r="AK38" s="646"/>
      <c r="AL38" s="646"/>
    </row>
    <row r="39" spans="2:38" ht="24" customHeight="1">
      <c r="B39" s="215"/>
      <c r="C39" s="661" t="s">
        <v>28</v>
      </c>
      <c r="D39" s="661"/>
      <c r="E39" s="661"/>
      <c r="F39" s="661"/>
      <c r="G39" s="674" t="s">
        <v>179</v>
      </c>
      <c r="H39" s="674"/>
      <c r="I39" s="674"/>
      <c r="J39" s="674"/>
      <c r="K39" s="674"/>
      <c r="L39" s="674"/>
      <c r="M39" s="674"/>
      <c r="N39" s="674"/>
      <c r="O39" s="670" t="s">
        <v>519</v>
      </c>
      <c r="P39" s="670"/>
      <c r="Q39" s="670"/>
      <c r="R39" s="670"/>
      <c r="S39" s="670"/>
      <c r="T39" s="742"/>
      <c r="U39" s="742"/>
      <c r="V39" s="742"/>
      <c r="W39" s="742"/>
      <c r="X39" s="742"/>
      <c r="Y39" s="742"/>
      <c r="Z39" s="742"/>
      <c r="AA39" s="742"/>
      <c r="AB39" s="216"/>
      <c r="AC39" s="238"/>
      <c r="AE39" s="261"/>
      <c r="AF39" s="646"/>
      <c r="AG39" s="646"/>
      <c r="AH39" s="646"/>
      <c r="AI39" s="646"/>
      <c r="AJ39" s="646"/>
      <c r="AK39" s="646"/>
      <c r="AL39" s="646"/>
    </row>
    <row r="40" spans="2:38" ht="27" customHeight="1">
      <c r="B40" s="215"/>
      <c r="C40" s="661" t="s">
        <v>520</v>
      </c>
      <c r="D40" s="661"/>
      <c r="E40" s="661"/>
      <c r="F40" s="661"/>
      <c r="G40" s="674" t="s">
        <v>665</v>
      </c>
      <c r="H40" s="674"/>
      <c r="I40" s="674"/>
      <c r="J40" s="674"/>
      <c r="K40" s="674"/>
      <c r="L40" s="674"/>
      <c r="M40" s="674"/>
      <c r="N40" s="674"/>
      <c r="O40" s="675" t="s">
        <v>471</v>
      </c>
      <c r="P40" s="675"/>
      <c r="Q40" s="675"/>
      <c r="R40" s="675"/>
      <c r="S40" s="675"/>
      <c r="T40" s="740" t="s">
        <v>472</v>
      </c>
      <c r="U40" s="740"/>
      <c r="V40" s="740"/>
      <c r="W40" s="740"/>
      <c r="X40" s="740"/>
      <c r="Y40" s="740"/>
      <c r="Z40" s="740"/>
      <c r="AA40" s="740"/>
      <c r="AB40" s="216"/>
      <c r="AC40" s="238"/>
      <c r="AE40" s="261"/>
      <c r="AF40" s="239"/>
      <c r="AG40" s="239"/>
      <c r="AH40" s="239"/>
      <c r="AI40" s="239"/>
      <c r="AJ40" s="239"/>
      <c r="AK40" s="239"/>
      <c r="AL40" s="239"/>
    </row>
    <row r="41" spans="2:38" ht="21" customHeight="1">
      <c r="B41" s="215"/>
      <c r="C41" s="661" t="s">
        <v>468</v>
      </c>
      <c r="D41" s="661"/>
      <c r="E41" s="661"/>
      <c r="F41" s="661"/>
      <c r="G41" s="674" t="s">
        <v>34</v>
      </c>
      <c r="H41" s="674"/>
      <c r="I41" s="674"/>
      <c r="J41" s="674"/>
      <c r="K41" s="674"/>
      <c r="L41" s="674"/>
      <c r="M41" s="674"/>
      <c r="N41" s="674"/>
      <c r="O41" s="675" t="s">
        <v>473</v>
      </c>
      <c r="P41" s="675"/>
      <c r="Q41" s="675"/>
      <c r="R41" s="675"/>
      <c r="S41" s="675"/>
      <c r="T41" s="740" t="s">
        <v>616</v>
      </c>
      <c r="U41" s="740"/>
      <c r="V41" s="740"/>
      <c r="W41" s="740"/>
      <c r="X41" s="740"/>
      <c r="Y41" s="740"/>
      <c r="Z41" s="740"/>
      <c r="AA41" s="740"/>
      <c r="AB41" s="216"/>
      <c r="AC41" s="238"/>
      <c r="AE41" s="261"/>
      <c r="AF41" s="647"/>
      <c r="AG41" s="647"/>
      <c r="AH41" s="647"/>
      <c r="AI41" s="647"/>
      <c r="AJ41" s="647"/>
      <c r="AK41" s="647"/>
      <c r="AL41" s="647"/>
    </row>
    <row r="42" spans="2:38" ht="20.25" customHeight="1">
      <c r="B42" s="215"/>
      <c r="C42" s="668" t="s">
        <v>522</v>
      </c>
      <c r="D42" s="668"/>
      <c r="E42" s="668"/>
      <c r="F42" s="668"/>
      <c r="G42" s="669"/>
      <c r="H42" s="669"/>
      <c r="I42" s="669"/>
      <c r="J42" s="669"/>
      <c r="K42" s="669"/>
      <c r="L42" s="669"/>
      <c r="M42" s="669"/>
      <c r="N42" s="669"/>
      <c r="O42" s="670" t="s">
        <v>475</v>
      </c>
      <c r="P42" s="670"/>
      <c r="Q42" s="670"/>
      <c r="R42" s="670"/>
      <c r="S42" s="670"/>
      <c r="T42" s="742"/>
      <c r="U42" s="742"/>
      <c r="V42" s="742"/>
      <c r="W42" s="742"/>
      <c r="X42" s="742"/>
      <c r="Y42" s="742"/>
      <c r="Z42" s="742"/>
      <c r="AA42" s="742"/>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741"/>
      <c r="U43" s="741"/>
      <c r="V43" s="741"/>
      <c r="W43" s="741"/>
      <c r="X43" s="741"/>
      <c r="Y43" s="741"/>
      <c r="Z43" s="741"/>
      <c r="AA43" s="741"/>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t="s">
        <v>482</v>
      </c>
      <c r="W46" s="656" t="s">
        <v>489</v>
      </c>
      <c r="X46" s="656"/>
      <c r="Y46" s="656"/>
      <c r="Z46" s="667" t="s">
        <v>482</v>
      </c>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673</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35</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10" t="s">
        <v>547</v>
      </c>
      <c r="H51" s="610"/>
      <c r="I51" s="610"/>
      <c r="J51" s="610"/>
      <c r="K51" s="610"/>
      <c r="L51" s="610"/>
      <c r="M51" s="610"/>
      <c r="N51" s="610"/>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1bX3EqDrQZE0HIFXPmQOJSzDoxWBtC6q1HwHWd5YA2/VivaOkdbkbrY0QutwordX+ZxNHn26zLNVZqS7evlv7Q==" saltValue="bKbEJdWMatdVDp+DZo43f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84"/>
  <sheetViews>
    <sheetView showGridLines="0" topLeftCell="A25" zoomScaleNormal="100" workbookViewId="0"/>
  </sheetViews>
  <sheetFormatPr baseColWidth="10" defaultColWidth="11.42578125" defaultRowHeight="12.75"/>
  <cols>
    <col min="1" max="2" width="1.140625" customWidth="1"/>
    <col min="3" max="3" width="4.28515625" customWidth="1"/>
    <col min="4" max="5" width="6.71093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528</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529</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32.25" customHeight="1">
      <c r="B13" s="215"/>
      <c r="C13" s="219"/>
      <c r="D13" s="220"/>
      <c r="E13" s="220"/>
      <c r="F13" s="220"/>
      <c r="G13" s="220"/>
      <c r="H13" s="220"/>
      <c r="I13" s="220"/>
      <c r="J13" s="220"/>
      <c r="K13" s="220"/>
      <c r="L13" s="220"/>
      <c r="M13" s="220"/>
      <c r="N13" s="220"/>
      <c r="O13" s="220"/>
      <c r="P13" s="220"/>
      <c r="Q13" s="220"/>
      <c r="R13" s="696" t="s">
        <v>530</v>
      </c>
      <c r="S13" s="696"/>
      <c r="T13" s="696"/>
      <c r="U13" s="696"/>
      <c r="V13" s="696"/>
      <c r="W13" s="696"/>
      <c r="X13" s="696"/>
      <c r="Y13" s="696"/>
      <c r="Z13" s="696"/>
      <c r="AA13" s="696"/>
      <c r="AB13" s="216"/>
      <c r="AE13" s="218"/>
      <c r="AF13" s="218"/>
      <c r="AG13" s="218"/>
      <c r="AH13" s="218"/>
      <c r="AI13" s="218"/>
      <c r="AJ13" s="218"/>
      <c r="AK13" s="218"/>
      <c r="AL13" s="218"/>
    </row>
    <row r="14" spans="2:38" ht="26.25" customHeight="1">
      <c r="B14" s="215"/>
      <c r="C14" s="219"/>
      <c r="D14" s="220"/>
      <c r="E14" s="220"/>
      <c r="F14" s="220"/>
      <c r="G14" s="220"/>
      <c r="H14" s="220"/>
      <c r="I14" s="220"/>
      <c r="J14" s="220"/>
      <c r="K14" s="220"/>
      <c r="L14" s="220"/>
      <c r="M14" s="220"/>
      <c r="N14" s="220"/>
      <c r="O14" s="220"/>
      <c r="P14" s="220"/>
      <c r="Q14" s="220"/>
      <c r="R14" s="696"/>
      <c r="S14" s="696"/>
      <c r="T14" s="696"/>
      <c r="U14" s="696"/>
      <c r="V14" s="696"/>
      <c r="W14" s="696"/>
      <c r="X14" s="696"/>
      <c r="Y14" s="696"/>
      <c r="Z14" s="696"/>
      <c r="AA14" s="696"/>
      <c r="AB14" s="216"/>
      <c r="AE14" s="218"/>
      <c r="AF14" s="218"/>
      <c r="AG14" s="218"/>
      <c r="AH14" s="218"/>
      <c r="AI14" s="218"/>
      <c r="AJ14" s="218"/>
      <c r="AK14" s="218"/>
      <c r="AL14" s="218"/>
    </row>
    <row r="15" spans="2:38" ht="25.5" customHeight="1">
      <c r="B15" s="215"/>
      <c r="C15" s="219"/>
      <c r="D15" s="220"/>
      <c r="E15" s="220"/>
      <c r="F15" s="220"/>
      <c r="G15" s="220"/>
      <c r="H15" s="220"/>
      <c r="I15" s="220"/>
      <c r="J15" s="220"/>
      <c r="K15" s="220"/>
      <c r="L15" s="220"/>
      <c r="M15" s="220"/>
      <c r="N15" s="220"/>
      <c r="O15" s="220"/>
      <c r="P15" s="220"/>
      <c r="Q15" s="220"/>
      <c r="R15" s="696"/>
      <c r="S15" s="696"/>
      <c r="T15" s="696"/>
      <c r="U15" s="696"/>
      <c r="V15" s="696"/>
      <c r="W15" s="696"/>
      <c r="X15" s="696"/>
      <c r="Y15" s="696"/>
      <c r="Z15" s="696"/>
      <c r="AA15" s="696"/>
      <c r="AB15" s="216"/>
      <c r="AE15" s="218"/>
      <c r="AF15" s="218"/>
      <c r="AG15" s="218"/>
      <c r="AH15" s="218"/>
      <c r="AI15" s="218"/>
      <c r="AJ15" s="218"/>
      <c r="AK15" s="218"/>
      <c r="AL15" s="218"/>
    </row>
    <row r="16" spans="2:38" ht="24.75" customHeight="1">
      <c r="B16" s="215"/>
      <c r="C16" s="219"/>
      <c r="D16" s="220"/>
      <c r="E16" s="220"/>
      <c r="F16" s="220"/>
      <c r="G16" s="220"/>
      <c r="H16" s="220"/>
      <c r="I16" s="220"/>
      <c r="J16" s="220"/>
      <c r="K16" s="220"/>
      <c r="L16" s="220"/>
      <c r="M16" s="220"/>
      <c r="N16" s="220"/>
      <c r="O16" s="220"/>
      <c r="P16" s="220"/>
      <c r="Q16" s="220"/>
      <c r="R16" s="696"/>
      <c r="S16" s="696"/>
      <c r="T16" s="696"/>
      <c r="U16" s="696"/>
      <c r="V16" s="696"/>
      <c r="W16" s="696"/>
      <c r="X16" s="696"/>
      <c r="Y16" s="696"/>
      <c r="Z16" s="696"/>
      <c r="AA16" s="696"/>
      <c r="AB16" s="216"/>
      <c r="AE16" s="218"/>
      <c r="AF16" s="218"/>
      <c r="AG16" s="218"/>
      <c r="AH16" s="218"/>
      <c r="AI16" s="218"/>
      <c r="AJ16" s="218"/>
      <c r="AK16" s="218"/>
      <c r="AL16" s="218"/>
    </row>
    <row r="17" spans="2:38" ht="36" customHeight="1">
      <c r="B17" s="215"/>
      <c r="C17" s="219"/>
      <c r="D17" s="220"/>
      <c r="E17" s="220"/>
      <c r="F17" s="220"/>
      <c r="G17" s="220"/>
      <c r="H17" s="220"/>
      <c r="I17" s="220"/>
      <c r="J17" s="220"/>
      <c r="K17" s="220"/>
      <c r="L17" s="220"/>
      <c r="M17" s="220"/>
      <c r="N17" s="220"/>
      <c r="O17" s="220"/>
      <c r="P17" s="220"/>
      <c r="Q17" s="220"/>
      <c r="R17" s="696"/>
      <c r="S17" s="696"/>
      <c r="T17" s="696"/>
      <c r="U17" s="696"/>
      <c r="V17" s="696"/>
      <c r="W17" s="696"/>
      <c r="X17" s="696"/>
      <c r="Y17" s="696"/>
      <c r="Z17" s="696"/>
      <c r="AA17" s="696"/>
      <c r="AB17" s="216"/>
      <c r="AE17" s="218"/>
      <c r="AF17" s="218"/>
      <c r="AG17" s="218"/>
      <c r="AH17" s="218"/>
      <c r="AI17" s="218"/>
      <c r="AJ17" s="218"/>
      <c r="AK17" s="218"/>
      <c r="AL17" s="218"/>
    </row>
    <row r="18" spans="2:38" ht="29.25" customHeight="1">
      <c r="B18" s="215"/>
      <c r="C18" s="219"/>
      <c r="D18" s="220"/>
      <c r="E18" s="220"/>
      <c r="F18" s="220"/>
      <c r="G18" s="220"/>
      <c r="H18" s="220"/>
      <c r="I18" s="220"/>
      <c r="J18" s="220"/>
      <c r="K18" s="220"/>
      <c r="L18" s="220"/>
      <c r="M18" s="220"/>
      <c r="N18" s="220"/>
      <c r="O18" s="220"/>
      <c r="P18" s="220"/>
      <c r="Q18" s="220"/>
      <c r="R18" s="696"/>
      <c r="S18" s="696"/>
      <c r="T18" s="696"/>
      <c r="U18" s="696"/>
      <c r="V18" s="696"/>
      <c r="W18" s="696"/>
      <c r="X18" s="696"/>
      <c r="Y18" s="696"/>
      <c r="Z18" s="696"/>
      <c r="AA18" s="696"/>
      <c r="AB18" s="216"/>
      <c r="AE18" s="218"/>
      <c r="AF18" s="218"/>
      <c r="AG18" s="218"/>
      <c r="AH18" s="218"/>
      <c r="AI18" s="218"/>
      <c r="AJ18" s="218"/>
      <c r="AK18" s="218"/>
      <c r="AL18" s="218"/>
    </row>
    <row r="19" spans="2:38" ht="28.5" customHeight="1">
      <c r="B19" s="215"/>
      <c r="C19" s="219"/>
      <c r="D19" s="220"/>
      <c r="E19" s="220"/>
      <c r="F19" s="220"/>
      <c r="G19" s="220"/>
      <c r="H19" s="220"/>
      <c r="I19" s="220"/>
      <c r="J19" s="220"/>
      <c r="K19" s="220"/>
      <c r="L19" s="220"/>
      <c r="M19" s="220"/>
      <c r="N19" s="220"/>
      <c r="O19" s="220"/>
      <c r="P19" s="220"/>
      <c r="Q19" s="220"/>
      <c r="R19" s="696"/>
      <c r="S19" s="696"/>
      <c r="T19" s="696"/>
      <c r="U19" s="696"/>
      <c r="V19" s="696"/>
      <c r="W19" s="696"/>
      <c r="X19" s="696"/>
      <c r="Y19" s="696"/>
      <c r="Z19" s="696"/>
      <c r="AA19" s="696"/>
      <c r="AB19" s="216"/>
      <c r="AE19" s="218"/>
      <c r="AF19" s="218"/>
      <c r="AG19" s="218"/>
      <c r="AH19" s="218"/>
      <c r="AI19" s="218"/>
      <c r="AJ19" s="218"/>
      <c r="AK19" s="218"/>
      <c r="AL19" s="218"/>
    </row>
    <row r="20" spans="2:38" ht="18" customHeight="1">
      <c r="B20" s="215"/>
      <c r="C20" s="219"/>
      <c r="D20" s="220"/>
      <c r="E20" s="220"/>
      <c r="F20" s="220"/>
      <c r="G20" s="220"/>
      <c r="H20" s="220"/>
      <c r="I20" s="220"/>
      <c r="J20" s="220"/>
      <c r="K20" s="220"/>
      <c r="L20" s="220"/>
      <c r="M20" s="220"/>
      <c r="N20" s="220"/>
      <c r="O20" s="220"/>
      <c r="P20" s="220"/>
      <c r="Q20" s="220"/>
      <c r="R20" s="697" t="s">
        <v>478</v>
      </c>
      <c r="S20" s="697"/>
      <c r="T20" s="697"/>
      <c r="U20" s="697"/>
      <c r="V20" s="697"/>
      <c r="W20" s="697"/>
      <c r="X20" s="697"/>
      <c r="Y20" s="697"/>
      <c r="Z20" s="697"/>
      <c r="AA20" s="697"/>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98" t="s">
        <v>531</v>
      </c>
      <c r="S21" s="698"/>
      <c r="T21" s="698"/>
      <c r="U21" s="698"/>
      <c r="V21" s="698"/>
      <c r="W21" s="698"/>
      <c r="X21" s="698"/>
      <c r="Y21" s="698"/>
      <c r="Z21" s="698"/>
      <c r="AA21" s="698"/>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698"/>
      <c r="S22" s="698"/>
      <c r="T22" s="698"/>
      <c r="U22" s="698"/>
      <c r="V22" s="698"/>
      <c r="W22" s="698"/>
      <c r="X22" s="698"/>
      <c r="Y22" s="698"/>
      <c r="Z22" s="698"/>
      <c r="AA22" s="69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698"/>
      <c r="S23" s="698"/>
      <c r="T23" s="698"/>
      <c r="U23" s="698"/>
      <c r="V23" s="698"/>
      <c r="W23" s="698"/>
      <c r="X23" s="698"/>
      <c r="Y23" s="698"/>
      <c r="Z23" s="698"/>
      <c r="AA23" s="69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698"/>
      <c r="S24" s="698"/>
      <c r="T24" s="698"/>
      <c r="U24" s="698"/>
      <c r="V24" s="698"/>
      <c r="W24" s="698"/>
      <c r="X24" s="698"/>
      <c r="Y24" s="698"/>
      <c r="Z24" s="698"/>
      <c r="AA24" s="69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698"/>
      <c r="S25" s="698"/>
      <c r="T25" s="698"/>
      <c r="U25" s="698"/>
      <c r="V25" s="698"/>
      <c r="W25" s="698"/>
      <c r="X25" s="698"/>
      <c r="Y25" s="698"/>
      <c r="Z25" s="698"/>
      <c r="AA25" s="69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698"/>
      <c r="S26" s="698"/>
      <c r="T26" s="698"/>
      <c r="U26" s="698"/>
      <c r="V26" s="698"/>
      <c r="W26" s="698"/>
      <c r="X26" s="698"/>
      <c r="Y26" s="698"/>
      <c r="Z26" s="698"/>
      <c r="AA26" s="69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698"/>
      <c r="S27" s="698"/>
      <c r="T27" s="698"/>
      <c r="U27" s="698"/>
      <c r="V27" s="698"/>
      <c r="W27" s="698"/>
      <c r="X27" s="698"/>
      <c r="Y27" s="698"/>
      <c r="Z27" s="698"/>
      <c r="AA27" s="69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698"/>
      <c r="S28" s="698"/>
      <c r="T28" s="698"/>
      <c r="U28" s="698"/>
      <c r="V28" s="698"/>
      <c r="W28" s="698"/>
      <c r="X28" s="698"/>
      <c r="Y28" s="698"/>
      <c r="Z28" s="698"/>
      <c r="AA28" s="69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INDICADORES!H78</f>
        <v>697</v>
      </c>
      <c r="G31" s="256">
        <f>INDICADORES!K78</f>
        <v>707</v>
      </c>
      <c r="H31" s="256">
        <f>INDICADORES!N78</f>
        <v>1326</v>
      </c>
      <c r="I31" s="256">
        <f>INDICADORES!T78</f>
        <v>717</v>
      </c>
      <c r="J31" s="256">
        <f>INDICADORES!W78</f>
        <v>839</v>
      </c>
      <c r="K31" s="256">
        <f>INDICADORES!Z78</f>
        <v>723</v>
      </c>
      <c r="L31" s="256">
        <f>INDICADORES!AF78</f>
        <v>778</v>
      </c>
      <c r="M31" s="256">
        <f>INDICADORES!AI78</f>
        <v>1653</v>
      </c>
      <c r="N31" s="256">
        <f>INDICADORES!AL78</f>
        <v>1693</v>
      </c>
      <c r="O31" s="256">
        <f>INDICADORES!AR78</f>
        <v>1296</v>
      </c>
      <c r="P31" s="256">
        <f>INDICADORES!AU78</f>
        <v>2533</v>
      </c>
      <c r="Q31" s="256">
        <f>INDICADORES!AX78</f>
        <v>2113</v>
      </c>
      <c r="R31" s="257">
        <f>SUM(F31:Q31)</f>
        <v>15075</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INDICADORES!I78</f>
        <v>8421</v>
      </c>
      <c r="G32" s="256">
        <f>INDICADORES!L78</f>
        <v>8322</v>
      </c>
      <c r="H32" s="256">
        <f>INDICADORES!O78</f>
        <v>11267</v>
      </c>
      <c r="I32" s="256">
        <f>INDICADORES!U78</f>
        <v>7789</v>
      </c>
      <c r="J32" s="256">
        <f>INDICADORES!X78</f>
        <v>9748</v>
      </c>
      <c r="K32" s="256">
        <f>INDICADORES!AA78</f>
        <v>9496</v>
      </c>
      <c r="L32" s="256">
        <f>INDICADORES!AG78</f>
        <v>9666</v>
      </c>
      <c r="M32" s="256">
        <f>INDICADORES!AJ78</f>
        <v>12895</v>
      </c>
      <c r="N32" s="256">
        <f>INDICADORES!AM78</f>
        <v>16517</v>
      </c>
      <c r="O32" s="256">
        <f>INDICADORES!AS78</f>
        <v>12254</v>
      </c>
      <c r="P32" s="256">
        <f>INDICADORES!AV78</f>
        <v>16662</v>
      </c>
      <c r="Q32" s="256">
        <f>INDICADORES!AY78</f>
        <v>14865</v>
      </c>
      <c r="R32" s="257">
        <f>SUM(F32:Q32)</f>
        <v>137902</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58">
        <f t="shared" ref="F33:R33" si="0">+F31/F32</f>
        <v>8.2769267307920669E-2</v>
      </c>
      <c r="G33" s="258">
        <f t="shared" si="0"/>
        <v>8.4955539533765917E-2</v>
      </c>
      <c r="H33" s="258">
        <f t="shared" si="0"/>
        <v>0.11768882577438537</v>
      </c>
      <c r="I33" s="258">
        <f t="shared" si="0"/>
        <v>9.2052895108486327E-2</v>
      </c>
      <c r="J33" s="258">
        <f t="shared" si="0"/>
        <v>8.6068937217890856E-2</v>
      </c>
      <c r="K33" s="258">
        <f t="shared" si="0"/>
        <v>7.6137320977253578E-2</v>
      </c>
      <c r="L33" s="258">
        <f t="shared" si="0"/>
        <v>8.0488309538588862E-2</v>
      </c>
      <c r="M33" s="258">
        <f t="shared" si="0"/>
        <v>0.12818922062815044</v>
      </c>
      <c r="N33" s="258">
        <f t="shared" si="0"/>
        <v>0.102500454077617</v>
      </c>
      <c r="O33" s="258">
        <f t="shared" si="0"/>
        <v>0.10576138403786518</v>
      </c>
      <c r="P33" s="258">
        <f t="shared" si="0"/>
        <v>0.1520225663185692</v>
      </c>
      <c r="Q33" s="258">
        <f t="shared" si="0"/>
        <v>0.14214598049108645</v>
      </c>
      <c r="R33" s="258">
        <f t="shared" si="0"/>
        <v>0.10931676117822801</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259">
        <v>0.19279279279279299</v>
      </c>
      <c r="G34" s="259" t="e">
        <f>#DIV/0!</f>
        <v>#DIV/0!</v>
      </c>
      <c r="H34" s="259" t="e">
        <f>#DIV/0!</f>
        <v>#DIV/0!</v>
      </c>
      <c r="I34" s="259">
        <v>0.118648507071765</v>
      </c>
      <c r="J34" s="259">
        <v>0.117741197988112</v>
      </c>
      <c r="K34" s="259">
        <v>0.158330951700486</v>
      </c>
      <c r="L34" s="259">
        <v>6.9458291791292801E-2</v>
      </c>
      <c r="M34" s="259">
        <v>0.10210745028198299</v>
      </c>
      <c r="N34" s="259">
        <v>7.7935483870967701E-2</v>
      </c>
      <c r="O34" s="259">
        <v>0.106870229007634</v>
      </c>
      <c r="P34" s="259">
        <v>0.11891117478509999</v>
      </c>
      <c r="Q34" s="259">
        <v>0.12639109697933201</v>
      </c>
      <c r="R34" s="259">
        <v>0.12</v>
      </c>
      <c r="U34" s="220"/>
      <c r="V34" s="220"/>
      <c r="W34" s="220"/>
      <c r="X34" s="220"/>
      <c r="Y34" s="220"/>
      <c r="Z34" s="220"/>
      <c r="AA34" s="221"/>
      <c r="AB34" s="216"/>
      <c r="AE34" s="218"/>
      <c r="AF34" s="218"/>
      <c r="AG34" s="218"/>
      <c r="AH34" s="218"/>
      <c r="AI34" s="218"/>
      <c r="AJ34" s="218"/>
      <c r="AK34" s="218"/>
      <c r="AL34" s="218"/>
    </row>
    <row r="35" spans="2:38" ht="17.25" customHeight="1">
      <c r="B35" s="215"/>
      <c r="C35" s="219"/>
      <c r="D35" s="685" t="s">
        <v>26</v>
      </c>
      <c r="E35" s="685"/>
      <c r="F35" s="260">
        <v>0.05</v>
      </c>
      <c r="G35" s="260">
        <v>0.05</v>
      </c>
      <c r="H35" s="260">
        <v>0.05</v>
      </c>
      <c r="I35" s="260">
        <v>0.05</v>
      </c>
      <c r="J35" s="260">
        <v>0.05</v>
      </c>
      <c r="K35" s="260">
        <v>0.05</v>
      </c>
      <c r="L35" s="260">
        <v>0.05</v>
      </c>
      <c r="M35" s="260">
        <v>0.05</v>
      </c>
      <c r="N35" s="260">
        <v>0.05</v>
      </c>
      <c r="O35" s="260">
        <v>0.05</v>
      </c>
      <c r="P35" s="260">
        <v>0.05</v>
      </c>
      <c r="Q35" s="260">
        <v>0.05</v>
      </c>
      <c r="R35" s="260">
        <v>0.05</v>
      </c>
      <c r="U35" s="220"/>
      <c r="V35" s="220"/>
      <c r="W35" s="220"/>
      <c r="X35" s="220"/>
      <c r="Y35" s="220"/>
      <c r="Z35" s="220"/>
      <c r="AA35" s="221"/>
      <c r="AB35" s="216"/>
      <c r="AE35" s="218"/>
      <c r="AF35" s="218"/>
      <c r="AG35" s="218"/>
      <c r="AH35" s="218"/>
      <c r="AI35" s="218"/>
      <c r="AJ35" s="218"/>
      <c r="AK35" s="218"/>
      <c r="AL35" s="218"/>
    </row>
    <row r="36" spans="2:38" ht="11.2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532</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533</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534</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83</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95">
        <v>1</v>
      </c>
      <c r="H42" s="695"/>
      <c r="I42" s="695"/>
      <c r="J42" s="695"/>
      <c r="K42" s="695"/>
      <c r="L42" s="695"/>
      <c r="M42" s="695"/>
      <c r="N42" s="695"/>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95"/>
      <c r="H43" s="695"/>
      <c r="I43" s="695"/>
      <c r="J43" s="695"/>
      <c r="K43" s="695"/>
      <c r="L43" s="695"/>
      <c r="M43" s="695"/>
      <c r="N43" s="695"/>
      <c r="O43" s="672" t="s">
        <v>476</v>
      </c>
      <c r="P43" s="672"/>
      <c r="Q43" s="672"/>
      <c r="R43" s="672"/>
      <c r="S43" s="672"/>
      <c r="T43" s="673"/>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535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536</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BK3gRM3ETMrUW4rKg2FSOEIoAjY/XkXhlwvxa6hxbfbtKn8ZcWwceJTyOCKjw9p2v0nro1nxKk3xCk5+ROOXow==" saltValue="60quKacckr5JnqGUIiA8kg=="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9"/>
    <mergeCell ref="R20:AA20"/>
    <mergeCell ref="R21: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0"/>
  <dimension ref="A1:AL83"/>
  <sheetViews>
    <sheetView showGridLines="0" topLeftCell="A22" zoomScaleNormal="100" workbookViewId="0">
      <selection activeCell="F33" sqref="F33:Q33"/>
    </sheetView>
  </sheetViews>
  <sheetFormatPr baseColWidth="10" defaultColWidth="11.42578125" defaultRowHeight="12.75"/>
  <cols>
    <col min="1" max="2" width="1.140625" customWidth="1"/>
    <col min="3" max="3" width="4.28515625" customWidth="1"/>
    <col min="4" max="4" width="5.140625" customWidth="1"/>
    <col min="5" max="5" width="5.42578125" customWidth="1"/>
    <col min="6" max="27" width="8.7109375" customWidth="1"/>
    <col min="28" max="29" width="1.140625" customWidth="1"/>
    <col min="31" max="31"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216"/>
    </row>
    <row r="8" spans="2:38" ht="15" customHeight="1">
      <c r="B8" s="215"/>
      <c r="C8" s="661" t="s">
        <v>433</v>
      </c>
      <c r="D8" s="661"/>
      <c r="E8" s="661"/>
      <c r="F8" s="691" t="s">
        <v>96</v>
      </c>
      <c r="G8" s="691"/>
      <c r="H8" s="691"/>
      <c r="I8" s="691"/>
      <c r="J8" s="691"/>
      <c r="K8" s="691"/>
      <c r="L8" s="691"/>
      <c r="M8" s="691"/>
      <c r="N8" s="691"/>
      <c r="O8" s="691"/>
      <c r="P8" s="691"/>
      <c r="Q8" s="727" t="s">
        <v>435</v>
      </c>
      <c r="R8" s="727"/>
      <c r="S8" s="728"/>
      <c r="T8" s="728"/>
      <c r="U8" s="727" t="s">
        <v>436</v>
      </c>
      <c r="V8" s="727"/>
      <c r="W8" s="780" t="s">
        <v>437</v>
      </c>
      <c r="X8" s="780"/>
      <c r="Y8" s="780"/>
      <c r="Z8" s="780"/>
      <c r="AA8" s="780"/>
      <c r="AB8" s="216"/>
      <c r="AE8" s="218"/>
      <c r="AF8" s="686"/>
      <c r="AG8" s="686"/>
      <c r="AH8" s="686"/>
      <c r="AI8" s="686"/>
      <c r="AJ8" s="686"/>
      <c r="AK8" s="686"/>
      <c r="AL8" s="686"/>
    </row>
    <row r="9" spans="2:38" ht="22.5" customHeight="1">
      <c r="B9" s="215"/>
      <c r="C9" s="724" t="s">
        <v>438</v>
      </c>
      <c r="D9" s="724"/>
      <c r="E9" s="724"/>
      <c r="F9" s="725" t="s">
        <v>795</v>
      </c>
      <c r="G9" s="725"/>
      <c r="H9" s="725"/>
      <c r="I9" s="725"/>
      <c r="J9" s="725"/>
      <c r="K9" s="725"/>
      <c r="L9" s="725"/>
      <c r="M9" s="725"/>
      <c r="N9" s="725"/>
      <c r="O9" s="725"/>
      <c r="P9" s="725"/>
      <c r="Q9" s="725"/>
      <c r="R9" s="725"/>
      <c r="S9" s="725"/>
      <c r="T9" s="725"/>
      <c r="U9" s="725"/>
      <c r="V9" s="725"/>
      <c r="W9" s="725"/>
      <c r="X9" s="725"/>
      <c r="Y9" s="725"/>
      <c r="Z9" s="725"/>
      <c r="AA9" s="725"/>
      <c r="AB9" s="216"/>
      <c r="AE9" s="346"/>
      <c r="AF9" s="686"/>
      <c r="AG9" s="686"/>
      <c r="AH9" s="686"/>
      <c r="AI9" s="686"/>
      <c r="AJ9" s="686"/>
      <c r="AK9" s="686"/>
      <c r="AL9" s="686"/>
    </row>
    <row r="10" spans="2:38" ht="63" customHeight="1">
      <c r="B10" s="215"/>
      <c r="C10" s="724"/>
      <c r="D10" s="724"/>
      <c r="E10" s="724"/>
      <c r="F10" s="725"/>
      <c r="G10" s="725"/>
      <c r="H10" s="725"/>
      <c r="I10" s="725"/>
      <c r="J10" s="725"/>
      <c r="K10" s="725"/>
      <c r="L10" s="725"/>
      <c r="M10" s="725"/>
      <c r="N10" s="725"/>
      <c r="O10" s="725"/>
      <c r="P10" s="725"/>
      <c r="Q10" s="725"/>
      <c r="R10" s="725"/>
      <c r="S10" s="725"/>
      <c r="T10" s="725"/>
      <c r="U10" s="725"/>
      <c r="V10" s="725"/>
      <c r="W10" s="725"/>
      <c r="X10" s="725"/>
      <c r="Y10" s="725"/>
      <c r="Z10" s="725"/>
      <c r="AA10" s="725"/>
      <c r="AB10" s="216"/>
      <c r="AE10" s="218"/>
      <c r="AF10" s="218"/>
      <c r="AG10" s="218"/>
      <c r="AH10" s="218"/>
      <c r="AI10" s="218"/>
      <c r="AJ10" s="218"/>
      <c r="AK10" s="218"/>
      <c r="AL10" s="218"/>
    </row>
    <row r="11" spans="2:38" ht="5.25" customHeight="1">
      <c r="B11" s="215"/>
      <c r="C11" s="315"/>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7"/>
      <c r="AB11" s="216"/>
      <c r="AD11" s="218"/>
      <c r="AE11" s="218"/>
      <c r="AF11" s="218"/>
      <c r="AG11" s="218"/>
      <c r="AH11" s="218"/>
      <c r="AI11" s="218"/>
      <c r="AJ11" s="218"/>
      <c r="AK11" s="218"/>
    </row>
    <row r="12" spans="2:38" ht="19.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D12" s="218"/>
      <c r="AE12" s="218"/>
      <c r="AF12" s="218"/>
      <c r="AG12" s="218"/>
      <c r="AH12" s="218"/>
      <c r="AI12" s="218"/>
      <c r="AJ12" s="218"/>
      <c r="AK12" s="218"/>
    </row>
    <row r="13" spans="2:38" ht="23.25" customHeight="1">
      <c r="B13" s="215"/>
      <c r="C13" s="219"/>
      <c r="D13" s="220"/>
      <c r="E13" s="220"/>
      <c r="F13" s="220"/>
      <c r="G13" s="220"/>
      <c r="H13" s="220"/>
      <c r="I13" s="220"/>
      <c r="J13" s="220"/>
      <c r="K13" s="220"/>
      <c r="L13" s="220"/>
      <c r="M13" s="220"/>
      <c r="N13" s="220"/>
      <c r="O13" s="220"/>
      <c r="P13" s="220"/>
      <c r="Q13" s="220"/>
      <c r="R13" s="779" t="s">
        <v>796</v>
      </c>
      <c r="S13" s="779"/>
      <c r="T13" s="779"/>
      <c r="U13" s="779"/>
      <c r="V13" s="779"/>
      <c r="W13" s="779"/>
      <c r="X13" s="779"/>
      <c r="Y13" s="779"/>
      <c r="Z13" s="779"/>
      <c r="AA13" s="779"/>
      <c r="AB13" s="216"/>
      <c r="AD13" s="218"/>
      <c r="AE13" s="218"/>
      <c r="AF13" s="218"/>
      <c r="AG13" s="218"/>
      <c r="AH13" s="218"/>
      <c r="AI13" s="218"/>
      <c r="AJ13" s="218"/>
      <c r="AK13" s="218"/>
    </row>
    <row r="14" spans="2:38" ht="21.75" customHeight="1">
      <c r="B14" s="215"/>
      <c r="C14" s="219"/>
      <c r="D14" s="220"/>
      <c r="E14" s="220"/>
      <c r="F14" s="220"/>
      <c r="G14" s="220"/>
      <c r="H14" s="220"/>
      <c r="I14" s="220"/>
      <c r="J14" s="220"/>
      <c r="K14" s="220"/>
      <c r="L14" s="220"/>
      <c r="M14" s="220"/>
      <c r="N14" s="220"/>
      <c r="O14" s="220"/>
      <c r="P14" s="220"/>
      <c r="Q14" s="220"/>
      <c r="R14" s="779"/>
      <c r="S14" s="779"/>
      <c r="T14" s="779"/>
      <c r="U14" s="779"/>
      <c r="V14" s="779"/>
      <c r="W14" s="779"/>
      <c r="X14" s="779"/>
      <c r="Y14" s="779"/>
      <c r="Z14" s="779"/>
      <c r="AA14" s="779"/>
      <c r="AB14" s="216"/>
      <c r="AD14" s="218"/>
      <c r="AE14" s="218"/>
      <c r="AF14" s="218"/>
      <c r="AG14" s="218"/>
      <c r="AH14" s="218"/>
      <c r="AI14" s="218"/>
      <c r="AJ14" s="218"/>
      <c r="AK14" s="218"/>
    </row>
    <row r="15" spans="2:38" ht="26.25" customHeight="1">
      <c r="B15" s="215"/>
      <c r="C15" s="219"/>
      <c r="D15" s="220"/>
      <c r="E15" s="220"/>
      <c r="F15" s="220"/>
      <c r="G15" s="220"/>
      <c r="H15" s="220"/>
      <c r="I15" s="220"/>
      <c r="J15" s="220"/>
      <c r="K15" s="220"/>
      <c r="L15" s="220"/>
      <c r="M15" s="220"/>
      <c r="N15" s="220"/>
      <c r="O15" s="220"/>
      <c r="P15" s="220"/>
      <c r="Q15" s="220"/>
      <c r="R15" s="779"/>
      <c r="S15" s="779"/>
      <c r="T15" s="779"/>
      <c r="U15" s="779"/>
      <c r="V15" s="779"/>
      <c r="W15" s="779"/>
      <c r="X15" s="779"/>
      <c r="Y15" s="779"/>
      <c r="Z15" s="779"/>
      <c r="AA15" s="779"/>
      <c r="AB15" s="216"/>
      <c r="AD15" s="218"/>
      <c r="AE15" s="218"/>
      <c r="AF15" s="218"/>
      <c r="AG15" s="218"/>
      <c r="AH15" s="218"/>
      <c r="AI15" s="218"/>
      <c r="AJ15" s="218"/>
      <c r="AK15" s="218"/>
    </row>
    <row r="16" spans="2:38" ht="17.25" customHeight="1">
      <c r="B16" s="215"/>
      <c r="C16" s="219"/>
      <c r="D16" s="220"/>
      <c r="E16" s="220"/>
      <c r="F16" s="220"/>
      <c r="G16" s="220"/>
      <c r="H16" s="220"/>
      <c r="I16" s="220"/>
      <c r="J16" s="220"/>
      <c r="K16" s="220"/>
      <c r="L16" s="220"/>
      <c r="M16" s="220"/>
      <c r="N16" s="220"/>
      <c r="O16" s="220"/>
      <c r="P16" s="220"/>
      <c r="Q16" s="220"/>
      <c r="R16" s="779"/>
      <c r="S16" s="779"/>
      <c r="T16" s="779"/>
      <c r="U16" s="779"/>
      <c r="V16" s="779"/>
      <c r="W16" s="779"/>
      <c r="X16" s="779"/>
      <c r="Y16" s="779"/>
      <c r="Z16" s="779"/>
      <c r="AA16" s="779"/>
      <c r="AB16" s="216"/>
      <c r="AD16" s="218"/>
      <c r="AE16" s="218"/>
      <c r="AF16" s="218"/>
      <c r="AG16" s="218"/>
      <c r="AH16" s="218"/>
      <c r="AI16" s="218"/>
      <c r="AJ16" s="218"/>
      <c r="AK16" s="218"/>
    </row>
    <row r="17" spans="2:37" ht="17.25" customHeight="1">
      <c r="B17" s="215"/>
      <c r="C17" s="219"/>
      <c r="D17" s="220"/>
      <c r="E17" s="220"/>
      <c r="F17" s="220"/>
      <c r="G17" s="220"/>
      <c r="H17" s="220"/>
      <c r="I17" s="220"/>
      <c r="J17" s="220"/>
      <c r="K17" s="220"/>
      <c r="L17" s="220"/>
      <c r="M17" s="220"/>
      <c r="N17" s="220"/>
      <c r="O17" s="220"/>
      <c r="P17" s="220"/>
      <c r="Q17" s="220"/>
      <c r="R17" s="779"/>
      <c r="S17" s="779"/>
      <c r="T17" s="779"/>
      <c r="U17" s="779"/>
      <c r="V17" s="779"/>
      <c r="W17" s="779"/>
      <c r="X17" s="779"/>
      <c r="Y17" s="779"/>
      <c r="Z17" s="779"/>
      <c r="AA17" s="779"/>
      <c r="AB17" s="216"/>
      <c r="AD17" s="218"/>
      <c r="AE17" s="218"/>
      <c r="AF17" s="218"/>
      <c r="AG17" s="218"/>
      <c r="AH17" s="218"/>
      <c r="AI17" s="218"/>
      <c r="AJ17" s="218"/>
      <c r="AK17" s="218"/>
    </row>
    <row r="18" spans="2:37" ht="17.25" customHeight="1">
      <c r="B18" s="215"/>
      <c r="C18" s="219"/>
      <c r="D18" s="220"/>
      <c r="E18" s="220"/>
      <c r="F18" s="220"/>
      <c r="G18" s="220"/>
      <c r="H18" s="220"/>
      <c r="I18" s="220"/>
      <c r="J18" s="220"/>
      <c r="K18" s="220"/>
      <c r="L18" s="220"/>
      <c r="M18" s="220"/>
      <c r="N18" s="220"/>
      <c r="O18" s="220"/>
      <c r="P18" s="220"/>
      <c r="Q18" s="220"/>
      <c r="R18" s="779"/>
      <c r="S18" s="779"/>
      <c r="T18" s="779"/>
      <c r="U18" s="779"/>
      <c r="V18" s="779"/>
      <c r="W18" s="779"/>
      <c r="X18" s="779"/>
      <c r="Y18" s="779"/>
      <c r="Z18" s="779"/>
      <c r="AA18" s="779"/>
      <c r="AB18" s="216"/>
      <c r="AD18" s="218"/>
      <c r="AE18" s="218"/>
      <c r="AF18" s="218"/>
      <c r="AG18" s="218"/>
      <c r="AH18" s="218"/>
      <c r="AI18" s="218"/>
      <c r="AJ18" s="218"/>
      <c r="AK18" s="218"/>
    </row>
    <row r="19" spans="2:37" ht="17.25" customHeight="1">
      <c r="B19" s="215"/>
      <c r="C19" s="219"/>
      <c r="D19" s="220"/>
      <c r="E19" s="220"/>
      <c r="F19" s="220"/>
      <c r="G19" s="220"/>
      <c r="H19" s="220"/>
      <c r="I19" s="220"/>
      <c r="J19" s="220"/>
      <c r="K19" s="220"/>
      <c r="L19" s="220"/>
      <c r="M19" s="220"/>
      <c r="N19" s="220"/>
      <c r="O19" s="220"/>
      <c r="P19" s="220"/>
      <c r="Q19" s="220"/>
      <c r="R19" s="779"/>
      <c r="S19" s="779"/>
      <c r="T19" s="779"/>
      <c r="U19" s="779"/>
      <c r="V19" s="779"/>
      <c r="W19" s="779"/>
      <c r="X19" s="779"/>
      <c r="Y19" s="779"/>
      <c r="Z19" s="779"/>
      <c r="AA19" s="779"/>
      <c r="AB19" s="216"/>
      <c r="AD19" s="218"/>
      <c r="AE19" s="218"/>
      <c r="AF19" s="218"/>
      <c r="AG19" s="218"/>
      <c r="AH19" s="218"/>
      <c r="AI19" s="218"/>
      <c r="AJ19" s="218"/>
      <c r="AK19" s="218"/>
    </row>
    <row r="20" spans="2:37" ht="17.25" customHeight="1">
      <c r="B20" s="215"/>
      <c r="C20" s="219"/>
      <c r="D20" s="220"/>
      <c r="E20" s="220"/>
      <c r="F20" s="220"/>
      <c r="G20" s="220"/>
      <c r="H20" s="220"/>
      <c r="I20" s="220"/>
      <c r="J20" s="220"/>
      <c r="K20" s="220"/>
      <c r="L20" s="220"/>
      <c r="M20" s="220"/>
      <c r="N20" s="220"/>
      <c r="O20" s="220"/>
      <c r="P20" s="220"/>
      <c r="Q20" s="220"/>
      <c r="R20" s="779"/>
      <c r="S20" s="779"/>
      <c r="T20" s="779"/>
      <c r="U20" s="779"/>
      <c r="V20" s="779"/>
      <c r="W20" s="779"/>
      <c r="X20" s="779"/>
      <c r="Y20" s="779"/>
      <c r="Z20" s="779"/>
      <c r="AA20" s="779"/>
      <c r="AB20" s="216"/>
      <c r="AD20" s="218"/>
      <c r="AE20" s="218"/>
      <c r="AF20" s="218"/>
      <c r="AG20" s="218"/>
      <c r="AH20" s="218"/>
      <c r="AI20" s="218"/>
      <c r="AJ20" s="218"/>
      <c r="AK20" s="218"/>
    </row>
    <row r="21" spans="2:37" ht="17.25" customHeight="1">
      <c r="B21" s="215"/>
      <c r="C21" s="219"/>
      <c r="D21" s="220"/>
      <c r="E21" s="220"/>
      <c r="F21" s="220"/>
      <c r="G21" s="220"/>
      <c r="H21" s="220"/>
      <c r="I21" s="220"/>
      <c r="J21" s="220"/>
      <c r="K21" s="220"/>
      <c r="L21" s="220"/>
      <c r="M21" s="220"/>
      <c r="N21" s="220"/>
      <c r="O21" s="220"/>
      <c r="P21" s="220"/>
      <c r="Q21" s="220"/>
      <c r="R21" s="632" t="s">
        <v>478</v>
      </c>
      <c r="S21" s="632"/>
      <c r="T21" s="632"/>
      <c r="U21" s="632"/>
      <c r="V21" s="632"/>
      <c r="W21" s="632"/>
      <c r="X21" s="632"/>
      <c r="Y21" s="632"/>
      <c r="Z21" s="632"/>
      <c r="AA21" s="632"/>
      <c r="AB21" s="216"/>
      <c r="AD21" s="218"/>
      <c r="AE21" s="218"/>
      <c r="AF21" s="218"/>
      <c r="AG21" s="218"/>
      <c r="AH21" s="218"/>
      <c r="AI21" s="218"/>
      <c r="AJ21" s="218"/>
      <c r="AK21" s="218"/>
    </row>
    <row r="22" spans="2:37" ht="17.25" customHeight="1">
      <c r="B22" s="215"/>
      <c r="C22" s="219"/>
      <c r="D22" s="220"/>
      <c r="E22" s="220"/>
      <c r="F22" s="220"/>
      <c r="G22" s="220"/>
      <c r="H22" s="220"/>
      <c r="I22" s="220"/>
      <c r="J22" s="220"/>
      <c r="K22" s="220"/>
      <c r="L22" s="220"/>
      <c r="M22" s="220"/>
      <c r="N22" s="220"/>
      <c r="O22" s="220"/>
      <c r="P22" s="220"/>
      <c r="Q22" s="220"/>
      <c r="R22" s="706" t="s">
        <v>797</v>
      </c>
      <c r="S22" s="706"/>
      <c r="T22" s="706"/>
      <c r="U22" s="706"/>
      <c r="V22" s="706"/>
      <c r="W22" s="706"/>
      <c r="X22" s="706"/>
      <c r="Y22" s="706"/>
      <c r="Z22" s="706"/>
      <c r="AA22" s="706"/>
      <c r="AB22" s="216"/>
      <c r="AD22" s="218"/>
      <c r="AE22" s="218"/>
      <c r="AF22" s="218"/>
      <c r="AG22" s="218"/>
      <c r="AH22" s="218"/>
      <c r="AI22" s="218"/>
      <c r="AJ22" s="218"/>
      <c r="AK22" s="218"/>
    </row>
    <row r="23" spans="2:37" ht="17.25" customHeight="1">
      <c r="B23" s="215"/>
      <c r="C23" s="219"/>
      <c r="D23" s="220"/>
      <c r="E23" s="220"/>
      <c r="F23" s="220"/>
      <c r="G23" s="220"/>
      <c r="H23" s="220"/>
      <c r="I23" s="220"/>
      <c r="J23" s="220"/>
      <c r="K23" s="220"/>
      <c r="L23" s="220"/>
      <c r="M23" s="220"/>
      <c r="N23" s="220"/>
      <c r="O23" s="220"/>
      <c r="P23" s="220"/>
      <c r="Q23" s="220"/>
      <c r="R23" s="706"/>
      <c r="S23" s="706"/>
      <c r="T23" s="706"/>
      <c r="U23" s="706"/>
      <c r="V23" s="706"/>
      <c r="W23" s="706"/>
      <c r="X23" s="706"/>
      <c r="Y23" s="706"/>
      <c r="Z23" s="706"/>
      <c r="AA23" s="706"/>
      <c r="AB23" s="216"/>
      <c r="AD23" s="218"/>
      <c r="AE23" s="218"/>
      <c r="AF23" s="218"/>
      <c r="AG23" s="218"/>
      <c r="AH23" s="218"/>
      <c r="AI23" s="218"/>
      <c r="AJ23" s="218"/>
      <c r="AK23" s="218"/>
    </row>
    <row r="24" spans="2:37" ht="17.25" customHeight="1">
      <c r="B24" s="215"/>
      <c r="C24" s="219"/>
      <c r="D24" s="220"/>
      <c r="E24" s="220"/>
      <c r="F24" s="220"/>
      <c r="G24" s="220"/>
      <c r="H24" s="220"/>
      <c r="I24" s="220"/>
      <c r="J24" s="220"/>
      <c r="K24" s="220"/>
      <c r="L24" s="220"/>
      <c r="M24" s="220"/>
      <c r="N24" s="220"/>
      <c r="O24" s="220"/>
      <c r="P24" s="220"/>
      <c r="Q24" s="220"/>
      <c r="R24" s="706"/>
      <c r="S24" s="706"/>
      <c r="T24" s="706"/>
      <c r="U24" s="706"/>
      <c r="V24" s="706"/>
      <c r="W24" s="706"/>
      <c r="X24" s="706"/>
      <c r="Y24" s="706"/>
      <c r="Z24" s="706"/>
      <c r="AA24" s="706"/>
      <c r="AB24" s="216"/>
      <c r="AD24" s="218"/>
      <c r="AE24" s="218"/>
      <c r="AF24" s="218"/>
      <c r="AG24" s="218"/>
      <c r="AH24" s="218"/>
      <c r="AI24" s="218"/>
      <c r="AJ24" s="218"/>
      <c r="AK24" s="218"/>
    </row>
    <row r="25" spans="2:37" ht="17.25" customHeight="1">
      <c r="B25" s="215"/>
      <c r="C25" s="219"/>
      <c r="D25" s="220"/>
      <c r="E25" s="220"/>
      <c r="F25" s="220"/>
      <c r="G25" s="220"/>
      <c r="H25" s="220"/>
      <c r="I25" s="220"/>
      <c r="J25" s="220"/>
      <c r="K25" s="220"/>
      <c r="L25" s="220"/>
      <c r="M25" s="220"/>
      <c r="N25" s="220"/>
      <c r="O25" s="220"/>
      <c r="P25" s="220"/>
      <c r="Q25" s="220"/>
      <c r="R25" s="706"/>
      <c r="S25" s="706"/>
      <c r="T25" s="706"/>
      <c r="U25" s="706"/>
      <c r="V25" s="706"/>
      <c r="W25" s="706"/>
      <c r="X25" s="706"/>
      <c r="Y25" s="706"/>
      <c r="Z25" s="706"/>
      <c r="AA25" s="706"/>
      <c r="AB25" s="216"/>
      <c r="AD25" s="218"/>
      <c r="AE25" s="218"/>
      <c r="AF25" s="218"/>
      <c r="AG25" s="218"/>
      <c r="AH25" s="218"/>
      <c r="AI25" s="218"/>
      <c r="AJ25" s="218"/>
      <c r="AK25" s="218"/>
    </row>
    <row r="26" spans="2:37" ht="17.25" customHeight="1">
      <c r="B26" s="215"/>
      <c r="C26" s="219"/>
      <c r="D26" s="220"/>
      <c r="E26" s="220"/>
      <c r="F26" s="220"/>
      <c r="G26" s="220"/>
      <c r="H26" s="220"/>
      <c r="I26" s="220"/>
      <c r="J26" s="220"/>
      <c r="K26" s="220"/>
      <c r="L26" s="220"/>
      <c r="M26" s="220"/>
      <c r="N26" s="220"/>
      <c r="O26" s="220"/>
      <c r="P26" s="220"/>
      <c r="Q26" s="220"/>
      <c r="R26" s="706"/>
      <c r="S26" s="706"/>
      <c r="T26" s="706"/>
      <c r="U26" s="706"/>
      <c r="V26" s="706"/>
      <c r="W26" s="706"/>
      <c r="X26" s="706"/>
      <c r="Y26" s="706"/>
      <c r="Z26" s="706"/>
      <c r="AA26" s="706"/>
      <c r="AB26" s="216"/>
      <c r="AD26" s="218"/>
      <c r="AE26" s="218"/>
      <c r="AF26" s="218"/>
      <c r="AG26" s="218"/>
      <c r="AH26" s="218"/>
      <c r="AI26" s="218"/>
      <c r="AJ26" s="218"/>
      <c r="AK26" s="218"/>
    </row>
    <row r="27" spans="2:37" ht="17.25" customHeight="1">
      <c r="B27" s="215"/>
      <c r="C27" s="219"/>
      <c r="D27" s="220"/>
      <c r="E27" s="220"/>
      <c r="F27" s="220"/>
      <c r="G27" s="220"/>
      <c r="H27" s="220"/>
      <c r="I27" s="220"/>
      <c r="J27" s="220"/>
      <c r="K27" s="220"/>
      <c r="L27" s="220"/>
      <c r="M27" s="220"/>
      <c r="N27" s="220"/>
      <c r="O27" s="220"/>
      <c r="P27" s="220"/>
      <c r="Q27" s="220"/>
      <c r="R27" s="706"/>
      <c r="S27" s="706"/>
      <c r="T27" s="706"/>
      <c r="U27" s="706"/>
      <c r="V27" s="706"/>
      <c r="W27" s="706"/>
      <c r="X27" s="706"/>
      <c r="Y27" s="706"/>
      <c r="Z27" s="706"/>
      <c r="AA27" s="706"/>
      <c r="AB27" s="216"/>
      <c r="AD27" s="218"/>
      <c r="AE27" s="218"/>
      <c r="AF27" s="218"/>
      <c r="AG27" s="218"/>
      <c r="AH27" s="218"/>
      <c r="AI27" s="218"/>
      <c r="AJ27" s="218"/>
      <c r="AK27" s="218"/>
    </row>
    <row r="28" spans="2:37" ht="17.25" customHeight="1">
      <c r="B28" s="215"/>
      <c r="C28" s="219"/>
      <c r="D28" s="220"/>
      <c r="E28" s="220"/>
      <c r="F28" s="220"/>
      <c r="G28" s="220"/>
      <c r="H28" s="220"/>
      <c r="I28" s="220"/>
      <c r="J28" s="220"/>
      <c r="K28" s="220"/>
      <c r="L28" s="220"/>
      <c r="M28" s="220"/>
      <c r="N28" s="220"/>
      <c r="O28" s="220"/>
      <c r="P28" s="220"/>
      <c r="Q28" s="220"/>
      <c r="R28" s="706"/>
      <c r="S28" s="706"/>
      <c r="T28" s="706"/>
      <c r="U28" s="706"/>
      <c r="V28" s="706"/>
      <c r="W28" s="706"/>
      <c r="X28" s="706"/>
      <c r="Y28" s="706"/>
      <c r="Z28" s="706"/>
      <c r="AA28" s="706"/>
      <c r="AB28" s="216"/>
      <c r="AD28" s="218"/>
      <c r="AE28" s="218"/>
      <c r="AF28" s="218"/>
      <c r="AG28" s="218"/>
      <c r="AH28" s="218"/>
      <c r="AI28" s="218"/>
      <c r="AJ28" s="218"/>
      <c r="AK28" s="218"/>
    </row>
    <row r="29" spans="2:37" ht="4.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D29" s="218"/>
      <c r="AE29" s="218"/>
      <c r="AF29" s="218"/>
      <c r="AG29" s="218"/>
      <c r="AH29" s="218"/>
      <c r="AI29" s="218"/>
      <c r="AJ29" s="218"/>
      <c r="AK29" s="218"/>
    </row>
    <row r="30" spans="2:37" ht="18"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D30" s="218"/>
      <c r="AE30" s="218"/>
      <c r="AF30" s="218"/>
      <c r="AG30" s="218"/>
      <c r="AH30" s="218"/>
      <c r="AI30" s="218"/>
      <c r="AJ30" s="218"/>
      <c r="AK30" s="218"/>
    </row>
    <row r="31" spans="2:37" ht="18" customHeight="1">
      <c r="B31" s="215"/>
      <c r="C31" s="219"/>
      <c r="D31" s="227" t="s">
        <v>27</v>
      </c>
      <c r="E31" s="228"/>
      <c r="F31" s="256">
        <f>INDICADORES!H26</f>
        <v>5668</v>
      </c>
      <c r="G31" s="256">
        <f>INDICADORES!K26</f>
        <v>11477</v>
      </c>
      <c r="H31" s="256">
        <f>INDICADORES!N26</f>
        <v>20561</v>
      </c>
      <c r="I31" s="256">
        <f>INDICADORES!T26</f>
        <v>19253</v>
      </c>
      <c r="J31" s="256">
        <f>INDICADORES!W26</f>
        <v>9644</v>
      </c>
      <c r="K31" s="256">
        <f>INDICADORES!Z26</f>
        <v>8719</v>
      </c>
      <c r="L31" s="256">
        <f>INDICADORES!AF26</f>
        <v>8293</v>
      </c>
      <c r="M31" s="256">
        <f>INDICADORES!AI26</f>
        <v>27217</v>
      </c>
      <c r="N31" s="256">
        <f>INDICADORES!AL26</f>
        <v>34629</v>
      </c>
      <c r="O31" s="256">
        <f>INDICADORES!AR26</f>
        <v>81506</v>
      </c>
      <c r="P31" s="256">
        <f>INDICADORES!AU26</f>
        <v>60005</v>
      </c>
      <c r="Q31" s="256">
        <f>INDICADORES!AX26</f>
        <v>65515</v>
      </c>
      <c r="R31" s="257">
        <f>SUM(F31:Q31)</f>
        <v>352487</v>
      </c>
      <c r="U31" s="220"/>
      <c r="V31" s="220"/>
      <c r="W31" s="220"/>
      <c r="X31" s="220"/>
      <c r="Y31" s="220"/>
      <c r="Z31" s="220"/>
      <c r="AA31" s="221"/>
      <c r="AB31" s="216"/>
      <c r="AD31" s="218"/>
      <c r="AE31" s="218"/>
      <c r="AF31" s="218"/>
      <c r="AG31" s="218"/>
      <c r="AH31" s="218"/>
      <c r="AI31" s="218"/>
      <c r="AJ31" s="218"/>
      <c r="AK31" s="218"/>
    </row>
    <row r="32" spans="2:37" ht="18" customHeight="1">
      <c r="B32" s="215"/>
      <c r="C32" s="219"/>
      <c r="D32" s="227" t="s">
        <v>798</v>
      </c>
      <c r="E32" s="228"/>
      <c r="F32" s="256">
        <f>INDICADORES!I26</f>
        <v>4125</v>
      </c>
      <c r="G32" s="256">
        <f>INDICADORES!L26</f>
        <v>4085</v>
      </c>
      <c r="H32" s="256">
        <f>INDICADORES!O26</f>
        <v>4910</v>
      </c>
      <c r="I32" s="256">
        <f>INDICADORES!U26</f>
        <v>3980</v>
      </c>
      <c r="J32" s="256">
        <f>INDICADORES!X26</f>
        <v>3699</v>
      </c>
      <c r="K32" s="256">
        <f>INDICADORES!AA26</f>
        <v>3745</v>
      </c>
      <c r="L32" s="256">
        <f>INDICADORES!AG26</f>
        <v>3824</v>
      </c>
      <c r="M32" s="256">
        <f>INDICADORES!AJ26</f>
        <v>4413</v>
      </c>
      <c r="N32" s="256">
        <f>INDICADORES!AM26</f>
        <v>4515</v>
      </c>
      <c r="O32" s="256">
        <f>INDICADORES!AS26</f>
        <v>5189</v>
      </c>
      <c r="P32" s="256">
        <f>INDICADORES!AV26</f>
        <v>4522</v>
      </c>
      <c r="Q32" s="256">
        <f>INDICADORES!AY26</f>
        <v>4404</v>
      </c>
      <c r="R32" s="257">
        <f>SUM(F32:Q32)</f>
        <v>51411</v>
      </c>
      <c r="U32" s="220"/>
      <c r="V32" s="220"/>
      <c r="W32" s="220"/>
      <c r="X32" s="220"/>
      <c r="Y32" s="220"/>
      <c r="Z32" s="220"/>
      <c r="AA32" s="221"/>
      <c r="AB32" s="216"/>
      <c r="AD32" s="218"/>
      <c r="AE32" s="218"/>
      <c r="AF32" s="218"/>
      <c r="AG32" s="218"/>
      <c r="AH32" s="218"/>
      <c r="AI32" s="218"/>
      <c r="AJ32" s="218"/>
      <c r="AK32" s="218"/>
    </row>
    <row r="33" spans="2:37" ht="17.25" customHeight="1">
      <c r="B33" s="215"/>
      <c r="C33" s="219"/>
      <c r="D33" s="231" t="s">
        <v>515</v>
      </c>
      <c r="E33" s="377"/>
      <c r="F33" s="296">
        <f t="shared" ref="F33:R33" si="0">F31/F32</f>
        <v>1.374060606060606</v>
      </c>
      <c r="G33" s="296">
        <f t="shared" si="0"/>
        <v>2.8095471236230112</v>
      </c>
      <c r="H33" s="296">
        <f t="shared" si="0"/>
        <v>4.1875763747454178</v>
      </c>
      <c r="I33" s="296">
        <f t="shared" si="0"/>
        <v>4.8374371859296481</v>
      </c>
      <c r="J33" s="296">
        <f t="shared" si="0"/>
        <v>2.6071911327385782</v>
      </c>
      <c r="K33" s="296">
        <f t="shared" si="0"/>
        <v>2.3281708945260347</v>
      </c>
      <c r="L33" s="296">
        <f t="shared" si="0"/>
        <v>2.168671548117155</v>
      </c>
      <c r="M33" s="296">
        <f t="shared" si="0"/>
        <v>6.1674597779288467</v>
      </c>
      <c r="N33" s="296">
        <f t="shared" si="0"/>
        <v>7.6697674418604649</v>
      </c>
      <c r="O33" s="296">
        <f t="shared" si="0"/>
        <v>15.707458084409327</v>
      </c>
      <c r="P33" s="296">
        <f t="shared" si="0"/>
        <v>13.269570986289253</v>
      </c>
      <c r="Q33" s="296">
        <f t="shared" si="0"/>
        <v>14.876248864668483</v>
      </c>
      <c r="R33" s="296">
        <f t="shared" si="0"/>
        <v>6.8562564431736401</v>
      </c>
      <c r="U33" s="220"/>
      <c r="V33" s="220"/>
      <c r="W33" s="220"/>
      <c r="X33" s="220"/>
      <c r="Y33" s="220"/>
      <c r="Z33" s="220"/>
      <c r="AA33" s="221"/>
      <c r="AB33" s="216"/>
      <c r="AD33" s="218"/>
      <c r="AE33" s="218"/>
      <c r="AF33" s="218"/>
      <c r="AG33" s="218"/>
      <c r="AH33" s="218"/>
      <c r="AI33" s="218"/>
      <c r="AJ33" s="218"/>
      <c r="AK33" s="218"/>
    </row>
    <row r="34" spans="2:37" ht="17.25" customHeight="1">
      <c r="B34" s="215"/>
      <c r="C34" s="219"/>
      <c r="D34" s="231" t="s">
        <v>516</v>
      </c>
      <c r="E34" s="275"/>
      <c r="F34" s="312">
        <v>8.2406557377049197</v>
      </c>
      <c r="G34" s="312">
        <v>6.7356881851400701</v>
      </c>
      <c r="H34" s="312">
        <v>11.5644104803493</v>
      </c>
      <c r="I34" s="312">
        <v>16.0199041651308</v>
      </c>
      <c r="J34" s="312">
        <v>23.555729984301401</v>
      </c>
      <c r="K34" s="312">
        <v>14.681105990783401</v>
      </c>
      <c r="L34" s="312">
        <v>9.4721780604133503</v>
      </c>
      <c r="M34" s="312">
        <v>4.4260523321956802</v>
      </c>
      <c r="N34" s="312">
        <v>4.0235818992989199</v>
      </c>
      <c r="O34" s="312">
        <v>5.5508497437280804</v>
      </c>
      <c r="P34" s="312" t="e">
        <f>#DIV/0!</f>
        <v>#DIV/0!</v>
      </c>
      <c r="Q34" s="312" t="e">
        <f>#DIV/0!</f>
        <v>#DIV/0!</v>
      </c>
      <c r="R34" s="299">
        <v>9.8430714432495403</v>
      </c>
      <c r="U34" s="220"/>
      <c r="V34" s="220"/>
      <c r="W34" s="220"/>
      <c r="X34" s="220"/>
      <c r="Y34" s="220"/>
      <c r="Z34" s="220"/>
      <c r="AA34" s="221"/>
      <c r="AB34" s="216"/>
      <c r="AD34" s="218"/>
      <c r="AE34" s="218"/>
      <c r="AF34" s="218"/>
      <c r="AG34" s="218"/>
      <c r="AH34" s="218"/>
      <c r="AI34" s="218"/>
      <c r="AJ34" s="218"/>
      <c r="AK34" s="218"/>
    </row>
    <row r="35" spans="2:37" ht="16.5" customHeight="1">
      <c r="B35" s="215"/>
      <c r="C35" s="219"/>
      <c r="D35" s="685" t="s">
        <v>26</v>
      </c>
      <c r="E35" s="685"/>
      <c r="F35" s="300">
        <v>15</v>
      </c>
      <c r="G35" s="300">
        <v>15</v>
      </c>
      <c r="H35" s="300">
        <v>15</v>
      </c>
      <c r="I35" s="300">
        <v>15</v>
      </c>
      <c r="J35" s="300">
        <v>15</v>
      </c>
      <c r="K35" s="300">
        <v>15</v>
      </c>
      <c r="L35" s="300">
        <v>15</v>
      </c>
      <c r="M35" s="300">
        <v>15</v>
      </c>
      <c r="N35" s="300">
        <v>15</v>
      </c>
      <c r="O35" s="300">
        <v>15</v>
      </c>
      <c r="P35" s="300">
        <v>15</v>
      </c>
      <c r="Q35" s="300">
        <v>15</v>
      </c>
      <c r="R35" s="299">
        <v>5</v>
      </c>
      <c r="U35" s="220"/>
      <c r="V35" s="220"/>
      <c r="W35" s="220"/>
      <c r="X35" s="220"/>
      <c r="Y35" s="220"/>
      <c r="Z35" s="220"/>
      <c r="AA35" s="221"/>
      <c r="AB35" s="216"/>
      <c r="AD35" s="218"/>
      <c r="AE35" s="218"/>
      <c r="AF35" s="218"/>
      <c r="AG35" s="218"/>
      <c r="AH35" s="218"/>
      <c r="AI35" s="218"/>
      <c r="AJ35" s="218"/>
      <c r="AK35" s="218"/>
    </row>
    <row r="36" spans="2:37" ht="5.25" customHeight="1">
      <c r="B36" s="215"/>
      <c r="C36" s="219"/>
      <c r="D36" s="220"/>
      <c r="E36" s="220"/>
      <c r="F36" s="220"/>
      <c r="G36" s="220"/>
      <c r="H36" s="220"/>
      <c r="I36" s="220"/>
      <c r="J36" s="220"/>
      <c r="K36" s="220"/>
      <c r="L36" s="220"/>
      <c r="M36" s="220"/>
      <c r="N36" s="220"/>
      <c r="O36" s="220"/>
      <c r="P36" s="220"/>
      <c r="Q36" s="220"/>
      <c r="R36" s="220"/>
      <c r="S36" s="220"/>
      <c r="T36" s="220"/>
      <c r="W36" s="220"/>
      <c r="X36" s="220"/>
      <c r="Y36" s="220"/>
      <c r="Z36" s="220"/>
      <c r="AA36" s="221"/>
      <c r="AB36" s="216"/>
      <c r="AD36" s="218"/>
      <c r="AE36" s="218"/>
      <c r="AF36" s="218"/>
      <c r="AG36" s="218"/>
      <c r="AH36" s="218"/>
      <c r="AI36" s="218"/>
      <c r="AJ36" s="218"/>
      <c r="AK36" s="218"/>
    </row>
    <row r="37" spans="2:37">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D37" s="218"/>
      <c r="AE37" s="218"/>
      <c r="AF37" s="218"/>
      <c r="AG37" s="218"/>
      <c r="AH37" s="218"/>
      <c r="AI37" s="218"/>
      <c r="AJ37" s="218"/>
      <c r="AK37" s="218"/>
    </row>
    <row r="38" spans="2:37" ht="30" customHeight="1">
      <c r="B38" s="215"/>
      <c r="C38" s="677" t="s">
        <v>27</v>
      </c>
      <c r="D38" s="677"/>
      <c r="E38" s="677"/>
      <c r="F38" s="677"/>
      <c r="G38" s="656" t="s">
        <v>97</v>
      </c>
      <c r="H38" s="656"/>
      <c r="I38" s="656"/>
      <c r="J38" s="656"/>
      <c r="K38" s="656"/>
      <c r="L38" s="656"/>
      <c r="M38" s="656"/>
      <c r="N38" s="656"/>
      <c r="O38" s="690" t="s">
        <v>518</v>
      </c>
      <c r="P38" s="690"/>
      <c r="Q38" s="690"/>
      <c r="R38" s="690"/>
      <c r="S38" s="690"/>
      <c r="T38" s="762"/>
      <c r="U38" s="762"/>
      <c r="V38" s="762"/>
      <c r="W38" s="762"/>
      <c r="X38" s="762"/>
      <c r="Y38" s="762"/>
      <c r="Z38" s="762"/>
      <c r="AA38" s="762"/>
      <c r="AB38" s="301"/>
      <c r="AD38" s="261"/>
      <c r="AE38" s="646"/>
      <c r="AF38" s="646"/>
      <c r="AG38" s="646"/>
      <c r="AH38" s="646"/>
      <c r="AI38" s="646"/>
      <c r="AJ38" s="646"/>
      <c r="AK38" s="646"/>
    </row>
    <row r="39" spans="2:37" ht="15.75" customHeight="1">
      <c r="B39" s="215"/>
      <c r="C39" s="661" t="s">
        <v>28</v>
      </c>
      <c r="D39" s="661"/>
      <c r="E39" s="661"/>
      <c r="F39" s="661"/>
      <c r="G39" s="656" t="s">
        <v>98</v>
      </c>
      <c r="H39" s="656"/>
      <c r="I39" s="656"/>
      <c r="J39" s="656"/>
      <c r="K39" s="656"/>
      <c r="L39" s="656"/>
      <c r="M39" s="656"/>
      <c r="N39" s="656"/>
      <c r="O39" s="661" t="s">
        <v>519</v>
      </c>
      <c r="P39" s="661"/>
      <c r="Q39" s="661"/>
      <c r="R39" s="661"/>
      <c r="S39" s="661"/>
      <c r="T39" s="740"/>
      <c r="U39" s="740"/>
      <c r="V39" s="740"/>
      <c r="W39" s="740"/>
      <c r="X39" s="740"/>
      <c r="Y39" s="740"/>
      <c r="Z39" s="740"/>
      <c r="AA39" s="740"/>
      <c r="AB39" s="301"/>
      <c r="AD39" s="261"/>
      <c r="AE39" s="646"/>
      <c r="AF39" s="646"/>
      <c r="AG39" s="646"/>
      <c r="AH39" s="646"/>
      <c r="AI39" s="646"/>
      <c r="AJ39" s="646"/>
      <c r="AK39" s="646"/>
    </row>
    <row r="40" spans="2:37" ht="20.25" customHeight="1">
      <c r="B40" s="215"/>
      <c r="C40" s="661" t="s">
        <v>520</v>
      </c>
      <c r="D40" s="661"/>
      <c r="E40" s="661"/>
      <c r="F40" s="661"/>
      <c r="G40" s="656" t="s">
        <v>544</v>
      </c>
      <c r="H40" s="656"/>
      <c r="I40" s="656"/>
      <c r="J40" s="656"/>
      <c r="K40" s="656"/>
      <c r="L40" s="656"/>
      <c r="M40" s="656"/>
      <c r="N40" s="656"/>
      <c r="O40" s="648" t="s">
        <v>471</v>
      </c>
      <c r="P40" s="648"/>
      <c r="Q40" s="648"/>
      <c r="R40" s="648"/>
      <c r="S40" s="648"/>
      <c r="T40" s="740" t="s">
        <v>472</v>
      </c>
      <c r="U40" s="740"/>
      <c r="V40" s="740"/>
      <c r="W40" s="740"/>
      <c r="X40" s="740"/>
      <c r="Y40" s="740"/>
      <c r="Z40" s="740"/>
      <c r="AA40" s="740"/>
      <c r="AB40" s="301"/>
      <c r="AD40" s="261"/>
      <c r="AE40" s="239"/>
      <c r="AF40" s="239"/>
      <c r="AG40" s="239"/>
      <c r="AH40" s="239"/>
      <c r="AI40" s="239"/>
      <c r="AJ40" s="239"/>
      <c r="AK40" s="239"/>
    </row>
    <row r="41" spans="2:37" ht="21" customHeight="1">
      <c r="B41" s="215"/>
      <c r="C41" s="661" t="s">
        <v>468</v>
      </c>
      <c r="D41" s="661"/>
      <c r="E41" s="661"/>
      <c r="F41" s="661"/>
      <c r="G41" s="656" t="s">
        <v>34</v>
      </c>
      <c r="H41" s="656"/>
      <c r="I41" s="656"/>
      <c r="J41" s="656"/>
      <c r="K41" s="656"/>
      <c r="L41" s="656"/>
      <c r="M41" s="656"/>
      <c r="N41" s="656"/>
      <c r="O41" s="648" t="s">
        <v>473</v>
      </c>
      <c r="P41" s="648"/>
      <c r="Q41" s="648"/>
      <c r="R41" s="648"/>
      <c r="S41" s="648"/>
      <c r="T41" s="740" t="s">
        <v>474</v>
      </c>
      <c r="U41" s="740"/>
      <c r="V41" s="740"/>
      <c r="W41" s="740"/>
      <c r="X41" s="740"/>
      <c r="Y41" s="740"/>
      <c r="Z41" s="740"/>
      <c r="AA41" s="740"/>
      <c r="AB41" s="301"/>
      <c r="AD41" s="261"/>
      <c r="AE41" s="647"/>
      <c r="AF41" s="647"/>
      <c r="AG41" s="647"/>
      <c r="AH41" s="647"/>
      <c r="AI41" s="647"/>
      <c r="AJ41" s="647"/>
      <c r="AK41" s="647"/>
    </row>
    <row r="42" spans="2:37" ht="18" customHeight="1">
      <c r="B42" s="215"/>
      <c r="C42" s="668" t="s">
        <v>522</v>
      </c>
      <c r="D42" s="668"/>
      <c r="E42" s="668"/>
      <c r="F42" s="668"/>
      <c r="G42" s="737">
        <v>1</v>
      </c>
      <c r="H42" s="737"/>
      <c r="I42" s="737"/>
      <c r="J42" s="737"/>
      <c r="K42" s="737"/>
      <c r="L42" s="737"/>
      <c r="M42" s="737"/>
      <c r="N42" s="737"/>
      <c r="O42" s="661" t="s">
        <v>475</v>
      </c>
      <c r="P42" s="661"/>
      <c r="Q42" s="661"/>
      <c r="R42" s="661"/>
      <c r="S42" s="661"/>
      <c r="T42" s="740"/>
      <c r="U42" s="740"/>
      <c r="V42" s="740"/>
      <c r="W42" s="740"/>
      <c r="X42" s="740"/>
      <c r="Y42" s="740"/>
      <c r="Z42" s="740"/>
      <c r="AA42" s="740"/>
      <c r="AB42" s="301"/>
      <c r="AD42" s="261"/>
      <c r="AE42" s="647"/>
      <c r="AF42" s="647"/>
      <c r="AG42" s="647"/>
      <c r="AH42" s="647"/>
      <c r="AI42" s="647"/>
      <c r="AJ42" s="647"/>
      <c r="AK42" s="647"/>
    </row>
    <row r="43" spans="2:37" ht="18.75" customHeight="1">
      <c r="B43" s="215"/>
      <c r="C43" s="668"/>
      <c r="D43" s="668"/>
      <c r="E43" s="668"/>
      <c r="F43" s="668"/>
      <c r="G43" s="737"/>
      <c r="H43" s="737"/>
      <c r="I43" s="737"/>
      <c r="J43" s="737"/>
      <c r="K43" s="737"/>
      <c r="L43" s="737"/>
      <c r="M43" s="737"/>
      <c r="N43" s="737"/>
      <c r="O43" s="668" t="s">
        <v>476</v>
      </c>
      <c r="P43" s="668"/>
      <c r="Q43" s="668"/>
      <c r="R43" s="668"/>
      <c r="S43" s="668"/>
      <c r="T43" s="741" t="s">
        <v>477</v>
      </c>
      <c r="U43" s="741"/>
      <c r="V43" s="741"/>
      <c r="W43" s="741"/>
      <c r="X43" s="741"/>
      <c r="Y43" s="741"/>
      <c r="Z43" s="741"/>
      <c r="AA43" s="741"/>
      <c r="AB43" s="301"/>
      <c r="AD43" s="261"/>
      <c r="AE43" s="238"/>
      <c r="AF43" s="238"/>
      <c r="AG43" s="238"/>
      <c r="AH43" s="238"/>
      <c r="AI43" s="238"/>
      <c r="AJ43" s="238"/>
      <c r="AK43" s="238"/>
    </row>
    <row r="44" spans="2:37">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301"/>
      <c r="AD44" s="261"/>
      <c r="AE44" s="647"/>
      <c r="AF44" s="647"/>
      <c r="AG44" s="647"/>
      <c r="AH44" s="647"/>
      <c r="AI44" s="647"/>
      <c r="AJ44" s="647"/>
      <c r="AK44" s="647"/>
    </row>
    <row r="45" spans="2:37" ht="30" customHeight="1">
      <c r="B45" s="215"/>
      <c r="C45" s="677" t="s">
        <v>480</v>
      </c>
      <c r="D45" s="677"/>
      <c r="E45" s="677"/>
      <c r="F45" s="677"/>
      <c r="G45" s="662" t="s">
        <v>481</v>
      </c>
      <c r="H45" s="662"/>
      <c r="I45" s="322" t="s">
        <v>482</v>
      </c>
      <c r="J45" s="241" t="s">
        <v>483</v>
      </c>
      <c r="K45" s="240"/>
      <c r="L45" s="241" t="s">
        <v>484</v>
      </c>
      <c r="M45" s="242"/>
      <c r="N45" s="243"/>
      <c r="O45" s="663" t="s">
        <v>485</v>
      </c>
      <c r="P45" s="663"/>
      <c r="Q45" s="663"/>
      <c r="R45" s="663"/>
      <c r="S45" s="720" t="s">
        <v>486</v>
      </c>
      <c r="T45" s="720"/>
      <c r="U45" s="720"/>
      <c r="V45" s="720"/>
      <c r="W45" s="720"/>
      <c r="X45" s="720"/>
      <c r="Y45" s="720"/>
      <c r="Z45" s="720"/>
      <c r="AA45" s="720"/>
      <c r="AB45" s="301"/>
      <c r="AD45" s="261"/>
      <c r="AE45" s="238"/>
      <c r="AF45" s="238"/>
      <c r="AG45" s="238"/>
      <c r="AH45" s="238"/>
      <c r="AI45" s="238"/>
      <c r="AJ45" s="238"/>
      <c r="AK45" s="238"/>
    </row>
    <row r="46" spans="2:37" ht="22.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5" t="s">
        <v>482</v>
      </c>
      <c r="W46" s="721" t="s">
        <v>489</v>
      </c>
      <c r="X46" s="721"/>
      <c r="Y46" s="721"/>
      <c r="Z46" s="667"/>
      <c r="AA46" s="667"/>
      <c r="AB46" s="301"/>
      <c r="AD46" s="261"/>
      <c r="AE46" s="647"/>
      <c r="AF46" s="647"/>
      <c r="AG46" s="647"/>
      <c r="AH46" s="647"/>
      <c r="AI46" s="647"/>
      <c r="AJ46" s="647"/>
      <c r="AK46" s="647"/>
    </row>
    <row r="47" spans="2:37" ht="31.5" customHeight="1">
      <c r="B47" s="215"/>
      <c r="C47" s="648" t="s">
        <v>490</v>
      </c>
      <c r="D47" s="648"/>
      <c r="E47" s="648"/>
      <c r="F47" s="648"/>
      <c r="G47" s="652"/>
      <c r="H47" s="652"/>
      <c r="I47" s="652"/>
      <c r="J47" s="652"/>
      <c r="K47" s="652"/>
      <c r="L47" s="652"/>
      <c r="M47" s="652"/>
      <c r="N47" s="652"/>
      <c r="O47" s="650"/>
      <c r="P47" s="650"/>
      <c r="Q47" s="650"/>
      <c r="R47" s="650"/>
      <c r="S47" s="721" t="s">
        <v>476</v>
      </c>
      <c r="T47" s="721"/>
      <c r="U47" s="721"/>
      <c r="V47" s="655" t="s">
        <v>482</v>
      </c>
      <c r="W47" s="721" t="s">
        <v>523</v>
      </c>
      <c r="X47" s="721"/>
      <c r="Y47" s="721"/>
      <c r="Z47" s="712"/>
      <c r="AA47" s="712"/>
      <c r="AB47" s="301"/>
      <c r="AD47" s="261"/>
      <c r="AE47" s="647"/>
      <c r="AF47" s="647"/>
      <c r="AG47" s="647"/>
      <c r="AH47" s="647"/>
      <c r="AI47" s="647"/>
      <c r="AJ47" s="647"/>
      <c r="AK47" s="647"/>
    </row>
    <row r="48" spans="2:37" ht="22.5" customHeight="1">
      <c r="B48" s="215"/>
      <c r="C48" s="648" t="s">
        <v>524</v>
      </c>
      <c r="D48" s="648"/>
      <c r="E48" s="648"/>
      <c r="F48" s="648"/>
      <c r="G48" s="736" t="s">
        <v>622</v>
      </c>
      <c r="H48" s="736"/>
      <c r="I48" s="736"/>
      <c r="J48" s="736"/>
      <c r="K48" s="736"/>
      <c r="L48" s="736"/>
      <c r="M48" s="736"/>
      <c r="N48" s="736"/>
      <c r="O48" s="650"/>
      <c r="P48" s="650"/>
      <c r="Q48" s="650"/>
      <c r="R48" s="650"/>
      <c r="S48" s="721"/>
      <c r="T48" s="721"/>
      <c r="U48" s="721"/>
      <c r="V48" s="655"/>
      <c r="W48" s="721"/>
      <c r="X48" s="721"/>
      <c r="Y48" s="721"/>
      <c r="Z48" s="712"/>
      <c r="AA48" s="712"/>
      <c r="AB48" s="301"/>
      <c r="AD48" s="261"/>
      <c r="AE48" s="647"/>
      <c r="AF48" s="647"/>
      <c r="AG48" s="647"/>
      <c r="AH48" s="647"/>
      <c r="AI48" s="647"/>
      <c r="AJ48" s="647"/>
      <c r="AK48" s="647"/>
    </row>
    <row r="49" spans="1:37" ht="15" customHeight="1">
      <c r="B49" s="215"/>
      <c r="C49" s="648" t="s">
        <v>526</v>
      </c>
      <c r="D49" s="648"/>
      <c r="E49" s="648"/>
      <c r="F49" s="648"/>
      <c r="G49" s="649" t="s">
        <v>35</v>
      </c>
      <c r="H49" s="649"/>
      <c r="I49" s="649"/>
      <c r="J49" s="649"/>
      <c r="K49" s="649"/>
      <c r="L49" s="649"/>
      <c r="M49" s="649"/>
      <c r="N49" s="649"/>
      <c r="O49" s="650"/>
      <c r="P49" s="650"/>
      <c r="Q49" s="650"/>
      <c r="R49" s="650"/>
      <c r="S49" s="715" t="s">
        <v>493</v>
      </c>
      <c r="T49" s="715"/>
      <c r="U49" s="715"/>
      <c r="V49" s="654" t="s">
        <v>482</v>
      </c>
      <c r="W49" s="607" t="s">
        <v>494</v>
      </c>
      <c r="X49" s="607"/>
      <c r="Y49" s="607"/>
      <c r="Z49" s="608" t="s">
        <v>482</v>
      </c>
      <c r="AA49" s="608"/>
      <c r="AB49" s="301"/>
      <c r="AD49" s="261"/>
      <c r="AE49" s="647"/>
      <c r="AF49" s="647"/>
      <c r="AG49" s="647"/>
      <c r="AH49" s="647"/>
      <c r="AI49" s="647"/>
      <c r="AJ49" s="647"/>
      <c r="AK49" s="647"/>
    </row>
    <row r="50" spans="1:37" ht="15" customHeight="1">
      <c r="B50" s="215"/>
      <c r="C50" s="648" t="s">
        <v>495</v>
      </c>
      <c r="D50" s="648"/>
      <c r="E50" s="648"/>
      <c r="F50" s="648"/>
      <c r="G50" s="649"/>
      <c r="H50" s="649"/>
      <c r="I50" s="649"/>
      <c r="J50" s="649"/>
      <c r="K50" s="649"/>
      <c r="L50" s="649"/>
      <c r="M50" s="649"/>
      <c r="N50" s="649"/>
      <c r="O50" s="650"/>
      <c r="P50" s="650"/>
      <c r="Q50" s="650"/>
      <c r="R50" s="650"/>
      <c r="S50" s="715"/>
      <c r="T50" s="715"/>
      <c r="U50" s="715"/>
      <c r="V50" s="654"/>
      <c r="W50" s="607"/>
      <c r="X50" s="607"/>
      <c r="Y50" s="607"/>
      <c r="Z50" s="608"/>
      <c r="AA50" s="608"/>
      <c r="AB50" s="301"/>
      <c r="AD50" s="261"/>
      <c r="AE50" s="647"/>
      <c r="AF50" s="647"/>
      <c r="AG50" s="647"/>
      <c r="AH50" s="647"/>
      <c r="AI50" s="647"/>
      <c r="AJ50" s="647"/>
      <c r="AK50" s="647"/>
    </row>
    <row r="51" spans="1:37" ht="1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608"/>
      <c r="AA51" s="608"/>
      <c r="AB51" s="301"/>
      <c r="AD51" s="261"/>
      <c r="AE51" s="647"/>
      <c r="AF51" s="647"/>
      <c r="AG51" s="647"/>
      <c r="AH51" s="647"/>
      <c r="AI51" s="647"/>
      <c r="AJ51" s="647"/>
      <c r="AK51" s="647"/>
    </row>
    <row r="52" spans="1:37"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304"/>
      <c r="AB52" s="305"/>
      <c r="AD52" s="261"/>
      <c r="AE52" s="646"/>
      <c r="AF52" s="646"/>
      <c r="AG52" s="646"/>
      <c r="AH52" s="646"/>
      <c r="AI52" s="646"/>
      <c r="AJ52" s="646"/>
      <c r="AK52" s="646"/>
    </row>
    <row r="53" spans="1:37" ht="22.5" customHeight="1">
      <c r="C53" s="253"/>
      <c r="D53" s="238"/>
      <c r="E53" s="238"/>
      <c r="F53" s="238"/>
      <c r="G53" s="238"/>
      <c r="H53" s="238"/>
      <c r="I53" s="238"/>
      <c r="J53" s="238"/>
      <c r="K53" s="238"/>
      <c r="L53" s="238"/>
      <c r="M53" s="238"/>
      <c r="N53" s="238"/>
      <c r="AB53" s="238"/>
      <c r="AD53" s="261"/>
      <c r="AE53" s="646"/>
      <c r="AF53" s="646"/>
      <c r="AG53" s="646"/>
      <c r="AH53" s="646"/>
      <c r="AI53" s="646"/>
      <c r="AJ53" s="646"/>
      <c r="AK53" s="646"/>
    </row>
    <row r="54" spans="1:37" ht="22.5" customHeight="1">
      <c r="A54" s="220"/>
      <c r="C54" s="253"/>
      <c r="D54" s="238"/>
      <c r="E54" s="238"/>
      <c r="F54" s="238"/>
      <c r="G54" s="238"/>
      <c r="H54" s="238"/>
      <c r="I54" s="238"/>
      <c r="J54" s="238"/>
      <c r="K54" s="238"/>
      <c r="L54" s="238"/>
      <c r="M54" s="238"/>
      <c r="N54" s="238"/>
      <c r="AB54" s="238"/>
      <c r="AD54" s="261"/>
      <c r="AE54" s="239"/>
      <c r="AF54" s="239"/>
      <c r="AG54" s="239"/>
      <c r="AH54" s="239"/>
      <c r="AI54" s="239"/>
      <c r="AJ54" s="239"/>
      <c r="AK54" s="239"/>
    </row>
    <row r="55" spans="1:37" ht="22.5" customHeight="1">
      <c r="C55" s="253"/>
      <c r="D55" s="238"/>
      <c r="E55" s="238"/>
      <c r="F55" s="238"/>
      <c r="G55" s="238"/>
      <c r="H55" s="238"/>
      <c r="I55" s="238"/>
      <c r="J55" s="238"/>
      <c r="K55" s="238"/>
      <c r="L55" s="238"/>
      <c r="M55" s="238"/>
      <c r="N55" s="238"/>
      <c r="AB55" s="238"/>
      <c r="AD55" s="261"/>
      <c r="AE55" s="646"/>
      <c r="AF55" s="646"/>
      <c r="AG55" s="646"/>
      <c r="AH55" s="646"/>
      <c r="AI55" s="646"/>
      <c r="AJ55" s="646"/>
      <c r="AK55" s="646"/>
    </row>
    <row r="56" spans="1:37" ht="22.5" customHeight="1">
      <c r="C56" s="253"/>
      <c r="D56" s="238"/>
      <c r="E56" s="238"/>
      <c r="F56" s="238"/>
      <c r="G56" s="238"/>
      <c r="H56" s="238"/>
      <c r="I56" s="238"/>
      <c r="J56" s="238"/>
      <c r="K56" s="238"/>
      <c r="L56" s="238"/>
      <c r="M56" s="238"/>
      <c r="N56" s="238"/>
      <c r="AB56" s="238"/>
      <c r="AD56" s="261"/>
      <c r="AE56" s="646"/>
      <c r="AF56" s="646"/>
      <c r="AG56" s="646"/>
      <c r="AH56" s="646"/>
      <c r="AI56" s="646"/>
      <c r="AJ56" s="646"/>
      <c r="AK56" s="646"/>
    </row>
    <row r="57" spans="1:37" ht="22.5" customHeight="1">
      <c r="C57" s="253"/>
      <c r="D57" s="238"/>
      <c r="E57" s="238"/>
      <c r="F57" s="238"/>
      <c r="G57" s="238"/>
      <c r="H57" s="238"/>
      <c r="I57" s="238"/>
      <c r="J57" s="238"/>
      <c r="K57" s="238"/>
      <c r="L57" s="238"/>
      <c r="M57" s="238"/>
      <c r="N57" s="238"/>
      <c r="P57" s="253"/>
      <c r="Q57" s="254"/>
      <c r="R57" s="254"/>
      <c r="S57" s="254"/>
      <c r="T57" s="254"/>
      <c r="U57" s="254"/>
      <c r="V57" s="254"/>
      <c r="W57" s="254"/>
      <c r="X57" s="254"/>
      <c r="Y57" s="254"/>
      <c r="Z57" s="254"/>
    </row>
    <row r="58" spans="1:37"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row>
    <row r="59" spans="1:37"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row>
    <row r="60" spans="1:37"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row>
    <row r="61" spans="1:37"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row>
    <row r="62" spans="1:37"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row>
    <row r="63" spans="1:37"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row>
    <row r="64" spans="1:37"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row>
    <row r="65" spans="3:26"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row>
    <row r="66" spans="3:26"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row>
    <row r="67" spans="3:26"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row>
    <row r="68" spans="3:26"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row>
    <row r="69" spans="3:26"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row>
    <row r="70" spans="3:26"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row>
    <row r="71" spans="3:26"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row>
    <row r="72" spans="3:26"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row>
    <row r="73" spans="3:26"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row>
    <row r="74" spans="3:26"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row>
    <row r="75" spans="3:26"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row>
    <row r="76" spans="3:26">
      <c r="C76" s="253"/>
      <c r="D76" s="238"/>
      <c r="E76" s="238"/>
      <c r="F76" s="238"/>
      <c r="G76" s="238"/>
      <c r="H76" s="238"/>
      <c r="I76" s="238"/>
      <c r="J76" s="238"/>
      <c r="K76" s="238"/>
      <c r="L76" s="238"/>
      <c r="M76" s="238"/>
      <c r="N76" s="238"/>
      <c r="P76" s="253"/>
      <c r="Q76" s="254"/>
      <c r="R76" s="254"/>
      <c r="S76" s="254"/>
      <c r="T76" s="254"/>
      <c r="U76" s="254"/>
      <c r="V76" s="254"/>
      <c r="W76" s="254"/>
      <c r="X76" s="254"/>
      <c r="Y76" s="254"/>
      <c r="Z76" s="254"/>
    </row>
    <row r="77" spans="3:26">
      <c r="C77" s="253"/>
      <c r="D77" s="238"/>
      <c r="E77" s="238"/>
      <c r="F77" s="238"/>
      <c r="G77" s="238"/>
      <c r="H77" s="238"/>
      <c r="I77" s="238"/>
      <c r="J77" s="238"/>
      <c r="K77" s="238"/>
      <c r="L77" s="238"/>
      <c r="M77" s="238"/>
      <c r="N77" s="238"/>
      <c r="O77" s="255"/>
      <c r="P77" s="253"/>
      <c r="Q77" s="254"/>
      <c r="R77" s="254"/>
      <c r="S77" s="254"/>
      <c r="T77" s="254"/>
      <c r="U77" s="254"/>
      <c r="V77" s="254"/>
      <c r="W77" s="254"/>
      <c r="X77" s="254"/>
      <c r="Y77" s="254"/>
      <c r="Z77" s="254"/>
    </row>
    <row r="78" spans="3:26">
      <c r="C78" s="253"/>
      <c r="D78" s="238"/>
      <c r="E78" s="238"/>
      <c r="F78" s="238"/>
      <c r="G78" s="238"/>
      <c r="H78" s="238"/>
      <c r="I78" s="238"/>
      <c r="J78" s="238"/>
      <c r="K78" s="238"/>
      <c r="L78" s="238"/>
      <c r="M78" s="238"/>
      <c r="N78" s="238"/>
      <c r="P78" s="253"/>
      <c r="Q78" s="254"/>
      <c r="R78" s="254"/>
      <c r="S78" s="254"/>
      <c r="T78" s="254"/>
      <c r="U78" s="254"/>
      <c r="V78" s="254"/>
      <c r="W78" s="254"/>
      <c r="X78" s="254"/>
      <c r="Y78" s="254"/>
      <c r="Z78" s="254"/>
    </row>
    <row r="79" spans="3:26">
      <c r="C79" s="253"/>
      <c r="D79" s="238"/>
      <c r="E79" s="238"/>
      <c r="F79" s="238"/>
      <c r="G79" s="238"/>
      <c r="H79" s="238"/>
      <c r="I79" s="238"/>
      <c r="J79" s="238"/>
      <c r="K79" s="238"/>
      <c r="L79" s="238"/>
      <c r="M79" s="238"/>
      <c r="N79" s="238"/>
      <c r="P79" s="253"/>
      <c r="Q79" s="254"/>
      <c r="R79" s="254"/>
      <c r="S79" s="254"/>
      <c r="T79" s="254"/>
      <c r="U79" s="254"/>
      <c r="V79" s="254"/>
      <c r="W79" s="254"/>
      <c r="X79" s="254"/>
      <c r="Y79" s="254"/>
      <c r="Z79" s="254"/>
    </row>
    <row r="80" spans="3:26">
      <c r="C80" s="253"/>
      <c r="D80" s="238"/>
      <c r="E80" s="238"/>
      <c r="F80" s="238"/>
      <c r="G80" s="238"/>
      <c r="H80" s="238"/>
      <c r="I80" s="238"/>
      <c r="J80" s="238"/>
      <c r="K80" s="238"/>
      <c r="L80" s="238"/>
      <c r="M80" s="238"/>
      <c r="N80" s="238"/>
      <c r="P80" s="253"/>
      <c r="Q80" s="254"/>
      <c r="R80" s="254"/>
      <c r="S80" s="254"/>
      <c r="T80" s="254"/>
      <c r="U80" s="254"/>
      <c r="V80" s="254"/>
      <c r="W80" s="254"/>
      <c r="X80" s="254"/>
      <c r="Y80" s="254"/>
      <c r="Z80" s="254"/>
    </row>
    <row r="81" spans="3:26">
      <c r="C81" s="253"/>
      <c r="D81" s="238"/>
      <c r="E81" s="238"/>
      <c r="F81" s="238"/>
      <c r="G81" s="238"/>
      <c r="H81" s="238"/>
      <c r="I81" s="238"/>
      <c r="J81" s="238"/>
      <c r="K81" s="238"/>
      <c r="L81" s="238"/>
      <c r="M81" s="238"/>
      <c r="N81" s="238"/>
      <c r="P81" s="253"/>
      <c r="Q81" s="254"/>
      <c r="R81" s="254"/>
      <c r="S81" s="254"/>
      <c r="T81" s="254"/>
      <c r="U81" s="254"/>
      <c r="V81" s="254"/>
      <c r="W81" s="254"/>
      <c r="X81" s="254"/>
      <c r="Y81" s="254"/>
      <c r="Z81" s="254"/>
    </row>
    <row r="82" spans="3:26">
      <c r="C82" s="253"/>
      <c r="D82" s="238"/>
      <c r="E82" s="238"/>
      <c r="F82" s="238"/>
      <c r="G82" s="238"/>
      <c r="H82" s="238"/>
      <c r="I82" s="238"/>
      <c r="J82" s="238"/>
      <c r="K82" s="238"/>
      <c r="L82" s="238"/>
      <c r="M82" s="238"/>
      <c r="N82" s="238"/>
      <c r="O82" s="255"/>
      <c r="P82" s="253"/>
      <c r="Q82" s="254"/>
      <c r="R82" s="254"/>
      <c r="S82" s="254"/>
      <c r="T82" s="254"/>
      <c r="U82" s="254"/>
      <c r="V82" s="254"/>
      <c r="W82" s="254"/>
      <c r="X82" s="254"/>
      <c r="Y82" s="254"/>
      <c r="Z82" s="254"/>
    </row>
    <row r="83" spans="3:26">
      <c r="C83" s="253"/>
      <c r="D83" s="238"/>
      <c r="E83" s="238"/>
      <c r="F83" s="238"/>
      <c r="G83" s="238"/>
      <c r="H83" s="238"/>
      <c r="I83" s="238"/>
      <c r="J83" s="238"/>
      <c r="K83" s="238"/>
      <c r="L83" s="238"/>
      <c r="M83" s="238"/>
      <c r="N83" s="238"/>
      <c r="P83" s="253"/>
      <c r="Q83" s="254"/>
      <c r="R83" s="254"/>
      <c r="S83" s="254"/>
      <c r="T83" s="254"/>
      <c r="U83" s="254"/>
      <c r="V83" s="254"/>
      <c r="W83" s="254"/>
      <c r="X83" s="254"/>
      <c r="Y83" s="254"/>
      <c r="Z83" s="254"/>
    </row>
  </sheetData>
  <sheetProtection algorithmName="SHA-512" hashValue="8uIH6Bzi0NsxZDj0IkLDhRHZ3lBKmAbH8Ulkosqf32o1II9fpkRiKsAmoKnXKysQw/FiNEko8d9N4cY1rFON0g==" saltValue="IzMnODuTRERN8Rw0ZjTOzg==" spinCount="100000" sheet="1" objects="1" scenarios="1"/>
  <mergeCells count="87">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E38:AK38"/>
    <mergeCell ref="C39:F39"/>
    <mergeCell ref="G39:N39"/>
    <mergeCell ref="O39:S39"/>
    <mergeCell ref="T39:AA39"/>
    <mergeCell ref="AE39:AK39"/>
    <mergeCell ref="C40:F40"/>
    <mergeCell ref="G40:N40"/>
    <mergeCell ref="O40:S40"/>
    <mergeCell ref="T40:AA40"/>
    <mergeCell ref="C41:F41"/>
    <mergeCell ref="G41:N41"/>
    <mergeCell ref="O41:S41"/>
    <mergeCell ref="T41:AA41"/>
    <mergeCell ref="AE41:AK41"/>
    <mergeCell ref="C42:F43"/>
    <mergeCell ref="G42:N43"/>
    <mergeCell ref="O42:S42"/>
    <mergeCell ref="T42:AA42"/>
    <mergeCell ref="AE42:AK42"/>
    <mergeCell ref="O43:S43"/>
    <mergeCell ref="T43:AA43"/>
    <mergeCell ref="C44:N44"/>
    <mergeCell ref="O44:AA44"/>
    <mergeCell ref="AE44:AK44"/>
    <mergeCell ref="C45:F46"/>
    <mergeCell ref="G45:H45"/>
    <mergeCell ref="O45:R45"/>
    <mergeCell ref="S45:AA45"/>
    <mergeCell ref="G46:M46"/>
    <mergeCell ref="O46:R51"/>
    <mergeCell ref="S46:U46"/>
    <mergeCell ref="W46:Y46"/>
    <mergeCell ref="Z46:AA46"/>
    <mergeCell ref="AE46:AK46"/>
    <mergeCell ref="C47:F47"/>
    <mergeCell ref="G47:N47"/>
    <mergeCell ref="S47:U48"/>
    <mergeCell ref="V47:V48"/>
    <mergeCell ref="W47:Y48"/>
    <mergeCell ref="Z47:AA48"/>
    <mergeCell ref="AE47:AK47"/>
    <mergeCell ref="C48:F48"/>
    <mergeCell ref="G48:N48"/>
    <mergeCell ref="AE48:AK48"/>
    <mergeCell ref="C51:F51"/>
    <mergeCell ref="G51:N51"/>
    <mergeCell ref="AE51:AK51"/>
    <mergeCell ref="AE52:AK52"/>
    <mergeCell ref="C49:F49"/>
    <mergeCell ref="G49:N49"/>
    <mergeCell ref="S49:U51"/>
    <mergeCell ref="V49:V51"/>
    <mergeCell ref="W49:Y51"/>
    <mergeCell ref="C50:F50"/>
    <mergeCell ref="G50:N50"/>
    <mergeCell ref="AE53:AK53"/>
    <mergeCell ref="AE55:AK55"/>
    <mergeCell ref="AE56:AK56"/>
    <mergeCell ref="Z49:AA51"/>
    <mergeCell ref="AE49:AK49"/>
    <mergeCell ref="AE50:AK50"/>
  </mergeCells>
  <pageMargins left="0.45" right="0.49027777777777798" top="1.02013888888889" bottom="0.390277777777778" header="0.511811023622047" footer="0.511811023622047"/>
  <pageSetup paperSize="9" scale="80"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1"/>
  <dimension ref="A1:AL84"/>
  <sheetViews>
    <sheetView showGridLines="0" topLeftCell="I1" zoomScaleNormal="100" workbookViewId="0">
      <selection activeCell="X31" sqref="X31"/>
    </sheetView>
  </sheetViews>
  <sheetFormatPr baseColWidth="10" defaultColWidth="11.42578125" defaultRowHeight="12.75"/>
  <cols>
    <col min="1" max="2" width="1.140625" customWidth="1"/>
    <col min="3" max="3" width="4.28515625" customWidth="1"/>
    <col min="4" max="4" width="4.140625" customWidth="1"/>
    <col min="5" max="5" width="7"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799</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800</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97" t="s">
        <v>442</v>
      </c>
      <c r="S12" s="697"/>
      <c r="T12" s="697"/>
      <c r="U12" s="697"/>
      <c r="V12" s="697"/>
      <c r="W12" s="697"/>
      <c r="X12" s="697"/>
      <c r="Y12" s="697"/>
      <c r="Z12" s="697"/>
      <c r="AA12" s="697"/>
      <c r="AB12" s="216"/>
      <c r="AE12" s="218"/>
      <c r="AF12" s="218"/>
      <c r="AG12" s="218"/>
      <c r="AH12" s="218"/>
      <c r="AI12" s="218"/>
      <c r="AJ12" s="218"/>
      <c r="AK12" s="218"/>
      <c r="AL12" s="218"/>
    </row>
    <row r="13" spans="2:38" ht="48" customHeight="1">
      <c r="B13" s="215"/>
      <c r="C13" s="219"/>
      <c r="D13" s="220"/>
      <c r="E13" s="220"/>
      <c r="F13" s="220"/>
      <c r="G13" s="220"/>
      <c r="H13" s="220"/>
      <c r="I13" s="220"/>
      <c r="J13" s="220"/>
      <c r="K13" s="220"/>
      <c r="L13" s="220"/>
      <c r="M13" s="220"/>
      <c r="N13" s="220"/>
      <c r="O13" s="220"/>
      <c r="P13" s="220"/>
      <c r="Q13" s="220"/>
      <c r="R13" s="779" t="s">
        <v>801</v>
      </c>
      <c r="S13" s="779"/>
      <c r="T13" s="779"/>
      <c r="U13" s="779"/>
      <c r="V13" s="779"/>
      <c r="W13" s="779"/>
      <c r="X13" s="779"/>
      <c r="Y13" s="779"/>
      <c r="Z13" s="779"/>
      <c r="AA13" s="779"/>
      <c r="AB13" s="216"/>
      <c r="AE13" s="218"/>
      <c r="AF13" s="218"/>
      <c r="AG13" s="218"/>
      <c r="AH13" s="218"/>
      <c r="AI13" s="218"/>
      <c r="AJ13" s="218"/>
      <c r="AK13" s="218"/>
      <c r="AL13" s="218"/>
    </row>
    <row r="14" spans="2:38" ht="45" customHeight="1">
      <c r="B14" s="215"/>
      <c r="C14" s="219"/>
      <c r="D14" s="220"/>
      <c r="E14" s="220"/>
      <c r="F14" s="220"/>
      <c r="G14" s="220"/>
      <c r="H14" s="220"/>
      <c r="I14" s="220"/>
      <c r="J14" s="220"/>
      <c r="K14" s="220"/>
      <c r="L14" s="220"/>
      <c r="M14" s="220"/>
      <c r="N14" s="220"/>
      <c r="O14" s="220"/>
      <c r="P14" s="220"/>
      <c r="Q14" s="220"/>
      <c r="R14" s="779"/>
      <c r="S14" s="779"/>
      <c r="T14" s="779"/>
      <c r="U14" s="779"/>
      <c r="V14" s="779"/>
      <c r="W14" s="779"/>
      <c r="X14" s="779"/>
      <c r="Y14" s="779"/>
      <c r="Z14" s="779"/>
      <c r="AA14" s="779"/>
      <c r="AB14" s="216"/>
      <c r="AE14" s="218"/>
      <c r="AF14" s="218"/>
      <c r="AG14" s="218"/>
      <c r="AH14" s="218"/>
      <c r="AI14" s="218"/>
      <c r="AJ14" s="218"/>
      <c r="AK14" s="218"/>
      <c r="AL14" s="218"/>
    </row>
    <row r="15" spans="2:38" ht="34.5" customHeight="1">
      <c r="B15" s="215"/>
      <c r="C15" s="219"/>
      <c r="D15" s="220"/>
      <c r="E15" s="220"/>
      <c r="F15" s="220"/>
      <c r="G15" s="220"/>
      <c r="H15" s="220"/>
      <c r="I15" s="220"/>
      <c r="J15" s="220"/>
      <c r="K15" s="220"/>
      <c r="L15" s="220"/>
      <c r="M15" s="220"/>
      <c r="N15" s="220"/>
      <c r="O15" s="220"/>
      <c r="P15" s="220"/>
      <c r="Q15" s="220"/>
      <c r="R15" s="779"/>
      <c r="S15" s="779"/>
      <c r="T15" s="779"/>
      <c r="U15" s="779"/>
      <c r="V15" s="779"/>
      <c r="W15" s="779"/>
      <c r="X15" s="779"/>
      <c r="Y15" s="779"/>
      <c r="Z15" s="779"/>
      <c r="AA15" s="779"/>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79"/>
      <c r="S16" s="779"/>
      <c r="T16" s="779"/>
      <c r="U16" s="779"/>
      <c r="V16" s="779"/>
      <c r="W16" s="779"/>
      <c r="X16" s="779"/>
      <c r="Y16" s="779"/>
      <c r="Z16" s="779"/>
      <c r="AA16" s="779"/>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79"/>
      <c r="S17" s="779"/>
      <c r="T17" s="779"/>
      <c r="U17" s="779"/>
      <c r="V17" s="779"/>
      <c r="W17" s="779"/>
      <c r="X17" s="779"/>
      <c r="Y17" s="779"/>
      <c r="Z17" s="779"/>
      <c r="AA17" s="779"/>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79"/>
      <c r="S18" s="779"/>
      <c r="T18" s="779"/>
      <c r="U18" s="779"/>
      <c r="V18" s="779"/>
      <c r="W18" s="779"/>
      <c r="X18" s="779"/>
      <c r="Y18" s="779"/>
      <c r="Z18" s="779"/>
      <c r="AA18" s="779"/>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697" t="s">
        <v>478</v>
      </c>
      <c r="S19" s="697"/>
      <c r="T19" s="697"/>
      <c r="U19" s="697"/>
      <c r="V19" s="697"/>
      <c r="W19" s="697"/>
      <c r="X19" s="697"/>
      <c r="Y19" s="697"/>
      <c r="Z19" s="697"/>
      <c r="AA19" s="697"/>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698" t="s">
        <v>802</v>
      </c>
      <c r="S20" s="698"/>
      <c r="T20" s="698"/>
      <c r="U20" s="698"/>
      <c r="V20" s="698"/>
      <c r="W20" s="698"/>
      <c r="X20" s="698"/>
      <c r="Y20" s="698"/>
      <c r="Z20" s="698"/>
      <c r="AA20" s="69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98"/>
      <c r="S21" s="698"/>
      <c r="T21" s="698"/>
      <c r="U21" s="698"/>
      <c r="V21" s="698"/>
      <c r="W21" s="698"/>
      <c r="X21" s="698"/>
      <c r="Y21" s="698"/>
      <c r="Z21" s="698"/>
      <c r="AA21" s="698"/>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698"/>
      <c r="S22" s="698"/>
      <c r="T22" s="698"/>
      <c r="U22" s="698"/>
      <c r="V22" s="698"/>
      <c r="W22" s="698"/>
      <c r="X22" s="698"/>
      <c r="Y22" s="698"/>
      <c r="Z22" s="698"/>
      <c r="AA22" s="69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698"/>
      <c r="S23" s="698"/>
      <c r="T23" s="698"/>
      <c r="U23" s="698"/>
      <c r="V23" s="698"/>
      <c r="W23" s="698"/>
      <c r="X23" s="698"/>
      <c r="Y23" s="698"/>
      <c r="Z23" s="698"/>
      <c r="AA23" s="69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698"/>
      <c r="S24" s="698"/>
      <c r="T24" s="698"/>
      <c r="U24" s="698"/>
      <c r="V24" s="698"/>
      <c r="W24" s="698"/>
      <c r="X24" s="698"/>
      <c r="Y24" s="698"/>
      <c r="Z24" s="698"/>
      <c r="AA24" s="69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698"/>
      <c r="S25" s="698"/>
      <c r="T25" s="698"/>
      <c r="U25" s="698"/>
      <c r="V25" s="698"/>
      <c r="W25" s="698"/>
      <c r="X25" s="698"/>
      <c r="Y25" s="698"/>
      <c r="Z25" s="698"/>
      <c r="AA25" s="69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698"/>
      <c r="S26" s="698"/>
      <c r="T26" s="698"/>
      <c r="U26" s="698"/>
      <c r="V26" s="698"/>
      <c r="W26" s="698"/>
      <c r="X26" s="698"/>
      <c r="Y26" s="698"/>
      <c r="Z26" s="698"/>
      <c r="AA26" s="69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698"/>
      <c r="S27" s="698"/>
      <c r="T27" s="698"/>
      <c r="U27" s="698"/>
      <c r="V27" s="698"/>
      <c r="W27" s="698"/>
      <c r="X27" s="698"/>
      <c r="Y27" s="698"/>
      <c r="Z27" s="698"/>
      <c r="AA27" s="69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R28" s="698"/>
      <c r="S28" s="698"/>
      <c r="T28" s="698"/>
      <c r="U28" s="698"/>
      <c r="V28" s="698"/>
      <c r="W28" s="698"/>
      <c r="X28" s="698"/>
      <c r="Y28" s="698"/>
      <c r="Z28" s="698"/>
      <c r="AA28" s="69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5"/>
      <c r="D30" s="760" t="s">
        <v>501</v>
      </c>
      <c r="E30" s="760"/>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406" t="s">
        <v>514</v>
      </c>
      <c r="S30" s="407" t="s">
        <v>803</v>
      </c>
      <c r="U30" s="220"/>
      <c r="V30" s="220"/>
      <c r="W30" s="220"/>
      <c r="X30" s="220"/>
      <c r="Y30" s="220"/>
      <c r="Z30" s="220"/>
      <c r="AA30" s="221"/>
      <c r="AB30" s="216"/>
      <c r="AE30" s="218"/>
      <c r="AF30" s="218"/>
      <c r="AG30" s="218"/>
      <c r="AH30" s="218"/>
      <c r="AI30" s="218"/>
      <c r="AJ30" s="218"/>
      <c r="AK30" s="218"/>
      <c r="AL30" s="218"/>
    </row>
    <row r="31" spans="2:38" ht="22.5" customHeight="1">
      <c r="B31" s="215"/>
      <c r="C31" s="215"/>
      <c r="D31" s="767" t="s">
        <v>27</v>
      </c>
      <c r="E31" s="767"/>
      <c r="F31" s="408">
        <f>INDICADORES!H68</f>
        <v>3520</v>
      </c>
      <c r="G31" s="408">
        <f>INDICADORES!K68</f>
        <v>3480</v>
      </c>
      <c r="H31" s="408">
        <f>INDICADORES!N68</f>
        <v>4304</v>
      </c>
      <c r="I31" s="408">
        <f>INDICADORES!T68</f>
        <v>4034</v>
      </c>
      <c r="J31" s="408">
        <f>INDICADORES!W68</f>
        <v>3753</v>
      </c>
      <c r="K31" s="408">
        <f>INDICADORES!Z68</f>
        <v>3800</v>
      </c>
      <c r="L31" s="408">
        <f>INDICADORES!AF68</f>
        <v>6109</v>
      </c>
      <c r="M31" s="408">
        <f>INDICADORES!AI68</f>
        <v>6698</v>
      </c>
      <c r="N31" s="408">
        <f>INDICADORES!AL68</f>
        <v>6802</v>
      </c>
      <c r="O31" s="408">
        <f>INDICADORES!AR68</f>
        <v>5371</v>
      </c>
      <c r="P31" s="408">
        <f>INDICADORES!AU68</f>
        <v>4704</v>
      </c>
      <c r="Q31" s="408">
        <f>INDICADORES!AX68</f>
        <v>4524</v>
      </c>
      <c r="R31" s="409">
        <f>SUM(F31:Q31)</f>
        <v>57099</v>
      </c>
      <c r="S31" s="410"/>
      <c r="U31" s="220"/>
      <c r="V31" s="220"/>
      <c r="W31" s="220"/>
      <c r="X31" s="220"/>
      <c r="Y31" s="220"/>
      <c r="Z31" s="220"/>
      <c r="AA31" s="221"/>
      <c r="AB31" s="216"/>
      <c r="AE31" s="218"/>
      <c r="AF31" s="218"/>
      <c r="AG31" s="218"/>
      <c r="AH31" s="218"/>
      <c r="AI31" s="218"/>
      <c r="AJ31" s="218"/>
      <c r="AK31" s="218"/>
      <c r="AL31" s="218"/>
    </row>
    <row r="32" spans="2:38" ht="22.5" customHeight="1">
      <c r="B32" s="215"/>
      <c r="C32" s="215"/>
      <c r="D32" s="767" t="s">
        <v>28</v>
      </c>
      <c r="E32" s="767"/>
      <c r="F32" s="408" t="s">
        <v>219</v>
      </c>
      <c r="G32" s="408" t="s">
        <v>219</v>
      </c>
      <c r="H32" s="408" t="s">
        <v>219</v>
      </c>
      <c r="I32" s="408" t="s">
        <v>219</v>
      </c>
      <c r="J32" s="408" t="s">
        <v>219</v>
      </c>
      <c r="K32" s="408" t="s">
        <v>219</v>
      </c>
      <c r="L32" s="408" t="s">
        <v>219</v>
      </c>
      <c r="M32" s="408" t="s">
        <v>219</v>
      </c>
      <c r="N32" s="408" t="s">
        <v>219</v>
      </c>
      <c r="O32" s="408" t="s">
        <v>219</v>
      </c>
      <c r="P32" s="408" t="s">
        <v>219</v>
      </c>
      <c r="Q32" s="408" t="s">
        <v>219</v>
      </c>
      <c r="R32" s="408" t="s">
        <v>219</v>
      </c>
      <c r="S32" s="410"/>
      <c r="U32" s="220"/>
      <c r="V32" s="220"/>
      <c r="W32" s="220"/>
      <c r="X32" s="220"/>
      <c r="Y32" s="220"/>
      <c r="Z32" s="220"/>
      <c r="AA32" s="221"/>
      <c r="AB32" s="216"/>
      <c r="AE32" s="218"/>
      <c r="AF32" s="218"/>
      <c r="AG32" s="218"/>
      <c r="AH32" s="218"/>
      <c r="AI32" s="218"/>
      <c r="AJ32" s="218"/>
      <c r="AK32" s="218"/>
      <c r="AL32" s="218"/>
    </row>
    <row r="33" spans="2:38" ht="22.5" customHeight="1">
      <c r="B33" s="215"/>
      <c r="C33" s="215"/>
      <c r="D33" s="231" t="s">
        <v>515</v>
      </c>
      <c r="E33" s="231"/>
      <c r="F33" s="411">
        <f t="shared" ref="F33:R33" si="0">F31</f>
        <v>3520</v>
      </c>
      <c r="G33" s="411">
        <f t="shared" si="0"/>
        <v>3480</v>
      </c>
      <c r="H33" s="411">
        <f t="shared" si="0"/>
        <v>4304</v>
      </c>
      <c r="I33" s="411">
        <f t="shared" si="0"/>
        <v>4034</v>
      </c>
      <c r="J33" s="411">
        <f t="shared" si="0"/>
        <v>3753</v>
      </c>
      <c r="K33" s="411">
        <f t="shared" si="0"/>
        <v>3800</v>
      </c>
      <c r="L33" s="411">
        <f t="shared" si="0"/>
        <v>6109</v>
      </c>
      <c r="M33" s="411">
        <f t="shared" si="0"/>
        <v>6698</v>
      </c>
      <c r="N33" s="411">
        <f t="shared" si="0"/>
        <v>6802</v>
      </c>
      <c r="O33" s="411">
        <f t="shared" si="0"/>
        <v>5371</v>
      </c>
      <c r="P33" s="411">
        <f t="shared" si="0"/>
        <v>4704</v>
      </c>
      <c r="Q33" s="411">
        <f t="shared" si="0"/>
        <v>4524</v>
      </c>
      <c r="R33" s="411">
        <f t="shared" si="0"/>
        <v>57099</v>
      </c>
      <c r="S33" s="412">
        <f>AVERAGE(F33,G33,H33,I33,J33,K33,L33,M33,N33,O33,P33,Q33)</f>
        <v>4758.25</v>
      </c>
      <c r="U33" s="220"/>
      <c r="V33" s="220"/>
      <c r="W33" s="220"/>
      <c r="X33" s="220"/>
      <c r="Y33" s="220"/>
      <c r="Z33" s="220"/>
      <c r="AA33" s="221"/>
      <c r="AB33" s="216"/>
      <c r="AE33" s="218"/>
      <c r="AF33" s="218"/>
      <c r="AG33" s="218"/>
      <c r="AH33" s="218"/>
      <c r="AI33" s="218"/>
      <c r="AJ33" s="218"/>
      <c r="AK33" s="218"/>
      <c r="AL33" s="218"/>
    </row>
    <row r="34" spans="2:38" ht="21" customHeight="1">
      <c r="B34" s="215"/>
      <c r="C34" s="215"/>
      <c r="D34" s="231" t="s">
        <v>516</v>
      </c>
      <c r="E34" s="231"/>
      <c r="F34" s="413">
        <v>3051</v>
      </c>
      <c r="G34" s="413">
        <v>2463</v>
      </c>
      <c r="H34" s="413">
        <v>2748</v>
      </c>
      <c r="I34" s="413">
        <v>2713</v>
      </c>
      <c r="J34" s="413">
        <v>2548</v>
      </c>
      <c r="K34" s="413">
        <v>2170</v>
      </c>
      <c r="L34" s="413">
        <v>3145</v>
      </c>
      <c r="M34" s="413">
        <v>3516</v>
      </c>
      <c r="N34" s="413">
        <v>3138</v>
      </c>
      <c r="O34" s="413">
        <v>3707</v>
      </c>
      <c r="P34" s="413">
        <v>4019</v>
      </c>
      <c r="Q34" s="413">
        <v>4076</v>
      </c>
      <c r="R34" s="413">
        <v>37294</v>
      </c>
      <c r="S34" s="414"/>
      <c r="U34" s="220"/>
      <c r="V34" s="220"/>
      <c r="W34" s="220"/>
      <c r="X34" s="220"/>
      <c r="Y34" s="220"/>
      <c r="Z34" s="220"/>
      <c r="AA34" s="221"/>
      <c r="AB34" s="216"/>
      <c r="AE34" s="218"/>
      <c r="AF34" s="218"/>
      <c r="AG34" s="218"/>
      <c r="AH34" s="218"/>
      <c r="AI34" s="218"/>
      <c r="AJ34" s="218"/>
      <c r="AK34" s="218"/>
      <c r="AL34" s="218"/>
    </row>
    <row r="35" spans="2:38" s="415" customFormat="1" ht="17.25" customHeight="1">
      <c r="B35" s="416"/>
      <c r="C35" s="416"/>
      <c r="D35" s="781" t="s">
        <v>26</v>
      </c>
      <c r="E35" s="781"/>
      <c r="F35" s="237">
        <v>3369</v>
      </c>
      <c r="G35" s="237">
        <v>3369</v>
      </c>
      <c r="H35" s="237">
        <v>3369</v>
      </c>
      <c r="I35" s="237">
        <v>3369</v>
      </c>
      <c r="J35" s="237">
        <v>3369</v>
      </c>
      <c r="K35" s="237">
        <v>3369</v>
      </c>
      <c r="L35" s="237">
        <v>3369</v>
      </c>
      <c r="M35" s="237">
        <v>3369</v>
      </c>
      <c r="N35" s="237">
        <v>3369</v>
      </c>
      <c r="O35" s="237">
        <v>3369</v>
      </c>
      <c r="P35" s="237">
        <v>3369</v>
      </c>
      <c r="Q35" s="237">
        <v>3369</v>
      </c>
      <c r="R35" s="237">
        <f>SUM(F35:Q35)</f>
        <v>40428</v>
      </c>
      <c r="S35" s="410"/>
      <c r="U35" s="339"/>
      <c r="V35" s="339"/>
      <c r="W35" s="339"/>
      <c r="X35" s="339"/>
      <c r="Y35" s="339"/>
      <c r="Z35" s="339"/>
      <c r="AA35" s="417"/>
      <c r="AB35" s="418"/>
      <c r="AE35" s="253"/>
      <c r="AF35" s="253"/>
      <c r="AG35" s="253"/>
      <c r="AH35" s="253"/>
      <c r="AI35" s="253"/>
      <c r="AJ35" s="253"/>
      <c r="AK35" s="253"/>
      <c r="AL35" s="253"/>
    </row>
    <row r="36" spans="2:38" ht="17.2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804</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t="s">
        <v>588</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805</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21" customHeight="1">
      <c r="B49" s="215"/>
      <c r="C49" s="648" t="s">
        <v>526</v>
      </c>
      <c r="D49" s="648"/>
      <c r="E49" s="648"/>
      <c r="F49" s="648"/>
      <c r="G49" s="649" t="s">
        <v>806</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c+dJwHbxZsLKQEBb/yzamOpJU19JOeKkzK2J8fsDzi5ytQEsNiaR2MDOLRq8gNtttTJy74PxOEok8TfpRa0b8g==" saltValue="+cWUDFsukI8koHiwOaHqBA==" spinCount="100000" sheet="1" objects="1" scenarios="1"/>
  <mergeCells count="91">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8"/>
    <mergeCell ref="R19:AA19"/>
    <mergeCell ref="R20:AA28"/>
    <mergeCell ref="D30:E30"/>
    <mergeCell ref="D31:E31"/>
    <mergeCell ref="D32:E32"/>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62" orientation="portrait" horizontalDpi="300" verticalDpi="300"/>
  <colBreaks count="1" manualBreakCount="1">
    <brk id="28" max="1048575" man="1"/>
  </colBreaks>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2"/>
  <dimension ref="A1:AL84"/>
  <sheetViews>
    <sheetView showGridLines="0" topLeftCell="C19" zoomScaleNormal="100" workbookViewId="0">
      <selection activeCell="F31" sqref="F31"/>
    </sheetView>
  </sheetViews>
  <sheetFormatPr baseColWidth="10" defaultColWidth="11.42578125" defaultRowHeight="12.75"/>
  <cols>
    <col min="1" max="2" width="1.140625" customWidth="1"/>
    <col min="3" max="3" width="4.28515625" customWidth="1"/>
    <col min="4" max="4" width="4.140625" customWidth="1"/>
    <col min="5" max="5" width="7"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807</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808</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97" t="s">
        <v>442</v>
      </c>
      <c r="S12" s="697"/>
      <c r="T12" s="697"/>
      <c r="U12" s="697"/>
      <c r="V12" s="697"/>
      <c r="W12" s="697"/>
      <c r="X12" s="697"/>
      <c r="Y12" s="697"/>
      <c r="Z12" s="697"/>
      <c r="AA12" s="697"/>
      <c r="AB12" s="216"/>
      <c r="AE12" s="218"/>
      <c r="AF12" s="218"/>
      <c r="AG12" s="218"/>
      <c r="AH12" s="218"/>
      <c r="AI12" s="218"/>
      <c r="AJ12" s="218"/>
      <c r="AK12" s="218"/>
      <c r="AL12" s="218"/>
    </row>
    <row r="13" spans="2:38" ht="48" customHeight="1">
      <c r="B13" s="215"/>
      <c r="C13" s="219"/>
      <c r="D13" s="220"/>
      <c r="E13" s="220"/>
      <c r="F13" s="220"/>
      <c r="G13" s="220"/>
      <c r="H13" s="220"/>
      <c r="I13" s="220"/>
      <c r="J13" s="220"/>
      <c r="K13" s="220"/>
      <c r="L13" s="220"/>
      <c r="M13" s="220"/>
      <c r="N13" s="220"/>
      <c r="O13" s="220"/>
      <c r="P13" s="220"/>
      <c r="Q13" s="220"/>
      <c r="R13" s="779" t="s">
        <v>809</v>
      </c>
      <c r="S13" s="779"/>
      <c r="T13" s="779"/>
      <c r="U13" s="779"/>
      <c r="V13" s="779"/>
      <c r="W13" s="779"/>
      <c r="X13" s="779"/>
      <c r="Y13" s="779"/>
      <c r="Z13" s="779"/>
      <c r="AA13" s="779"/>
      <c r="AB13" s="216"/>
      <c r="AE13" s="218"/>
      <c r="AF13" s="218"/>
      <c r="AG13" s="218"/>
      <c r="AH13" s="218"/>
      <c r="AI13" s="218"/>
      <c r="AJ13" s="218"/>
      <c r="AK13" s="218"/>
      <c r="AL13" s="218"/>
    </row>
    <row r="14" spans="2:38" ht="45" customHeight="1">
      <c r="B14" s="215"/>
      <c r="C14" s="219"/>
      <c r="D14" s="220"/>
      <c r="E14" s="220"/>
      <c r="F14" s="220"/>
      <c r="G14" s="220"/>
      <c r="H14" s="220"/>
      <c r="I14" s="220"/>
      <c r="J14" s="220"/>
      <c r="K14" s="220"/>
      <c r="L14" s="220"/>
      <c r="M14" s="220"/>
      <c r="N14" s="220"/>
      <c r="O14" s="220"/>
      <c r="P14" s="220"/>
      <c r="Q14" s="220"/>
      <c r="R14" s="779"/>
      <c r="S14" s="779"/>
      <c r="T14" s="779"/>
      <c r="U14" s="779"/>
      <c r="V14" s="779"/>
      <c r="W14" s="779"/>
      <c r="X14" s="779"/>
      <c r="Y14" s="779"/>
      <c r="Z14" s="779"/>
      <c r="AA14" s="779"/>
      <c r="AB14" s="216"/>
      <c r="AE14" s="218"/>
      <c r="AF14" s="218"/>
      <c r="AG14" s="218"/>
      <c r="AH14" s="218"/>
      <c r="AI14" s="218"/>
      <c r="AJ14" s="218"/>
      <c r="AK14" s="218"/>
      <c r="AL14" s="218"/>
    </row>
    <row r="15" spans="2:38" ht="34.5" customHeight="1">
      <c r="B15" s="215"/>
      <c r="C15" s="219"/>
      <c r="D15" s="220"/>
      <c r="E15" s="220"/>
      <c r="F15" s="220"/>
      <c r="G15" s="220"/>
      <c r="H15" s="220"/>
      <c r="I15" s="220"/>
      <c r="J15" s="220"/>
      <c r="K15" s="220"/>
      <c r="L15" s="220"/>
      <c r="M15" s="220"/>
      <c r="N15" s="220"/>
      <c r="O15" s="220"/>
      <c r="P15" s="220"/>
      <c r="Q15" s="220"/>
      <c r="R15" s="779"/>
      <c r="S15" s="779"/>
      <c r="T15" s="779"/>
      <c r="U15" s="779"/>
      <c r="V15" s="779"/>
      <c r="W15" s="779"/>
      <c r="X15" s="779"/>
      <c r="Y15" s="779"/>
      <c r="Z15" s="779"/>
      <c r="AA15" s="779"/>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79"/>
      <c r="S16" s="779"/>
      <c r="T16" s="779"/>
      <c r="U16" s="779"/>
      <c r="V16" s="779"/>
      <c r="W16" s="779"/>
      <c r="X16" s="779"/>
      <c r="Y16" s="779"/>
      <c r="Z16" s="779"/>
      <c r="AA16" s="779"/>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79"/>
      <c r="S17" s="779"/>
      <c r="T17" s="779"/>
      <c r="U17" s="779"/>
      <c r="V17" s="779"/>
      <c r="W17" s="779"/>
      <c r="X17" s="779"/>
      <c r="Y17" s="779"/>
      <c r="Z17" s="779"/>
      <c r="AA17" s="779"/>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79"/>
      <c r="S18" s="779"/>
      <c r="T18" s="779"/>
      <c r="U18" s="779"/>
      <c r="V18" s="779"/>
      <c r="W18" s="779"/>
      <c r="X18" s="779"/>
      <c r="Y18" s="779"/>
      <c r="Z18" s="779"/>
      <c r="AA18" s="779"/>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697" t="s">
        <v>478</v>
      </c>
      <c r="S19" s="697"/>
      <c r="T19" s="697"/>
      <c r="U19" s="697"/>
      <c r="V19" s="697"/>
      <c r="W19" s="697"/>
      <c r="X19" s="697"/>
      <c r="Y19" s="697"/>
      <c r="Z19" s="697"/>
      <c r="AA19" s="697"/>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698" t="s">
        <v>810</v>
      </c>
      <c r="S20" s="698"/>
      <c r="T20" s="698"/>
      <c r="U20" s="698"/>
      <c r="V20" s="698"/>
      <c r="W20" s="698"/>
      <c r="X20" s="698"/>
      <c r="Y20" s="698"/>
      <c r="Z20" s="698"/>
      <c r="AA20" s="69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98"/>
      <c r="S21" s="698"/>
      <c r="T21" s="698"/>
      <c r="U21" s="698"/>
      <c r="V21" s="698"/>
      <c r="W21" s="698"/>
      <c r="X21" s="698"/>
      <c r="Y21" s="698"/>
      <c r="Z21" s="698"/>
      <c r="AA21" s="698"/>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698"/>
      <c r="S22" s="698"/>
      <c r="T22" s="698"/>
      <c r="U22" s="698"/>
      <c r="V22" s="698"/>
      <c r="W22" s="698"/>
      <c r="X22" s="698"/>
      <c r="Y22" s="698"/>
      <c r="Z22" s="698"/>
      <c r="AA22" s="69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698"/>
      <c r="S23" s="698"/>
      <c r="T23" s="698"/>
      <c r="U23" s="698"/>
      <c r="V23" s="698"/>
      <c r="W23" s="698"/>
      <c r="X23" s="698"/>
      <c r="Y23" s="698"/>
      <c r="Z23" s="698"/>
      <c r="AA23" s="69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698"/>
      <c r="S24" s="698"/>
      <c r="T24" s="698"/>
      <c r="U24" s="698"/>
      <c r="V24" s="698"/>
      <c r="W24" s="698"/>
      <c r="X24" s="698"/>
      <c r="Y24" s="698"/>
      <c r="Z24" s="698"/>
      <c r="AA24" s="69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698"/>
      <c r="S25" s="698"/>
      <c r="T25" s="698"/>
      <c r="U25" s="698"/>
      <c r="V25" s="698"/>
      <c r="W25" s="698"/>
      <c r="X25" s="698"/>
      <c r="Y25" s="698"/>
      <c r="Z25" s="698"/>
      <c r="AA25" s="69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698"/>
      <c r="S26" s="698"/>
      <c r="T26" s="698"/>
      <c r="U26" s="698"/>
      <c r="V26" s="698"/>
      <c r="W26" s="698"/>
      <c r="X26" s="698"/>
      <c r="Y26" s="698"/>
      <c r="Z26" s="698"/>
      <c r="AA26" s="69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698"/>
      <c r="S27" s="698"/>
      <c r="T27" s="698"/>
      <c r="U27" s="698"/>
      <c r="V27" s="698"/>
      <c r="W27" s="698"/>
      <c r="X27" s="698"/>
      <c r="Y27" s="698"/>
      <c r="Z27" s="698"/>
      <c r="AA27" s="69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R28" s="698"/>
      <c r="S28" s="698"/>
      <c r="T28" s="698"/>
      <c r="U28" s="698"/>
      <c r="V28" s="698"/>
      <c r="W28" s="698"/>
      <c r="X28" s="698"/>
      <c r="Y28" s="698"/>
      <c r="Z28" s="698"/>
      <c r="AA28" s="69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5"/>
      <c r="D30" s="760" t="s">
        <v>501</v>
      </c>
      <c r="E30" s="760"/>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406" t="s">
        <v>514</v>
      </c>
      <c r="S30" s="407" t="s">
        <v>803</v>
      </c>
      <c r="U30" s="220"/>
      <c r="V30" s="220"/>
      <c r="W30" s="220"/>
      <c r="X30" s="220"/>
      <c r="Y30" s="220"/>
      <c r="Z30" s="220"/>
      <c r="AA30" s="221"/>
      <c r="AB30" s="216"/>
      <c r="AE30" s="218"/>
      <c r="AF30" s="218"/>
      <c r="AG30" s="218"/>
      <c r="AH30" s="218"/>
      <c r="AI30" s="218"/>
      <c r="AJ30" s="218"/>
      <c r="AK30" s="218"/>
      <c r="AL30" s="218"/>
    </row>
    <row r="31" spans="2:38" ht="22.5" customHeight="1">
      <c r="B31" s="215"/>
      <c r="C31" s="215"/>
      <c r="D31" s="767" t="s">
        <v>27</v>
      </c>
      <c r="E31" s="767"/>
      <c r="F31" s="419">
        <f>INDICADORES!H69</f>
        <v>570</v>
      </c>
      <c r="G31" s="419">
        <f>INDICADORES!K69</f>
        <v>583</v>
      </c>
      <c r="H31" s="419">
        <f>INDICADORES!N69</f>
        <v>695</v>
      </c>
      <c r="I31" s="419">
        <f>INDICADORES!T69</f>
        <v>593</v>
      </c>
      <c r="J31" s="419">
        <f>INDICADORES!W69</f>
        <v>568</v>
      </c>
      <c r="K31" s="419">
        <f>INDICADORES!Z69</f>
        <v>592</v>
      </c>
      <c r="L31" s="419">
        <f>INDICADORES!AF69</f>
        <v>684</v>
      </c>
      <c r="M31" s="419">
        <f>INDICADORES!AI69</f>
        <v>737</v>
      </c>
      <c r="N31" s="419">
        <f>INDICADORES!AL69</f>
        <v>760</v>
      </c>
      <c r="O31" s="419">
        <f>INDICADORES!AR69</f>
        <v>792</v>
      </c>
      <c r="P31" s="419">
        <f>INDICADORES!AU69</f>
        <v>801</v>
      </c>
      <c r="Q31" s="419">
        <f>INDICADORES!AX69</f>
        <v>787</v>
      </c>
      <c r="R31" s="420">
        <f>SUM(F31:Q31)</f>
        <v>8162</v>
      </c>
      <c r="S31" s="410"/>
      <c r="U31" s="220"/>
      <c r="V31" s="220"/>
      <c r="W31" s="220"/>
      <c r="X31" s="220"/>
      <c r="Y31" s="220"/>
      <c r="Z31" s="220"/>
      <c r="AA31" s="221"/>
      <c r="AB31" s="216"/>
      <c r="AE31" s="218"/>
      <c r="AF31" s="218"/>
      <c r="AG31" s="218"/>
      <c r="AH31" s="218"/>
      <c r="AI31" s="218"/>
      <c r="AJ31" s="218"/>
      <c r="AK31" s="218"/>
      <c r="AL31" s="218"/>
    </row>
    <row r="32" spans="2:38" ht="22.5" customHeight="1">
      <c r="B32" s="215"/>
      <c r="C32" s="215"/>
      <c r="D32" s="767" t="s">
        <v>28</v>
      </c>
      <c r="E32" s="767"/>
      <c r="F32" s="419" t="s">
        <v>219</v>
      </c>
      <c r="G32" s="419" t="s">
        <v>219</v>
      </c>
      <c r="H32" s="419" t="s">
        <v>219</v>
      </c>
      <c r="I32" s="419" t="s">
        <v>219</v>
      </c>
      <c r="J32" s="419" t="s">
        <v>219</v>
      </c>
      <c r="K32" s="419" t="s">
        <v>219</v>
      </c>
      <c r="L32" s="419" t="s">
        <v>219</v>
      </c>
      <c r="M32" s="419" t="s">
        <v>219</v>
      </c>
      <c r="N32" s="419" t="s">
        <v>219</v>
      </c>
      <c r="O32" s="419" t="s">
        <v>219</v>
      </c>
      <c r="P32" s="419" t="s">
        <v>219</v>
      </c>
      <c r="Q32" s="419" t="s">
        <v>219</v>
      </c>
      <c r="R32" s="419" t="s">
        <v>219</v>
      </c>
      <c r="S32" s="410"/>
      <c r="U32" s="220"/>
      <c r="V32" s="220"/>
      <c r="W32" s="220"/>
      <c r="X32" s="220"/>
      <c r="Y32" s="220"/>
      <c r="Z32" s="220"/>
      <c r="AA32" s="221"/>
      <c r="AB32" s="216"/>
      <c r="AE32" s="218"/>
      <c r="AF32" s="218"/>
      <c r="AG32" s="218"/>
      <c r="AH32" s="218"/>
      <c r="AI32" s="218"/>
      <c r="AJ32" s="218"/>
      <c r="AK32" s="218"/>
      <c r="AL32" s="218"/>
    </row>
    <row r="33" spans="2:38" ht="22.5" customHeight="1">
      <c r="B33" s="215"/>
      <c r="C33" s="215"/>
      <c r="D33" s="231" t="s">
        <v>515</v>
      </c>
      <c r="E33" s="231"/>
      <c r="F33" s="411">
        <f t="shared" ref="F33:R33" si="0">F31</f>
        <v>570</v>
      </c>
      <c r="G33" s="411">
        <f t="shared" si="0"/>
        <v>583</v>
      </c>
      <c r="H33" s="411">
        <f t="shared" si="0"/>
        <v>695</v>
      </c>
      <c r="I33" s="411">
        <f t="shared" si="0"/>
        <v>593</v>
      </c>
      <c r="J33" s="411">
        <f t="shared" si="0"/>
        <v>568</v>
      </c>
      <c r="K33" s="411">
        <f t="shared" si="0"/>
        <v>592</v>
      </c>
      <c r="L33" s="411">
        <f t="shared" si="0"/>
        <v>684</v>
      </c>
      <c r="M33" s="411">
        <f t="shared" si="0"/>
        <v>737</v>
      </c>
      <c r="N33" s="411">
        <f t="shared" si="0"/>
        <v>760</v>
      </c>
      <c r="O33" s="411">
        <f t="shared" si="0"/>
        <v>792</v>
      </c>
      <c r="P33" s="411">
        <f t="shared" si="0"/>
        <v>801</v>
      </c>
      <c r="Q33" s="411">
        <f t="shared" si="0"/>
        <v>787</v>
      </c>
      <c r="R33" s="411">
        <f t="shared" si="0"/>
        <v>8162</v>
      </c>
      <c r="S33" s="412">
        <f>AVERAGE(F33,G33,H33,I33,J33,K33,L33,M33,N33,O33,P33,Q33)</f>
        <v>680.16666666666663</v>
      </c>
      <c r="U33" s="220"/>
      <c r="V33" s="220"/>
      <c r="W33" s="220"/>
      <c r="X33" s="220"/>
      <c r="Y33" s="220"/>
      <c r="Z33" s="220"/>
      <c r="AA33" s="221"/>
      <c r="AB33" s="216"/>
      <c r="AE33" s="218"/>
      <c r="AF33" s="218"/>
      <c r="AG33" s="218"/>
      <c r="AH33" s="218"/>
      <c r="AI33" s="218"/>
      <c r="AJ33" s="218"/>
      <c r="AK33" s="218"/>
      <c r="AL33" s="218"/>
    </row>
    <row r="34" spans="2:38" ht="21" customHeight="1">
      <c r="B34" s="215"/>
      <c r="C34" s="215"/>
      <c r="D34" s="231" t="s">
        <v>516</v>
      </c>
      <c r="E34" s="231"/>
      <c r="F34" s="413">
        <v>405</v>
      </c>
      <c r="G34" s="413">
        <v>91</v>
      </c>
      <c r="H34" s="413">
        <v>65</v>
      </c>
      <c r="I34" s="413">
        <v>67</v>
      </c>
      <c r="J34" s="413">
        <v>61</v>
      </c>
      <c r="K34" s="413">
        <v>73</v>
      </c>
      <c r="L34" s="413">
        <v>77</v>
      </c>
      <c r="M34" s="413">
        <v>74</v>
      </c>
      <c r="N34" s="413">
        <v>153</v>
      </c>
      <c r="O34" s="413">
        <v>310</v>
      </c>
      <c r="P34" s="413">
        <v>426</v>
      </c>
      <c r="Q34" s="413">
        <v>533</v>
      </c>
      <c r="R34" s="413">
        <v>2335</v>
      </c>
      <c r="S34" s="414"/>
      <c r="U34" s="220"/>
      <c r="V34" s="220"/>
      <c r="W34" s="220"/>
      <c r="X34" s="220"/>
      <c r="Y34" s="220"/>
      <c r="Z34" s="220"/>
      <c r="AA34" s="221"/>
      <c r="AB34" s="216"/>
      <c r="AE34" s="218"/>
      <c r="AF34" s="218"/>
      <c r="AG34" s="218"/>
      <c r="AH34" s="218"/>
      <c r="AI34" s="218"/>
      <c r="AJ34" s="218"/>
      <c r="AK34" s="218"/>
      <c r="AL34" s="218"/>
    </row>
    <row r="35" spans="2:38" s="415" customFormat="1" ht="17.25" customHeight="1">
      <c r="B35" s="416"/>
      <c r="C35" s="416"/>
      <c r="D35" s="781" t="s">
        <v>26</v>
      </c>
      <c r="E35" s="781"/>
      <c r="F35" s="237">
        <v>350</v>
      </c>
      <c r="G35" s="237">
        <v>350</v>
      </c>
      <c r="H35" s="237">
        <v>350</v>
      </c>
      <c r="I35" s="237">
        <v>350</v>
      </c>
      <c r="J35" s="237">
        <v>350</v>
      </c>
      <c r="K35" s="237">
        <v>350</v>
      </c>
      <c r="L35" s="237">
        <v>350</v>
      </c>
      <c r="M35" s="237">
        <v>350</v>
      </c>
      <c r="N35" s="237">
        <v>350</v>
      </c>
      <c r="O35" s="237">
        <v>350</v>
      </c>
      <c r="P35" s="237">
        <v>350</v>
      </c>
      <c r="Q35" s="237">
        <v>350</v>
      </c>
      <c r="R35" s="237">
        <f>SUM(F35:Q35)</f>
        <v>4200</v>
      </c>
      <c r="S35" s="410"/>
      <c r="U35" s="339"/>
      <c r="V35" s="339"/>
      <c r="W35" s="339"/>
      <c r="X35" s="339"/>
      <c r="Y35" s="339"/>
      <c r="Z35" s="339"/>
      <c r="AA35" s="417"/>
      <c r="AB35" s="418"/>
      <c r="AE35" s="253"/>
      <c r="AF35" s="253"/>
      <c r="AG35" s="253"/>
      <c r="AH35" s="253"/>
      <c r="AI35" s="253"/>
      <c r="AJ35" s="253"/>
      <c r="AK35" s="253"/>
      <c r="AL35" s="253"/>
    </row>
    <row r="36" spans="2:38" ht="17.2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811</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t="s">
        <v>588</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805</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21" customHeight="1">
      <c r="B49" s="215"/>
      <c r="C49" s="648" t="s">
        <v>526</v>
      </c>
      <c r="D49" s="648"/>
      <c r="E49" s="648"/>
      <c r="F49" s="648"/>
      <c r="G49" s="649" t="s">
        <v>812</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S+LQ+SRhQHLZ5qfGdiyJglo6A7hHlf3hzRikd8kqYOND94u4cxKwb3mhOWVjXq5+elPaDz/7q86ND6I3gE6WLw==" saltValue="qVuFQo2mVtjAPCCGohxIhA==" spinCount="100000" sheet="1" objects="1" scenarios="1"/>
  <mergeCells count="91">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8"/>
    <mergeCell ref="R19:AA19"/>
    <mergeCell ref="R20:AA28"/>
    <mergeCell ref="D30:E30"/>
    <mergeCell ref="D31:E31"/>
    <mergeCell ref="D32:E32"/>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62" orientation="portrait" horizontalDpi="300" verticalDpi="300"/>
  <colBreaks count="1" manualBreakCount="1">
    <brk id="28" max="1048575" man="1"/>
  </colBreaks>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3"/>
  <dimension ref="A1:AL84"/>
  <sheetViews>
    <sheetView showGridLines="0" topLeftCell="A22" zoomScale="86" zoomScaleNormal="86" workbookViewId="0">
      <selection activeCell="F31" sqref="F31"/>
    </sheetView>
  </sheetViews>
  <sheetFormatPr baseColWidth="10" defaultColWidth="11.42578125" defaultRowHeight="12.75"/>
  <cols>
    <col min="1" max="2" width="1.140625" customWidth="1"/>
    <col min="3" max="3" width="4.28515625" customWidth="1"/>
    <col min="4" max="4" width="4.140625" customWidth="1"/>
    <col min="5" max="5" width="8.1406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813</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814</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97" t="s">
        <v>442</v>
      </c>
      <c r="S12" s="697"/>
      <c r="T12" s="697"/>
      <c r="U12" s="697"/>
      <c r="V12" s="697"/>
      <c r="W12" s="697"/>
      <c r="X12" s="697"/>
      <c r="Y12" s="697"/>
      <c r="Z12" s="697"/>
      <c r="AA12" s="697"/>
      <c r="AB12" s="216"/>
      <c r="AE12" s="218"/>
      <c r="AF12" s="218"/>
      <c r="AG12" s="218"/>
      <c r="AH12" s="218"/>
      <c r="AI12" s="218"/>
      <c r="AJ12" s="218"/>
      <c r="AK12" s="218"/>
      <c r="AL12" s="218"/>
    </row>
    <row r="13" spans="2:38" ht="48" customHeight="1">
      <c r="B13" s="215"/>
      <c r="C13" s="219"/>
      <c r="D13" s="220"/>
      <c r="E13" s="220"/>
      <c r="F13" s="220"/>
      <c r="G13" s="220"/>
      <c r="H13" s="220"/>
      <c r="I13" s="220"/>
      <c r="J13" s="220"/>
      <c r="K13" s="220"/>
      <c r="L13" s="220"/>
      <c r="M13" s="220"/>
      <c r="N13" s="220"/>
      <c r="O13" s="220"/>
      <c r="P13" s="220"/>
      <c r="Q13" s="220"/>
      <c r="R13" s="779" t="s">
        <v>815</v>
      </c>
      <c r="S13" s="779"/>
      <c r="T13" s="779"/>
      <c r="U13" s="779"/>
      <c r="V13" s="779"/>
      <c r="W13" s="779"/>
      <c r="X13" s="779"/>
      <c r="Y13" s="779"/>
      <c r="Z13" s="779"/>
      <c r="AA13" s="779"/>
      <c r="AB13" s="216"/>
      <c r="AE13" s="218"/>
      <c r="AF13" s="218"/>
      <c r="AG13" s="218"/>
      <c r="AH13" s="218"/>
      <c r="AI13" s="218"/>
      <c r="AJ13" s="218"/>
      <c r="AK13" s="218"/>
      <c r="AL13" s="218"/>
    </row>
    <row r="14" spans="2:38" ht="45" customHeight="1">
      <c r="B14" s="215"/>
      <c r="C14" s="219"/>
      <c r="D14" s="220"/>
      <c r="E14" s="220"/>
      <c r="F14" s="220"/>
      <c r="G14" s="220"/>
      <c r="H14" s="220"/>
      <c r="I14" s="220"/>
      <c r="J14" s="220"/>
      <c r="K14" s="220"/>
      <c r="L14" s="220"/>
      <c r="M14" s="220"/>
      <c r="N14" s="220"/>
      <c r="O14" s="220"/>
      <c r="P14" s="220"/>
      <c r="Q14" s="220"/>
      <c r="R14" s="779"/>
      <c r="S14" s="779"/>
      <c r="T14" s="779"/>
      <c r="U14" s="779"/>
      <c r="V14" s="779"/>
      <c r="W14" s="779"/>
      <c r="X14" s="779"/>
      <c r="Y14" s="779"/>
      <c r="Z14" s="779"/>
      <c r="AA14" s="779"/>
      <c r="AB14" s="216"/>
      <c r="AE14" s="218"/>
      <c r="AF14" s="218"/>
      <c r="AG14" s="218"/>
      <c r="AH14" s="218"/>
      <c r="AI14" s="218"/>
      <c r="AJ14" s="218"/>
      <c r="AK14" s="218"/>
      <c r="AL14" s="218"/>
    </row>
    <row r="15" spans="2:38" ht="34.5" customHeight="1">
      <c r="B15" s="215"/>
      <c r="C15" s="219"/>
      <c r="D15" s="220"/>
      <c r="E15" s="220"/>
      <c r="F15" s="220"/>
      <c r="G15" s="220"/>
      <c r="H15" s="220"/>
      <c r="I15" s="220"/>
      <c r="J15" s="220"/>
      <c r="K15" s="220"/>
      <c r="L15" s="220"/>
      <c r="M15" s="220"/>
      <c r="N15" s="220"/>
      <c r="O15" s="220"/>
      <c r="P15" s="220"/>
      <c r="Q15" s="220"/>
      <c r="R15" s="779"/>
      <c r="S15" s="779"/>
      <c r="T15" s="779"/>
      <c r="U15" s="779"/>
      <c r="V15" s="779"/>
      <c r="W15" s="779"/>
      <c r="X15" s="779"/>
      <c r="Y15" s="779"/>
      <c r="Z15" s="779"/>
      <c r="AA15" s="779"/>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79"/>
      <c r="S16" s="779"/>
      <c r="T16" s="779"/>
      <c r="U16" s="779"/>
      <c r="V16" s="779"/>
      <c r="W16" s="779"/>
      <c r="X16" s="779"/>
      <c r="Y16" s="779"/>
      <c r="Z16" s="779"/>
      <c r="AA16" s="779"/>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79"/>
      <c r="S17" s="779"/>
      <c r="T17" s="779"/>
      <c r="U17" s="779"/>
      <c r="V17" s="779"/>
      <c r="W17" s="779"/>
      <c r="X17" s="779"/>
      <c r="Y17" s="779"/>
      <c r="Z17" s="779"/>
      <c r="AA17" s="779"/>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79"/>
      <c r="S18" s="779"/>
      <c r="T18" s="779"/>
      <c r="U18" s="779"/>
      <c r="V18" s="779"/>
      <c r="W18" s="779"/>
      <c r="X18" s="779"/>
      <c r="Y18" s="779"/>
      <c r="Z18" s="779"/>
      <c r="AA18" s="779"/>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697" t="s">
        <v>478</v>
      </c>
      <c r="S19" s="697"/>
      <c r="T19" s="697"/>
      <c r="U19" s="697"/>
      <c r="V19" s="697"/>
      <c r="W19" s="697"/>
      <c r="X19" s="697"/>
      <c r="Y19" s="697"/>
      <c r="Z19" s="697"/>
      <c r="AA19" s="697"/>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698" t="s">
        <v>816</v>
      </c>
      <c r="S20" s="698"/>
      <c r="T20" s="698"/>
      <c r="U20" s="698"/>
      <c r="V20" s="698"/>
      <c r="W20" s="698"/>
      <c r="X20" s="698"/>
      <c r="Y20" s="698"/>
      <c r="Z20" s="698"/>
      <c r="AA20" s="69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98"/>
      <c r="S21" s="698"/>
      <c r="T21" s="698"/>
      <c r="U21" s="698"/>
      <c r="V21" s="698"/>
      <c r="W21" s="698"/>
      <c r="X21" s="698"/>
      <c r="Y21" s="698"/>
      <c r="Z21" s="698"/>
      <c r="AA21" s="698"/>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698"/>
      <c r="S22" s="698"/>
      <c r="T22" s="698"/>
      <c r="U22" s="698"/>
      <c r="V22" s="698"/>
      <c r="W22" s="698"/>
      <c r="X22" s="698"/>
      <c r="Y22" s="698"/>
      <c r="Z22" s="698"/>
      <c r="AA22" s="69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698"/>
      <c r="S23" s="698"/>
      <c r="T23" s="698"/>
      <c r="U23" s="698"/>
      <c r="V23" s="698"/>
      <c r="W23" s="698"/>
      <c r="X23" s="698"/>
      <c r="Y23" s="698"/>
      <c r="Z23" s="698"/>
      <c r="AA23" s="69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698"/>
      <c r="S24" s="698"/>
      <c r="T24" s="698"/>
      <c r="U24" s="698"/>
      <c r="V24" s="698"/>
      <c r="W24" s="698"/>
      <c r="X24" s="698"/>
      <c r="Y24" s="698"/>
      <c r="Z24" s="698"/>
      <c r="AA24" s="69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698"/>
      <c r="S25" s="698"/>
      <c r="T25" s="698"/>
      <c r="U25" s="698"/>
      <c r="V25" s="698"/>
      <c r="W25" s="698"/>
      <c r="X25" s="698"/>
      <c r="Y25" s="698"/>
      <c r="Z25" s="698"/>
      <c r="AA25" s="69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698"/>
      <c r="S26" s="698"/>
      <c r="T26" s="698"/>
      <c r="U26" s="698"/>
      <c r="V26" s="698"/>
      <c r="W26" s="698"/>
      <c r="X26" s="698"/>
      <c r="Y26" s="698"/>
      <c r="Z26" s="698"/>
      <c r="AA26" s="69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698"/>
      <c r="S27" s="698"/>
      <c r="T27" s="698"/>
      <c r="U27" s="698"/>
      <c r="V27" s="698"/>
      <c r="W27" s="698"/>
      <c r="X27" s="698"/>
      <c r="Y27" s="698"/>
      <c r="Z27" s="698"/>
      <c r="AA27" s="69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R28" s="698"/>
      <c r="S28" s="698"/>
      <c r="T28" s="698"/>
      <c r="U28" s="698"/>
      <c r="V28" s="698"/>
      <c r="W28" s="698"/>
      <c r="X28" s="698"/>
      <c r="Y28" s="698"/>
      <c r="Z28" s="698"/>
      <c r="AA28" s="69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5"/>
      <c r="D30" s="760" t="s">
        <v>501</v>
      </c>
      <c r="E30" s="760"/>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406" t="s">
        <v>514</v>
      </c>
      <c r="S30" s="407" t="s">
        <v>803</v>
      </c>
      <c r="U30" s="220"/>
      <c r="V30" s="220"/>
      <c r="W30" s="220"/>
      <c r="X30" s="220"/>
      <c r="Y30" s="220"/>
      <c r="Z30" s="220"/>
      <c r="AA30" s="221"/>
      <c r="AB30" s="216"/>
      <c r="AE30" s="218"/>
      <c r="AF30" s="218"/>
      <c r="AG30" s="218"/>
      <c r="AH30" s="218"/>
      <c r="AI30" s="218"/>
      <c r="AJ30" s="218"/>
      <c r="AK30" s="218"/>
      <c r="AL30" s="218"/>
    </row>
    <row r="31" spans="2:38" ht="22.5" customHeight="1">
      <c r="B31" s="215"/>
      <c r="C31" s="215"/>
      <c r="D31" s="767" t="s">
        <v>27</v>
      </c>
      <c r="E31" s="767"/>
      <c r="F31" s="419">
        <f>INDICADORES!H70</f>
        <v>1123</v>
      </c>
      <c r="G31" s="419">
        <f>INDICADORES!K70</f>
        <v>1092</v>
      </c>
      <c r="H31" s="419">
        <f>INDICADORES!N70</f>
        <v>1200</v>
      </c>
      <c r="I31" s="419">
        <f>INDICADORES!T70</f>
        <v>847</v>
      </c>
      <c r="J31" s="419">
        <f>INDICADORES!W70</f>
        <v>270</v>
      </c>
      <c r="K31" s="419">
        <f>INDICADORES!Z70</f>
        <v>547</v>
      </c>
      <c r="L31" s="419">
        <f>INDICADORES!AF70</f>
        <v>740</v>
      </c>
      <c r="M31" s="419">
        <f>INDICADORES!AI70</f>
        <v>950</v>
      </c>
      <c r="N31" s="419">
        <f>INDICADORES!AL70</f>
        <v>877</v>
      </c>
      <c r="O31" s="419">
        <f>INDICADORES!AR70</f>
        <v>1331</v>
      </c>
      <c r="P31" s="419">
        <f>INDICADORES!AU70</f>
        <v>845</v>
      </c>
      <c r="Q31" s="419">
        <f>INDICADORES!AX70</f>
        <v>812</v>
      </c>
      <c r="R31" s="409">
        <f>SUM(F31:Q31)</f>
        <v>10634</v>
      </c>
      <c r="S31" s="410"/>
      <c r="U31" s="220"/>
      <c r="V31" s="220"/>
      <c r="W31" s="220"/>
      <c r="X31" s="220"/>
      <c r="Y31" s="220"/>
      <c r="Z31" s="220"/>
      <c r="AA31" s="221"/>
      <c r="AB31" s="216"/>
      <c r="AE31" s="218"/>
      <c r="AF31" s="218"/>
      <c r="AG31" s="218"/>
      <c r="AH31" s="218"/>
      <c r="AI31" s="218"/>
      <c r="AJ31" s="218"/>
      <c r="AK31" s="218"/>
      <c r="AL31" s="218"/>
    </row>
    <row r="32" spans="2:38" ht="22.5" customHeight="1">
      <c r="B32" s="215"/>
      <c r="C32" s="215"/>
      <c r="D32" s="767" t="s">
        <v>28</v>
      </c>
      <c r="E32" s="767"/>
      <c r="F32" s="408" t="s">
        <v>219</v>
      </c>
      <c r="G32" s="408" t="s">
        <v>219</v>
      </c>
      <c r="H32" s="408" t="s">
        <v>219</v>
      </c>
      <c r="I32" s="408" t="s">
        <v>219</v>
      </c>
      <c r="J32" s="408" t="s">
        <v>219</v>
      </c>
      <c r="K32" s="408" t="s">
        <v>219</v>
      </c>
      <c r="L32" s="408" t="s">
        <v>219</v>
      </c>
      <c r="M32" s="408" t="s">
        <v>219</v>
      </c>
      <c r="N32" s="408" t="s">
        <v>219</v>
      </c>
      <c r="O32" s="408" t="s">
        <v>219</v>
      </c>
      <c r="P32" s="408" t="s">
        <v>219</v>
      </c>
      <c r="Q32" s="408" t="s">
        <v>219</v>
      </c>
      <c r="R32" s="408" t="s">
        <v>219</v>
      </c>
      <c r="S32" s="410"/>
      <c r="U32" s="220"/>
      <c r="V32" s="220"/>
      <c r="W32" s="220"/>
      <c r="X32" s="220"/>
      <c r="Y32" s="220"/>
      <c r="Z32" s="220"/>
      <c r="AA32" s="221"/>
      <c r="AB32" s="216"/>
      <c r="AE32" s="218"/>
      <c r="AF32" s="218"/>
      <c r="AG32" s="218"/>
      <c r="AH32" s="218"/>
      <c r="AI32" s="218"/>
      <c r="AJ32" s="218"/>
      <c r="AK32" s="218"/>
      <c r="AL32" s="218"/>
    </row>
    <row r="33" spans="2:38" ht="22.5" customHeight="1">
      <c r="B33" s="215"/>
      <c r="C33" s="215"/>
      <c r="D33" s="231" t="s">
        <v>515</v>
      </c>
      <c r="E33" s="231"/>
      <c r="F33" s="411">
        <f t="shared" ref="F33:R33" si="0">F31</f>
        <v>1123</v>
      </c>
      <c r="G33" s="411">
        <f t="shared" si="0"/>
        <v>1092</v>
      </c>
      <c r="H33" s="411">
        <f t="shared" si="0"/>
        <v>1200</v>
      </c>
      <c r="I33" s="411">
        <f t="shared" si="0"/>
        <v>847</v>
      </c>
      <c r="J33" s="411">
        <f t="shared" si="0"/>
        <v>270</v>
      </c>
      <c r="K33" s="411">
        <f t="shared" si="0"/>
        <v>547</v>
      </c>
      <c r="L33" s="411">
        <f t="shared" si="0"/>
        <v>740</v>
      </c>
      <c r="M33" s="411">
        <f t="shared" si="0"/>
        <v>950</v>
      </c>
      <c r="N33" s="411">
        <f t="shared" si="0"/>
        <v>877</v>
      </c>
      <c r="O33" s="411">
        <f t="shared" si="0"/>
        <v>1331</v>
      </c>
      <c r="P33" s="411">
        <f t="shared" si="0"/>
        <v>845</v>
      </c>
      <c r="Q33" s="411">
        <f t="shared" si="0"/>
        <v>812</v>
      </c>
      <c r="R33" s="411">
        <f t="shared" si="0"/>
        <v>10634</v>
      </c>
      <c r="S33" s="412">
        <f>AVERAGE(F33,G33,H33,I33,J33,K33,L33,M33,N33,O33,P33,Q33)</f>
        <v>886.16666666666663</v>
      </c>
      <c r="U33" s="220"/>
      <c r="V33" s="220"/>
      <c r="W33" s="220"/>
      <c r="X33" s="220"/>
      <c r="Y33" s="220"/>
      <c r="Z33" s="220"/>
      <c r="AA33" s="221"/>
      <c r="AB33" s="216"/>
      <c r="AE33" s="218"/>
      <c r="AF33" s="218"/>
      <c r="AG33" s="218"/>
      <c r="AH33" s="218"/>
      <c r="AI33" s="218"/>
      <c r="AJ33" s="218"/>
      <c r="AK33" s="218"/>
      <c r="AL33" s="218"/>
    </row>
    <row r="34" spans="2:38" ht="21" customHeight="1">
      <c r="B34" s="215"/>
      <c r="C34" s="215"/>
      <c r="D34" s="231" t="s">
        <v>516</v>
      </c>
      <c r="E34" s="231"/>
      <c r="F34" s="413">
        <v>595</v>
      </c>
      <c r="G34" s="413">
        <v>863</v>
      </c>
      <c r="H34" s="413">
        <v>717</v>
      </c>
      <c r="I34" s="413">
        <v>879</v>
      </c>
      <c r="J34" s="413">
        <v>448</v>
      </c>
      <c r="K34" s="413">
        <v>206</v>
      </c>
      <c r="L34" s="413">
        <v>1157</v>
      </c>
      <c r="M34" s="413">
        <v>1329</v>
      </c>
      <c r="N34" s="413">
        <v>1082</v>
      </c>
      <c r="O34" s="413">
        <v>1401</v>
      </c>
      <c r="P34" s="413">
        <v>1551</v>
      </c>
      <c r="Q34" s="413">
        <v>1441</v>
      </c>
      <c r="R34" s="413">
        <v>11669</v>
      </c>
      <c r="S34" s="414"/>
      <c r="U34" s="220"/>
      <c r="V34" s="220"/>
      <c r="W34" s="220"/>
      <c r="X34" s="220"/>
      <c r="Y34" s="220"/>
      <c r="Z34" s="220"/>
      <c r="AA34" s="221"/>
      <c r="AB34" s="216"/>
      <c r="AE34" s="218"/>
      <c r="AF34" s="218"/>
      <c r="AG34" s="218"/>
      <c r="AH34" s="218"/>
      <c r="AI34" s="218"/>
      <c r="AJ34" s="218"/>
      <c r="AK34" s="218"/>
      <c r="AL34" s="218"/>
    </row>
    <row r="35" spans="2:38" s="415" customFormat="1" ht="17.25" customHeight="1">
      <c r="B35" s="416"/>
      <c r="C35" s="416"/>
      <c r="D35" s="781" t="s">
        <v>26</v>
      </c>
      <c r="E35" s="781"/>
      <c r="F35" s="237">
        <v>800</v>
      </c>
      <c r="G35" s="237">
        <v>800</v>
      </c>
      <c r="H35" s="237">
        <v>800</v>
      </c>
      <c r="I35" s="237">
        <v>800</v>
      </c>
      <c r="J35" s="237">
        <v>800</v>
      </c>
      <c r="K35" s="237">
        <v>800</v>
      </c>
      <c r="L35" s="237">
        <v>800</v>
      </c>
      <c r="M35" s="237">
        <v>800</v>
      </c>
      <c r="N35" s="237">
        <v>800</v>
      </c>
      <c r="O35" s="237">
        <v>800</v>
      </c>
      <c r="P35" s="237">
        <v>800</v>
      </c>
      <c r="Q35" s="237">
        <v>800</v>
      </c>
      <c r="R35" s="237">
        <f>SUM(F35:Q35)</f>
        <v>9600</v>
      </c>
      <c r="S35" s="410"/>
      <c r="U35" s="339"/>
      <c r="V35" s="339"/>
      <c r="W35" s="339"/>
      <c r="X35" s="339"/>
      <c r="Y35" s="339"/>
      <c r="Z35" s="339"/>
      <c r="AA35" s="417"/>
      <c r="AB35" s="418"/>
      <c r="AE35" s="253"/>
      <c r="AF35" s="253"/>
      <c r="AG35" s="253"/>
      <c r="AH35" s="253"/>
      <c r="AI35" s="253"/>
      <c r="AJ35" s="253"/>
      <c r="AK35" s="253"/>
      <c r="AL35" s="253"/>
    </row>
    <row r="36" spans="2:38" ht="17.2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817</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t="s">
        <v>588</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805</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21" customHeight="1">
      <c r="B49" s="215"/>
      <c r="C49" s="648" t="s">
        <v>526</v>
      </c>
      <c r="D49" s="648"/>
      <c r="E49" s="648"/>
      <c r="F49" s="648"/>
      <c r="G49" s="652" t="s">
        <v>818</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yYW2nP/0tFwZBJ1Xwx55gOQTqpwbXvpznsXhy3rcz1WkY0VXSeeDgZhCbFSQjw2J3KrKmq6KhxJ+5iE4vj1zbQ==" saltValue="+f4ISR8NAXylTAaS/uurGQ==" spinCount="100000" sheet="1" objects="1" scenarios="1"/>
  <mergeCells count="91">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8"/>
    <mergeCell ref="R19:AA19"/>
    <mergeCell ref="R20:AA28"/>
    <mergeCell ref="D30:E30"/>
    <mergeCell ref="D31:E31"/>
    <mergeCell ref="D32:E32"/>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62" orientation="portrait" horizontalDpi="300" verticalDpi="300"/>
  <colBreaks count="1" manualBreakCount="1">
    <brk id="28" max="1048575" man="1"/>
  </colBreaks>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4"/>
  <dimension ref="A1:AL84"/>
  <sheetViews>
    <sheetView showGridLines="0" zoomScale="86" zoomScaleNormal="86" workbookViewId="0"/>
  </sheetViews>
  <sheetFormatPr baseColWidth="10" defaultColWidth="11.42578125" defaultRowHeight="12.75"/>
  <cols>
    <col min="1" max="2" width="1.140625" customWidth="1"/>
    <col min="3" max="3" width="4.28515625" customWidth="1"/>
    <col min="4" max="4" width="4.140625" customWidth="1"/>
    <col min="5" max="5" width="8.1406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819</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820</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97" t="s">
        <v>442</v>
      </c>
      <c r="S12" s="697"/>
      <c r="T12" s="697"/>
      <c r="U12" s="697"/>
      <c r="V12" s="697"/>
      <c r="W12" s="697"/>
      <c r="X12" s="697"/>
      <c r="Y12" s="697"/>
      <c r="Z12" s="697"/>
      <c r="AA12" s="697"/>
      <c r="AB12" s="216"/>
      <c r="AE12" s="218"/>
      <c r="AF12" s="218"/>
      <c r="AG12" s="218"/>
      <c r="AH12" s="218"/>
      <c r="AI12" s="218"/>
      <c r="AJ12" s="218"/>
      <c r="AK12" s="218"/>
      <c r="AL12" s="218"/>
    </row>
    <row r="13" spans="2:38" ht="48" customHeight="1">
      <c r="B13" s="215"/>
      <c r="C13" s="219"/>
      <c r="D13" s="220"/>
      <c r="E13" s="220"/>
      <c r="F13" s="220"/>
      <c r="G13" s="220"/>
      <c r="H13" s="220"/>
      <c r="I13" s="220"/>
      <c r="J13" s="220"/>
      <c r="K13" s="220"/>
      <c r="L13" s="220"/>
      <c r="M13" s="220"/>
      <c r="N13" s="220"/>
      <c r="O13" s="220"/>
      <c r="P13" s="220"/>
      <c r="Q13" s="220"/>
      <c r="R13" s="779" t="s">
        <v>821</v>
      </c>
      <c r="S13" s="779"/>
      <c r="T13" s="779"/>
      <c r="U13" s="779"/>
      <c r="V13" s="779"/>
      <c r="W13" s="779"/>
      <c r="X13" s="779"/>
      <c r="Y13" s="779"/>
      <c r="Z13" s="779"/>
      <c r="AA13" s="779"/>
      <c r="AB13" s="216"/>
      <c r="AE13" s="218"/>
      <c r="AF13" s="218"/>
      <c r="AG13" s="218"/>
      <c r="AH13" s="218"/>
      <c r="AI13" s="218"/>
      <c r="AJ13" s="218"/>
      <c r="AK13" s="218"/>
      <c r="AL13" s="218"/>
    </row>
    <row r="14" spans="2:38" ht="45" customHeight="1">
      <c r="B14" s="215"/>
      <c r="C14" s="219"/>
      <c r="D14" s="220"/>
      <c r="E14" s="220"/>
      <c r="F14" s="220"/>
      <c r="G14" s="220"/>
      <c r="H14" s="220"/>
      <c r="I14" s="220"/>
      <c r="J14" s="220"/>
      <c r="K14" s="220"/>
      <c r="L14" s="220"/>
      <c r="M14" s="220"/>
      <c r="N14" s="220"/>
      <c r="O14" s="220"/>
      <c r="P14" s="220"/>
      <c r="Q14" s="220"/>
      <c r="R14" s="779"/>
      <c r="S14" s="779"/>
      <c r="T14" s="779"/>
      <c r="U14" s="779"/>
      <c r="V14" s="779"/>
      <c r="W14" s="779"/>
      <c r="X14" s="779"/>
      <c r="Y14" s="779"/>
      <c r="Z14" s="779"/>
      <c r="AA14" s="779"/>
      <c r="AB14" s="216"/>
      <c r="AE14" s="218"/>
      <c r="AF14" s="218"/>
      <c r="AG14" s="218"/>
      <c r="AH14" s="218"/>
      <c r="AI14" s="218"/>
      <c r="AJ14" s="218"/>
      <c r="AK14" s="218"/>
      <c r="AL14" s="218"/>
    </row>
    <row r="15" spans="2:38" ht="34.5" customHeight="1">
      <c r="B15" s="215"/>
      <c r="C15" s="219"/>
      <c r="D15" s="220"/>
      <c r="E15" s="220"/>
      <c r="F15" s="220"/>
      <c r="G15" s="220"/>
      <c r="H15" s="220"/>
      <c r="I15" s="220"/>
      <c r="J15" s="220"/>
      <c r="K15" s="220"/>
      <c r="L15" s="220"/>
      <c r="M15" s="220"/>
      <c r="N15" s="220"/>
      <c r="O15" s="220"/>
      <c r="P15" s="220"/>
      <c r="Q15" s="220"/>
      <c r="R15" s="779"/>
      <c r="S15" s="779"/>
      <c r="T15" s="779"/>
      <c r="U15" s="779"/>
      <c r="V15" s="779"/>
      <c r="W15" s="779"/>
      <c r="X15" s="779"/>
      <c r="Y15" s="779"/>
      <c r="Z15" s="779"/>
      <c r="AA15" s="779"/>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79"/>
      <c r="S16" s="779"/>
      <c r="T16" s="779"/>
      <c r="U16" s="779"/>
      <c r="V16" s="779"/>
      <c r="W16" s="779"/>
      <c r="X16" s="779"/>
      <c r="Y16" s="779"/>
      <c r="Z16" s="779"/>
      <c r="AA16" s="779"/>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79"/>
      <c r="S17" s="779"/>
      <c r="T17" s="779"/>
      <c r="U17" s="779"/>
      <c r="V17" s="779"/>
      <c r="W17" s="779"/>
      <c r="X17" s="779"/>
      <c r="Y17" s="779"/>
      <c r="Z17" s="779"/>
      <c r="AA17" s="779"/>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79"/>
      <c r="S18" s="779"/>
      <c r="T18" s="779"/>
      <c r="U18" s="779"/>
      <c r="V18" s="779"/>
      <c r="W18" s="779"/>
      <c r="X18" s="779"/>
      <c r="Y18" s="779"/>
      <c r="Z18" s="779"/>
      <c r="AA18" s="779"/>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697" t="s">
        <v>478</v>
      </c>
      <c r="S19" s="697"/>
      <c r="T19" s="697"/>
      <c r="U19" s="697"/>
      <c r="V19" s="697"/>
      <c r="W19" s="697"/>
      <c r="X19" s="697"/>
      <c r="Y19" s="697"/>
      <c r="Z19" s="697"/>
      <c r="AA19" s="697"/>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698" t="s">
        <v>822</v>
      </c>
      <c r="S20" s="698"/>
      <c r="T20" s="698"/>
      <c r="U20" s="698"/>
      <c r="V20" s="698"/>
      <c r="W20" s="698"/>
      <c r="X20" s="698"/>
      <c r="Y20" s="698"/>
      <c r="Z20" s="698"/>
      <c r="AA20" s="69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98"/>
      <c r="S21" s="698"/>
      <c r="T21" s="698"/>
      <c r="U21" s="698"/>
      <c r="V21" s="698"/>
      <c r="W21" s="698"/>
      <c r="X21" s="698"/>
      <c r="Y21" s="698"/>
      <c r="Z21" s="698"/>
      <c r="AA21" s="698"/>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698"/>
      <c r="S22" s="698"/>
      <c r="T22" s="698"/>
      <c r="U22" s="698"/>
      <c r="V22" s="698"/>
      <c r="W22" s="698"/>
      <c r="X22" s="698"/>
      <c r="Y22" s="698"/>
      <c r="Z22" s="698"/>
      <c r="AA22" s="69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698"/>
      <c r="S23" s="698"/>
      <c r="T23" s="698"/>
      <c r="U23" s="698"/>
      <c r="V23" s="698"/>
      <c r="W23" s="698"/>
      <c r="X23" s="698"/>
      <c r="Y23" s="698"/>
      <c r="Z23" s="698"/>
      <c r="AA23" s="69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698"/>
      <c r="S24" s="698"/>
      <c r="T24" s="698"/>
      <c r="U24" s="698"/>
      <c r="V24" s="698"/>
      <c r="W24" s="698"/>
      <c r="X24" s="698"/>
      <c r="Y24" s="698"/>
      <c r="Z24" s="698"/>
      <c r="AA24" s="69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698"/>
      <c r="S25" s="698"/>
      <c r="T25" s="698"/>
      <c r="U25" s="698"/>
      <c r="V25" s="698"/>
      <c r="W25" s="698"/>
      <c r="X25" s="698"/>
      <c r="Y25" s="698"/>
      <c r="Z25" s="698"/>
      <c r="AA25" s="69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698"/>
      <c r="S26" s="698"/>
      <c r="T26" s="698"/>
      <c r="U26" s="698"/>
      <c r="V26" s="698"/>
      <c r="W26" s="698"/>
      <c r="X26" s="698"/>
      <c r="Y26" s="698"/>
      <c r="Z26" s="698"/>
      <c r="AA26" s="69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698"/>
      <c r="S27" s="698"/>
      <c r="T27" s="698"/>
      <c r="U27" s="698"/>
      <c r="V27" s="698"/>
      <c r="W27" s="698"/>
      <c r="X27" s="698"/>
      <c r="Y27" s="698"/>
      <c r="Z27" s="698"/>
      <c r="AA27" s="69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R28" s="698"/>
      <c r="S28" s="698"/>
      <c r="T28" s="698"/>
      <c r="U28" s="698"/>
      <c r="V28" s="698"/>
      <c r="W28" s="698"/>
      <c r="X28" s="698"/>
      <c r="Y28" s="698"/>
      <c r="Z28" s="698"/>
      <c r="AA28" s="69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5"/>
      <c r="D30" s="760" t="s">
        <v>501</v>
      </c>
      <c r="E30" s="760"/>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406" t="s">
        <v>514</v>
      </c>
      <c r="S30" s="407" t="s">
        <v>803</v>
      </c>
      <c r="U30" s="220"/>
      <c r="V30" s="220"/>
      <c r="W30" s="220"/>
      <c r="X30" s="220"/>
      <c r="Y30" s="220"/>
      <c r="Z30" s="220"/>
      <c r="AA30" s="221"/>
      <c r="AB30" s="216"/>
      <c r="AE30" s="218"/>
      <c r="AF30" s="218"/>
      <c r="AG30" s="218"/>
      <c r="AH30" s="218"/>
      <c r="AI30" s="218"/>
      <c r="AJ30" s="218"/>
      <c r="AK30" s="218"/>
      <c r="AL30" s="218"/>
    </row>
    <row r="31" spans="2:38" ht="22.5" customHeight="1">
      <c r="B31" s="215"/>
      <c r="C31" s="215"/>
      <c r="D31" s="767" t="s">
        <v>27</v>
      </c>
      <c r="E31" s="767"/>
      <c r="F31" s="419">
        <f>INDICADORES!H71</f>
        <v>333</v>
      </c>
      <c r="G31" s="419">
        <f>INDICADORES!K71</f>
        <v>287</v>
      </c>
      <c r="H31" s="419">
        <f>INDICADORES!N71</f>
        <v>420</v>
      </c>
      <c r="I31" s="419">
        <f>INDICADORES!T71</f>
        <v>388</v>
      </c>
      <c r="J31" s="419">
        <f>INDICADORES!W71</f>
        <v>475</v>
      </c>
      <c r="K31" s="419">
        <f>INDICADORES!Z71</f>
        <v>361</v>
      </c>
      <c r="L31" s="419">
        <f>INDICADORES!AF71</f>
        <v>340</v>
      </c>
      <c r="M31" s="419">
        <f>INDICADORES!AI71</f>
        <v>396</v>
      </c>
      <c r="N31" s="419">
        <f>INDICADORES!AL71</f>
        <v>396</v>
      </c>
      <c r="O31" s="419">
        <f>INDICADORES!AR71</f>
        <v>507</v>
      </c>
      <c r="P31" s="419">
        <f>INDICADORES!AU71</f>
        <v>379</v>
      </c>
      <c r="Q31" s="419">
        <f>INDICADORES!AX71</f>
        <v>386</v>
      </c>
      <c r="R31" s="409">
        <f>SUM(F31:Q31)</f>
        <v>4668</v>
      </c>
      <c r="S31" s="410"/>
      <c r="U31" s="220"/>
      <c r="V31" s="220"/>
      <c r="W31" s="220"/>
      <c r="X31" s="220"/>
      <c r="Y31" s="220"/>
      <c r="Z31" s="220"/>
      <c r="AA31" s="221"/>
      <c r="AB31" s="216"/>
      <c r="AE31" s="218"/>
      <c r="AF31" s="218"/>
      <c r="AG31" s="218"/>
      <c r="AH31" s="218"/>
      <c r="AI31" s="218"/>
      <c r="AJ31" s="218"/>
      <c r="AK31" s="218"/>
      <c r="AL31" s="218"/>
    </row>
    <row r="32" spans="2:38" ht="22.5" customHeight="1">
      <c r="B32" s="215"/>
      <c r="C32" s="215"/>
      <c r="D32" s="767" t="s">
        <v>28</v>
      </c>
      <c r="E32" s="767"/>
      <c r="F32" s="408" t="s">
        <v>219</v>
      </c>
      <c r="G32" s="408" t="s">
        <v>219</v>
      </c>
      <c r="H32" s="408" t="s">
        <v>219</v>
      </c>
      <c r="I32" s="408" t="s">
        <v>219</v>
      </c>
      <c r="J32" s="408" t="s">
        <v>219</v>
      </c>
      <c r="K32" s="408" t="s">
        <v>219</v>
      </c>
      <c r="L32" s="408" t="s">
        <v>219</v>
      </c>
      <c r="M32" s="408" t="s">
        <v>219</v>
      </c>
      <c r="N32" s="408" t="s">
        <v>219</v>
      </c>
      <c r="O32" s="408" t="s">
        <v>219</v>
      </c>
      <c r="P32" s="408" t="s">
        <v>219</v>
      </c>
      <c r="Q32" s="408" t="s">
        <v>219</v>
      </c>
      <c r="R32" s="408" t="s">
        <v>219</v>
      </c>
      <c r="S32" s="410"/>
      <c r="U32" s="220"/>
      <c r="V32" s="220"/>
      <c r="W32" s="220"/>
      <c r="X32" s="220"/>
      <c r="Y32" s="220"/>
      <c r="Z32" s="220"/>
      <c r="AA32" s="221"/>
      <c r="AB32" s="216"/>
      <c r="AE32" s="218"/>
      <c r="AF32" s="218"/>
      <c r="AG32" s="218"/>
      <c r="AH32" s="218"/>
      <c r="AI32" s="218"/>
      <c r="AJ32" s="218"/>
      <c r="AK32" s="218"/>
      <c r="AL32" s="218"/>
    </row>
    <row r="33" spans="2:38" ht="22.5" customHeight="1">
      <c r="B33" s="215"/>
      <c r="C33" s="215"/>
      <c r="D33" s="231" t="s">
        <v>515</v>
      </c>
      <c r="E33" s="231"/>
      <c r="F33" s="411">
        <f t="shared" ref="F33:R33" si="0">F31</f>
        <v>333</v>
      </c>
      <c r="G33" s="411">
        <f t="shared" si="0"/>
        <v>287</v>
      </c>
      <c r="H33" s="411">
        <f t="shared" si="0"/>
        <v>420</v>
      </c>
      <c r="I33" s="411">
        <f t="shared" si="0"/>
        <v>388</v>
      </c>
      <c r="J33" s="411">
        <f t="shared" si="0"/>
        <v>475</v>
      </c>
      <c r="K33" s="411">
        <f t="shared" si="0"/>
        <v>361</v>
      </c>
      <c r="L33" s="411">
        <f t="shared" si="0"/>
        <v>340</v>
      </c>
      <c r="M33" s="411">
        <f t="shared" si="0"/>
        <v>396</v>
      </c>
      <c r="N33" s="411">
        <f t="shared" si="0"/>
        <v>396</v>
      </c>
      <c r="O33" s="411">
        <f t="shared" si="0"/>
        <v>507</v>
      </c>
      <c r="P33" s="411">
        <f t="shared" si="0"/>
        <v>379</v>
      </c>
      <c r="Q33" s="411">
        <f t="shared" si="0"/>
        <v>386</v>
      </c>
      <c r="R33" s="411">
        <f t="shared" si="0"/>
        <v>4668</v>
      </c>
      <c r="S33" s="412">
        <f>AVERAGE(F33,G33,H33,I33,J33,K33,L33,M33,N33,O33,P33,Q33)</f>
        <v>389</v>
      </c>
      <c r="U33" s="220"/>
      <c r="V33" s="220"/>
      <c r="W33" s="220"/>
      <c r="X33" s="220"/>
      <c r="Y33" s="220"/>
      <c r="Z33" s="220"/>
      <c r="AA33" s="221"/>
      <c r="AB33" s="216"/>
      <c r="AE33" s="218"/>
      <c r="AF33" s="218"/>
      <c r="AG33" s="218"/>
      <c r="AH33" s="218"/>
      <c r="AI33" s="218"/>
      <c r="AJ33" s="218"/>
      <c r="AK33" s="218"/>
      <c r="AL33" s="218"/>
    </row>
    <row r="34" spans="2:38" ht="21" customHeight="1">
      <c r="B34" s="215"/>
      <c r="C34" s="215"/>
      <c r="D34" s="231" t="s">
        <v>516</v>
      </c>
      <c r="E34" s="231"/>
      <c r="F34" s="413"/>
      <c r="G34" s="413"/>
      <c r="H34" s="413"/>
      <c r="I34" s="413"/>
      <c r="J34" s="413"/>
      <c r="K34" s="413"/>
      <c r="L34" s="413"/>
      <c r="M34" s="413"/>
      <c r="N34" s="413"/>
      <c r="O34" s="413"/>
      <c r="P34" s="413"/>
      <c r="Q34" s="413"/>
      <c r="R34" s="237"/>
      <c r="S34" s="414"/>
      <c r="U34" s="220"/>
      <c r="V34" s="220"/>
      <c r="W34" s="220"/>
      <c r="X34" s="220"/>
      <c r="Y34" s="220"/>
      <c r="Z34" s="220"/>
      <c r="AA34" s="221"/>
      <c r="AB34" s="216"/>
      <c r="AE34" s="218"/>
      <c r="AF34" s="218"/>
      <c r="AG34" s="218"/>
      <c r="AH34" s="218"/>
      <c r="AI34" s="218"/>
      <c r="AJ34" s="218"/>
      <c r="AK34" s="218"/>
      <c r="AL34" s="218"/>
    </row>
    <row r="35" spans="2:38" s="415" customFormat="1" ht="17.25" customHeight="1">
      <c r="B35" s="416"/>
      <c r="C35" s="416"/>
      <c r="D35" s="781" t="s">
        <v>26</v>
      </c>
      <c r="E35" s="781"/>
      <c r="F35" s="237"/>
      <c r="G35" s="237"/>
      <c r="H35" s="237"/>
      <c r="I35" s="237"/>
      <c r="J35" s="237"/>
      <c r="K35" s="237"/>
      <c r="L35" s="237"/>
      <c r="M35" s="237"/>
      <c r="N35" s="237"/>
      <c r="O35" s="237"/>
      <c r="P35" s="237"/>
      <c r="Q35" s="237"/>
      <c r="R35" s="237"/>
      <c r="S35" s="410"/>
      <c r="U35" s="339"/>
      <c r="V35" s="339"/>
      <c r="W35" s="339"/>
      <c r="X35" s="339"/>
      <c r="Y35" s="339"/>
      <c r="Z35" s="339"/>
      <c r="AA35" s="417"/>
      <c r="AB35" s="418"/>
      <c r="AE35" s="253"/>
      <c r="AF35" s="253"/>
      <c r="AG35" s="253"/>
      <c r="AH35" s="253"/>
      <c r="AI35" s="253"/>
      <c r="AJ35" s="253"/>
      <c r="AK35" s="253"/>
      <c r="AL35" s="253"/>
    </row>
    <row r="36" spans="2:38" ht="17.2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823</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t="s">
        <v>588</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805</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21" customHeight="1">
      <c r="B49" s="215"/>
      <c r="C49" s="648" t="s">
        <v>526</v>
      </c>
      <c r="D49" s="648"/>
      <c r="E49" s="648"/>
      <c r="F49" s="648"/>
      <c r="G49" s="652" t="s">
        <v>818</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oa78HKWFELC4fiPGQs86trB6V1g6fRlLQ4JOHVtIDHoh2CIVE2+T71Jb8bXznGgGN2nmi6MAWesVe14M0M3IxQ==" saltValue="RUp3WWb8LrHelA+vouB64Q==" spinCount="100000" sheet="1" objects="1" scenarios="1"/>
  <mergeCells count="91">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8"/>
    <mergeCell ref="R19:AA19"/>
    <mergeCell ref="R20:AA28"/>
    <mergeCell ref="D30:E30"/>
    <mergeCell ref="D31:E31"/>
    <mergeCell ref="D32:E32"/>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62" orientation="portrait" horizontalDpi="300" verticalDpi="300"/>
  <colBreaks count="1" manualBreakCount="1">
    <brk id="28" max="1048575" man="1"/>
  </colBreaks>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5"/>
  <dimension ref="A1:AL84"/>
  <sheetViews>
    <sheetView showGridLines="0" topLeftCell="K1" zoomScale="120" zoomScaleNormal="120" workbookViewId="0">
      <selection activeCell="F31" sqref="F31"/>
    </sheetView>
  </sheetViews>
  <sheetFormatPr baseColWidth="10" defaultColWidth="11.42578125" defaultRowHeight="12.75"/>
  <cols>
    <col min="1" max="2" width="1.140625" customWidth="1"/>
    <col min="3" max="3" width="4.28515625" customWidth="1"/>
    <col min="4" max="4" width="4.140625" customWidth="1"/>
    <col min="5" max="5" width="7"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824</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825</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97" t="s">
        <v>442</v>
      </c>
      <c r="S12" s="697"/>
      <c r="T12" s="697"/>
      <c r="U12" s="697"/>
      <c r="V12" s="697"/>
      <c r="W12" s="697"/>
      <c r="X12" s="697"/>
      <c r="Y12" s="697"/>
      <c r="Z12" s="697"/>
      <c r="AA12" s="697"/>
      <c r="AB12" s="216"/>
      <c r="AE12" s="218"/>
      <c r="AF12" s="218"/>
      <c r="AG12" s="218"/>
      <c r="AH12" s="218"/>
      <c r="AI12" s="218"/>
      <c r="AJ12" s="218"/>
      <c r="AK12" s="218"/>
      <c r="AL12" s="218"/>
    </row>
    <row r="13" spans="2:38" ht="48" customHeight="1">
      <c r="B13" s="215"/>
      <c r="C13" s="219"/>
      <c r="D13" s="220"/>
      <c r="E13" s="220"/>
      <c r="F13" s="220"/>
      <c r="G13" s="220"/>
      <c r="H13" s="220"/>
      <c r="I13" s="220"/>
      <c r="J13" s="220"/>
      <c r="K13" s="220"/>
      <c r="L13" s="220"/>
      <c r="M13" s="220"/>
      <c r="N13" s="220"/>
      <c r="O13" s="220"/>
      <c r="P13" s="220"/>
      <c r="Q13" s="220"/>
      <c r="R13" s="779" t="s">
        <v>826</v>
      </c>
      <c r="S13" s="779"/>
      <c r="T13" s="779"/>
      <c r="U13" s="779"/>
      <c r="V13" s="779"/>
      <c r="W13" s="779"/>
      <c r="X13" s="779"/>
      <c r="Y13" s="779"/>
      <c r="Z13" s="779"/>
      <c r="AA13" s="779"/>
      <c r="AB13" s="216"/>
      <c r="AE13" s="218"/>
      <c r="AF13" s="218"/>
      <c r="AG13" s="218"/>
      <c r="AH13" s="218"/>
      <c r="AI13" s="218"/>
      <c r="AJ13" s="218"/>
      <c r="AK13" s="218"/>
      <c r="AL13" s="218"/>
    </row>
    <row r="14" spans="2:38" ht="45" customHeight="1">
      <c r="B14" s="215"/>
      <c r="C14" s="219"/>
      <c r="D14" s="220"/>
      <c r="E14" s="220"/>
      <c r="F14" s="220"/>
      <c r="G14" s="220"/>
      <c r="H14" s="220"/>
      <c r="I14" s="220"/>
      <c r="J14" s="220"/>
      <c r="K14" s="220"/>
      <c r="L14" s="220"/>
      <c r="M14" s="220"/>
      <c r="N14" s="220"/>
      <c r="O14" s="220"/>
      <c r="P14" s="220"/>
      <c r="Q14" s="220"/>
      <c r="R14" s="779"/>
      <c r="S14" s="779"/>
      <c r="T14" s="779"/>
      <c r="U14" s="779"/>
      <c r="V14" s="779"/>
      <c r="W14" s="779"/>
      <c r="X14" s="779"/>
      <c r="Y14" s="779"/>
      <c r="Z14" s="779"/>
      <c r="AA14" s="779"/>
      <c r="AB14" s="216"/>
      <c r="AE14" s="218"/>
      <c r="AF14" s="218"/>
      <c r="AG14" s="218"/>
      <c r="AH14" s="218"/>
      <c r="AI14" s="218"/>
      <c r="AJ14" s="218"/>
      <c r="AK14" s="218"/>
      <c r="AL14" s="218"/>
    </row>
    <row r="15" spans="2:38" ht="34.5" customHeight="1">
      <c r="B15" s="215"/>
      <c r="C15" s="219"/>
      <c r="D15" s="220"/>
      <c r="E15" s="220"/>
      <c r="F15" s="220"/>
      <c r="G15" s="220"/>
      <c r="H15" s="220"/>
      <c r="I15" s="220"/>
      <c r="J15" s="220"/>
      <c r="K15" s="220"/>
      <c r="L15" s="220"/>
      <c r="M15" s="220"/>
      <c r="N15" s="220"/>
      <c r="O15" s="220"/>
      <c r="P15" s="220"/>
      <c r="Q15" s="220"/>
      <c r="R15" s="779"/>
      <c r="S15" s="779"/>
      <c r="T15" s="779"/>
      <c r="U15" s="779"/>
      <c r="V15" s="779"/>
      <c r="W15" s="779"/>
      <c r="X15" s="779"/>
      <c r="Y15" s="779"/>
      <c r="Z15" s="779"/>
      <c r="AA15" s="779"/>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79"/>
      <c r="S16" s="779"/>
      <c r="T16" s="779"/>
      <c r="U16" s="779"/>
      <c r="V16" s="779"/>
      <c r="W16" s="779"/>
      <c r="X16" s="779"/>
      <c r="Y16" s="779"/>
      <c r="Z16" s="779"/>
      <c r="AA16" s="779"/>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79"/>
      <c r="S17" s="779"/>
      <c r="T17" s="779"/>
      <c r="U17" s="779"/>
      <c r="V17" s="779"/>
      <c r="W17" s="779"/>
      <c r="X17" s="779"/>
      <c r="Y17" s="779"/>
      <c r="Z17" s="779"/>
      <c r="AA17" s="779"/>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79"/>
      <c r="S18" s="779"/>
      <c r="T18" s="779"/>
      <c r="U18" s="779"/>
      <c r="V18" s="779"/>
      <c r="W18" s="779"/>
      <c r="X18" s="779"/>
      <c r="Y18" s="779"/>
      <c r="Z18" s="779"/>
      <c r="AA18" s="779"/>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697" t="s">
        <v>478</v>
      </c>
      <c r="S19" s="697"/>
      <c r="T19" s="697"/>
      <c r="U19" s="697"/>
      <c r="V19" s="697"/>
      <c r="W19" s="697"/>
      <c r="X19" s="697"/>
      <c r="Y19" s="697"/>
      <c r="Z19" s="697"/>
      <c r="AA19" s="697"/>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698" t="s">
        <v>827</v>
      </c>
      <c r="S20" s="698"/>
      <c r="T20" s="698"/>
      <c r="U20" s="698"/>
      <c r="V20" s="698"/>
      <c r="W20" s="698"/>
      <c r="X20" s="698"/>
      <c r="Y20" s="698"/>
      <c r="Z20" s="698"/>
      <c r="AA20" s="69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98"/>
      <c r="S21" s="698"/>
      <c r="T21" s="698"/>
      <c r="U21" s="698"/>
      <c r="V21" s="698"/>
      <c r="W21" s="698"/>
      <c r="X21" s="698"/>
      <c r="Y21" s="698"/>
      <c r="Z21" s="698"/>
      <c r="AA21" s="698"/>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698"/>
      <c r="S22" s="698"/>
      <c r="T22" s="698"/>
      <c r="U22" s="698"/>
      <c r="V22" s="698"/>
      <c r="W22" s="698"/>
      <c r="X22" s="698"/>
      <c r="Y22" s="698"/>
      <c r="Z22" s="698"/>
      <c r="AA22" s="69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698"/>
      <c r="S23" s="698"/>
      <c r="T23" s="698"/>
      <c r="U23" s="698"/>
      <c r="V23" s="698"/>
      <c r="W23" s="698"/>
      <c r="X23" s="698"/>
      <c r="Y23" s="698"/>
      <c r="Z23" s="698"/>
      <c r="AA23" s="69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698"/>
      <c r="S24" s="698"/>
      <c r="T24" s="698"/>
      <c r="U24" s="698"/>
      <c r="V24" s="698"/>
      <c r="W24" s="698"/>
      <c r="X24" s="698"/>
      <c r="Y24" s="698"/>
      <c r="Z24" s="698"/>
      <c r="AA24" s="69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698"/>
      <c r="S25" s="698"/>
      <c r="T25" s="698"/>
      <c r="U25" s="698"/>
      <c r="V25" s="698"/>
      <c r="W25" s="698"/>
      <c r="X25" s="698"/>
      <c r="Y25" s="698"/>
      <c r="Z25" s="698"/>
      <c r="AA25" s="69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698"/>
      <c r="S26" s="698"/>
      <c r="T26" s="698"/>
      <c r="U26" s="698"/>
      <c r="V26" s="698"/>
      <c r="W26" s="698"/>
      <c r="X26" s="698"/>
      <c r="Y26" s="698"/>
      <c r="Z26" s="698"/>
      <c r="AA26" s="69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698"/>
      <c r="S27" s="698"/>
      <c r="T27" s="698"/>
      <c r="U27" s="698"/>
      <c r="V27" s="698"/>
      <c r="W27" s="698"/>
      <c r="X27" s="698"/>
      <c r="Y27" s="698"/>
      <c r="Z27" s="698"/>
      <c r="AA27" s="69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R28" s="698"/>
      <c r="S28" s="698"/>
      <c r="T28" s="698"/>
      <c r="U28" s="698"/>
      <c r="V28" s="698"/>
      <c r="W28" s="698"/>
      <c r="X28" s="698"/>
      <c r="Y28" s="698"/>
      <c r="Z28" s="698"/>
      <c r="AA28" s="69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5"/>
      <c r="D30" s="760" t="s">
        <v>501</v>
      </c>
      <c r="E30" s="760"/>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406" t="s">
        <v>514</v>
      </c>
      <c r="S30" s="407" t="s">
        <v>803</v>
      </c>
      <c r="U30" s="220"/>
      <c r="V30" s="220"/>
      <c r="W30" s="220"/>
      <c r="X30" s="220"/>
      <c r="Y30" s="220"/>
      <c r="Z30" s="220"/>
      <c r="AA30" s="221"/>
      <c r="AB30" s="216"/>
      <c r="AE30" s="218"/>
      <c r="AF30" s="218"/>
      <c r="AG30" s="218"/>
      <c r="AH30" s="218"/>
      <c r="AI30" s="218"/>
      <c r="AJ30" s="218"/>
      <c r="AK30" s="218"/>
      <c r="AL30" s="218"/>
    </row>
    <row r="31" spans="2:38" ht="22.5" customHeight="1">
      <c r="B31" s="215"/>
      <c r="C31" s="215"/>
      <c r="D31" s="767" t="s">
        <v>27</v>
      </c>
      <c r="E31" s="767"/>
      <c r="F31" s="419">
        <f>INDICADORES!H72</f>
        <v>103</v>
      </c>
      <c r="G31" s="419">
        <f>INDICADORES!K72</f>
        <v>165</v>
      </c>
      <c r="H31" s="419">
        <f>INDICADORES!N72</f>
        <v>230</v>
      </c>
      <c r="I31" s="419">
        <f>INDICADORES!T72</f>
        <v>133</v>
      </c>
      <c r="J31" s="419">
        <f>INDICADORES!W72</f>
        <v>219</v>
      </c>
      <c r="K31" s="419">
        <f>INDICADORES!Z72</f>
        <v>127</v>
      </c>
      <c r="L31" s="419">
        <f>INDICADORES!AF72</f>
        <v>169</v>
      </c>
      <c r="M31" s="419">
        <f>INDICADORES!AI72</f>
        <v>144</v>
      </c>
      <c r="N31" s="419">
        <f>INDICADORES!AL72</f>
        <v>151</v>
      </c>
      <c r="O31" s="419">
        <f>INDICADORES!AR72</f>
        <v>125</v>
      </c>
      <c r="P31" s="419">
        <f>INDICADORES!AU72</f>
        <v>117</v>
      </c>
      <c r="Q31" s="419">
        <f>INDICADORES!AX72</f>
        <v>84</v>
      </c>
      <c r="R31" s="420">
        <f>SUM(F31:Q31)</f>
        <v>1767</v>
      </c>
      <c r="S31" s="421"/>
      <c r="T31" s="422"/>
      <c r="U31" s="423"/>
      <c r="V31" s="423"/>
      <c r="W31" s="423"/>
      <c r="X31" s="423"/>
      <c r="Y31" s="423"/>
      <c r="Z31" s="423"/>
      <c r="AA31" s="424"/>
      <c r="AB31" s="216"/>
      <c r="AE31" s="218"/>
      <c r="AF31" s="218"/>
      <c r="AG31" s="218"/>
      <c r="AH31" s="218"/>
      <c r="AI31" s="218"/>
      <c r="AJ31" s="218"/>
      <c r="AK31" s="218"/>
      <c r="AL31" s="218"/>
    </row>
    <row r="32" spans="2:38" ht="22.5" customHeight="1">
      <c r="B32" s="215"/>
      <c r="C32" s="215"/>
      <c r="D32" s="767" t="s">
        <v>28</v>
      </c>
      <c r="E32" s="767"/>
      <c r="F32" s="408" t="s">
        <v>219</v>
      </c>
      <c r="G32" s="408" t="s">
        <v>219</v>
      </c>
      <c r="H32" s="408" t="s">
        <v>219</v>
      </c>
      <c r="I32" s="408" t="s">
        <v>219</v>
      </c>
      <c r="J32" s="408" t="s">
        <v>219</v>
      </c>
      <c r="K32" s="408" t="s">
        <v>219</v>
      </c>
      <c r="L32" s="408" t="s">
        <v>219</v>
      </c>
      <c r="M32" s="408" t="s">
        <v>219</v>
      </c>
      <c r="N32" s="408" t="s">
        <v>219</v>
      </c>
      <c r="O32" s="408" t="s">
        <v>219</v>
      </c>
      <c r="P32" s="408" t="s">
        <v>219</v>
      </c>
      <c r="Q32" s="408" t="s">
        <v>219</v>
      </c>
      <c r="R32" s="408" t="s">
        <v>219</v>
      </c>
      <c r="S32" s="410"/>
      <c r="U32" s="220"/>
      <c r="V32" s="220"/>
      <c r="W32" s="220"/>
      <c r="X32" s="220"/>
      <c r="Y32" s="220"/>
      <c r="Z32" s="220"/>
      <c r="AA32" s="221"/>
      <c r="AB32" s="216"/>
      <c r="AE32" s="218"/>
      <c r="AF32" s="218"/>
      <c r="AG32" s="218"/>
      <c r="AH32" s="218"/>
      <c r="AI32" s="218"/>
      <c r="AJ32" s="218"/>
      <c r="AK32" s="218"/>
      <c r="AL32" s="218"/>
    </row>
    <row r="33" spans="2:38" ht="22.5" customHeight="1">
      <c r="B33" s="215"/>
      <c r="C33" s="215"/>
      <c r="D33" s="231" t="s">
        <v>515</v>
      </c>
      <c r="E33" s="231"/>
      <c r="F33" s="411">
        <f t="shared" ref="F33:R33" si="0">F31</f>
        <v>103</v>
      </c>
      <c r="G33" s="411">
        <f t="shared" si="0"/>
        <v>165</v>
      </c>
      <c r="H33" s="411">
        <f t="shared" si="0"/>
        <v>230</v>
      </c>
      <c r="I33" s="411">
        <f t="shared" si="0"/>
        <v>133</v>
      </c>
      <c r="J33" s="411">
        <f t="shared" si="0"/>
        <v>219</v>
      </c>
      <c r="K33" s="411">
        <f t="shared" si="0"/>
        <v>127</v>
      </c>
      <c r="L33" s="411">
        <f t="shared" si="0"/>
        <v>169</v>
      </c>
      <c r="M33" s="411">
        <f t="shared" si="0"/>
        <v>144</v>
      </c>
      <c r="N33" s="411">
        <f t="shared" si="0"/>
        <v>151</v>
      </c>
      <c r="O33" s="411">
        <f t="shared" si="0"/>
        <v>125</v>
      </c>
      <c r="P33" s="411">
        <f t="shared" si="0"/>
        <v>117</v>
      </c>
      <c r="Q33" s="411">
        <f t="shared" si="0"/>
        <v>84</v>
      </c>
      <c r="R33" s="411">
        <f t="shared" si="0"/>
        <v>1767</v>
      </c>
      <c r="S33" s="412">
        <f>AVERAGE(F33,G33,H33,I33,J33,K33,L33,M33,N33,O33,P33,Q33)</f>
        <v>147.25</v>
      </c>
      <c r="U33" s="220"/>
      <c r="V33" s="220"/>
      <c r="W33" s="220"/>
      <c r="X33" s="220"/>
      <c r="Y33" s="220"/>
      <c r="Z33" s="220"/>
      <c r="AA33" s="221"/>
      <c r="AB33" s="216"/>
      <c r="AE33" s="218"/>
      <c r="AF33" s="218"/>
      <c r="AG33" s="218"/>
      <c r="AH33" s="218"/>
      <c r="AI33" s="218"/>
      <c r="AJ33" s="218"/>
      <c r="AK33" s="218"/>
      <c r="AL33" s="218"/>
    </row>
    <row r="34" spans="2:38" ht="21" customHeight="1">
      <c r="B34" s="215"/>
      <c r="C34" s="215"/>
      <c r="D34" s="231" t="s">
        <v>516</v>
      </c>
      <c r="E34" s="231"/>
      <c r="F34" s="413">
        <v>35</v>
      </c>
      <c r="G34" s="413">
        <v>138</v>
      </c>
      <c r="H34" s="413">
        <v>152</v>
      </c>
      <c r="I34" s="413">
        <v>104</v>
      </c>
      <c r="J34" s="413">
        <v>174</v>
      </c>
      <c r="K34" s="413">
        <v>82</v>
      </c>
      <c r="L34" s="413">
        <v>133</v>
      </c>
      <c r="M34" s="413">
        <v>144</v>
      </c>
      <c r="N34" s="413">
        <v>160</v>
      </c>
      <c r="O34" s="413">
        <v>154</v>
      </c>
      <c r="P34" s="413">
        <v>121</v>
      </c>
      <c r="Q34" s="413">
        <v>101</v>
      </c>
      <c r="R34" s="413">
        <v>1498</v>
      </c>
      <c r="S34" s="414"/>
      <c r="U34" s="220"/>
      <c r="V34" s="220"/>
      <c r="W34" s="220"/>
      <c r="X34" s="220"/>
      <c r="Y34" s="220"/>
      <c r="Z34" s="220"/>
      <c r="AA34" s="221"/>
      <c r="AB34" s="216"/>
      <c r="AE34" s="218"/>
      <c r="AF34" s="218"/>
      <c r="AG34" s="218"/>
      <c r="AH34" s="218"/>
      <c r="AI34" s="218"/>
      <c r="AJ34" s="218"/>
      <c r="AK34" s="218"/>
      <c r="AL34" s="218"/>
    </row>
    <row r="35" spans="2:38" s="415" customFormat="1" ht="17.25" customHeight="1">
      <c r="B35" s="416"/>
      <c r="C35" s="416"/>
      <c r="D35" s="781" t="s">
        <v>26</v>
      </c>
      <c r="E35" s="781"/>
      <c r="F35" s="237">
        <v>150</v>
      </c>
      <c r="G35" s="237">
        <v>150</v>
      </c>
      <c r="H35" s="237">
        <v>150</v>
      </c>
      <c r="I35" s="237">
        <v>150</v>
      </c>
      <c r="J35" s="237">
        <v>150</v>
      </c>
      <c r="K35" s="237">
        <v>150</v>
      </c>
      <c r="L35" s="237">
        <v>150</v>
      </c>
      <c r="M35" s="237">
        <v>150</v>
      </c>
      <c r="N35" s="237">
        <v>150</v>
      </c>
      <c r="O35" s="237">
        <v>150</v>
      </c>
      <c r="P35" s="237">
        <v>150</v>
      </c>
      <c r="Q35" s="237">
        <v>150</v>
      </c>
      <c r="R35" s="237">
        <f>SUM(F35:Q35)</f>
        <v>1800</v>
      </c>
      <c r="S35" s="410"/>
      <c r="U35" s="339"/>
      <c r="V35" s="339"/>
      <c r="W35" s="339"/>
      <c r="X35" s="339"/>
      <c r="Y35" s="339"/>
      <c r="Z35" s="339"/>
      <c r="AA35" s="417"/>
      <c r="AB35" s="418"/>
      <c r="AE35" s="253"/>
      <c r="AF35" s="253"/>
      <c r="AG35" s="253"/>
      <c r="AH35" s="253"/>
      <c r="AI35" s="253"/>
      <c r="AJ35" s="253"/>
      <c r="AK35" s="253"/>
      <c r="AL35" s="253"/>
    </row>
    <row r="36" spans="2:38" ht="17.2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828</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t="s">
        <v>588</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805</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21" customHeight="1">
      <c r="B49" s="215"/>
      <c r="C49" s="648" t="s">
        <v>526</v>
      </c>
      <c r="D49" s="648"/>
      <c r="E49" s="648"/>
      <c r="F49" s="648"/>
      <c r="G49" s="652" t="s">
        <v>829</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I1lyx1/GjKJO64QPhHQbgQj9dlPHBAKqx68KlWj3njQhz24S/SQIL+hDRZeP0Y9NuByR1zQfgeGWmhz7IIRotA==" saltValue="lfOG6FOFPbchuxLViNg6/Q==" spinCount="100000" sheet="1" objects="1" scenarios="1"/>
  <mergeCells count="91">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18"/>
    <mergeCell ref="R19:AA19"/>
    <mergeCell ref="R20:AA28"/>
    <mergeCell ref="D30:E30"/>
    <mergeCell ref="D31:E31"/>
    <mergeCell ref="D32:E32"/>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62" orientation="portrait" horizontalDpi="300" verticalDpi="300"/>
  <colBreaks count="1" manualBreakCount="1">
    <brk id="28" max="1048575" man="1"/>
  </colBreaks>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6"/>
  <dimension ref="A1:AL84"/>
  <sheetViews>
    <sheetView showGridLines="0" topLeftCell="A26" zoomScaleNormal="100" workbookViewId="0">
      <selection activeCell="G49" sqref="G49"/>
    </sheetView>
  </sheetViews>
  <sheetFormatPr baseColWidth="10" defaultColWidth="11.42578125" defaultRowHeight="12.75"/>
  <cols>
    <col min="1" max="2" width="1.140625" customWidth="1"/>
    <col min="3" max="3" width="4.28515625" customWidth="1"/>
    <col min="4" max="4" width="4.7109375" customWidth="1"/>
    <col min="5" max="5" width="5.425781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830</v>
      </c>
      <c r="G8" s="691"/>
      <c r="H8" s="691"/>
      <c r="I8" s="691"/>
      <c r="J8" s="691"/>
      <c r="K8" s="691"/>
      <c r="L8" s="691"/>
      <c r="M8" s="691"/>
      <c r="N8" s="691"/>
      <c r="O8" s="691"/>
      <c r="P8" s="691"/>
      <c r="Q8" s="692" t="s">
        <v>435</v>
      </c>
      <c r="R8" s="692"/>
      <c r="S8" s="693"/>
      <c r="T8" s="693"/>
      <c r="U8" s="692" t="s">
        <v>436</v>
      </c>
      <c r="V8" s="692"/>
      <c r="W8" s="694" t="s">
        <v>668</v>
      </c>
      <c r="X8" s="694"/>
      <c r="Y8" s="694"/>
      <c r="Z8" s="694"/>
      <c r="AA8" s="694"/>
      <c r="AB8" s="216"/>
      <c r="AE8" s="218"/>
      <c r="AF8" s="686"/>
      <c r="AG8" s="686"/>
      <c r="AH8" s="686"/>
      <c r="AI8" s="686"/>
      <c r="AJ8" s="686"/>
      <c r="AK8" s="686"/>
      <c r="AL8" s="686"/>
    </row>
    <row r="9" spans="2:38" ht="17.25" customHeight="1">
      <c r="B9" s="215"/>
      <c r="C9" s="668" t="s">
        <v>438</v>
      </c>
      <c r="D9" s="668"/>
      <c r="E9" s="668"/>
      <c r="F9" s="687" t="s">
        <v>831</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3"/>
      <c r="S13" s="753"/>
      <c r="T13" s="753"/>
      <c r="U13" s="753"/>
      <c r="V13" s="753"/>
      <c r="W13" s="753"/>
      <c r="X13" s="753"/>
      <c r="Y13" s="753"/>
      <c r="Z13" s="753"/>
      <c r="AA13" s="753"/>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53"/>
      <c r="S14" s="753"/>
      <c r="T14" s="753"/>
      <c r="U14" s="753"/>
      <c r="V14" s="753"/>
      <c r="W14" s="753"/>
      <c r="X14" s="753"/>
      <c r="Y14" s="753"/>
      <c r="Z14" s="753"/>
      <c r="AA14" s="753"/>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3"/>
      <c r="S15" s="753"/>
      <c r="T15" s="753"/>
      <c r="U15" s="753"/>
      <c r="V15" s="753"/>
      <c r="W15" s="753"/>
      <c r="X15" s="753"/>
      <c r="Y15" s="753"/>
      <c r="Z15" s="753"/>
      <c r="AA15" s="753"/>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3"/>
      <c r="S16" s="753"/>
      <c r="T16" s="753"/>
      <c r="U16" s="753"/>
      <c r="V16" s="753"/>
      <c r="W16" s="753"/>
      <c r="X16" s="753"/>
      <c r="Y16" s="753"/>
      <c r="Z16" s="753"/>
      <c r="AA16" s="753"/>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3"/>
      <c r="S17" s="753"/>
      <c r="T17" s="753"/>
      <c r="U17" s="753"/>
      <c r="V17" s="753"/>
      <c r="W17" s="753"/>
      <c r="X17" s="753"/>
      <c r="Y17" s="753"/>
      <c r="Z17" s="753"/>
      <c r="AA17" s="753"/>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3"/>
      <c r="S18" s="753"/>
      <c r="T18" s="753"/>
      <c r="U18" s="753"/>
      <c r="V18" s="753"/>
      <c r="W18" s="753"/>
      <c r="X18" s="753"/>
      <c r="Y18" s="753"/>
      <c r="Z18" s="753"/>
      <c r="AA18" s="753"/>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3"/>
      <c r="S19" s="753"/>
      <c r="T19" s="753"/>
      <c r="U19" s="753"/>
      <c r="V19" s="753"/>
      <c r="W19" s="753"/>
      <c r="X19" s="753"/>
      <c r="Y19" s="753"/>
      <c r="Z19" s="753"/>
      <c r="AA19" s="753"/>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3"/>
      <c r="S20" s="753"/>
      <c r="T20" s="753"/>
      <c r="U20" s="753"/>
      <c r="V20" s="753"/>
      <c r="W20" s="753"/>
      <c r="X20" s="753"/>
      <c r="Y20" s="753"/>
      <c r="Z20" s="753"/>
      <c r="AA20" s="753"/>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3"/>
      <c r="S22" s="753"/>
      <c r="T22" s="753"/>
      <c r="U22" s="753"/>
      <c r="V22" s="753"/>
      <c r="W22" s="753"/>
      <c r="X22" s="753"/>
      <c r="Y22" s="753"/>
      <c r="Z22" s="753"/>
      <c r="AA22" s="753"/>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3"/>
      <c r="S23" s="753"/>
      <c r="T23" s="753"/>
      <c r="U23" s="753"/>
      <c r="V23" s="753"/>
      <c r="W23" s="753"/>
      <c r="X23" s="753"/>
      <c r="Y23" s="753"/>
      <c r="Z23" s="753"/>
      <c r="AA23" s="753"/>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3"/>
      <c r="S24" s="753"/>
      <c r="T24" s="753"/>
      <c r="U24" s="753"/>
      <c r="V24" s="753"/>
      <c r="W24" s="753"/>
      <c r="X24" s="753"/>
      <c r="Y24" s="753"/>
      <c r="Z24" s="753"/>
      <c r="AA24" s="753"/>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3"/>
      <c r="S25" s="753"/>
      <c r="T25" s="753"/>
      <c r="U25" s="753"/>
      <c r="V25" s="753"/>
      <c r="W25" s="753"/>
      <c r="X25" s="753"/>
      <c r="Y25" s="753"/>
      <c r="Z25" s="753"/>
      <c r="AA25" s="753"/>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3"/>
      <c r="S26" s="753"/>
      <c r="T26" s="753"/>
      <c r="U26" s="753"/>
      <c r="V26" s="753"/>
      <c r="W26" s="753"/>
      <c r="X26" s="753"/>
      <c r="Y26" s="753"/>
      <c r="Z26" s="753"/>
      <c r="AA26" s="753"/>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3"/>
      <c r="S27" s="753"/>
      <c r="T27" s="753"/>
      <c r="U27" s="753"/>
      <c r="V27" s="753"/>
      <c r="W27" s="753"/>
      <c r="X27" s="753"/>
      <c r="Y27" s="753"/>
      <c r="Z27" s="753"/>
      <c r="AA27" s="753"/>
      <c r="AB27" s="216"/>
      <c r="AE27" s="218"/>
      <c r="AF27" s="218"/>
      <c r="AG27" s="218"/>
      <c r="AH27" s="218"/>
      <c r="AI27" s="218"/>
      <c r="AJ27" s="218"/>
      <c r="AK27" s="218"/>
      <c r="AL27" s="218"/>
    </row>
    <row r="28" spans="2:38" ht="20.25" customHeight="1">
      <c r="B28" s="215"/>
      <c r="C28" s="219"/>
      <c r="D28" s="220"/>
      <c r="E28" s="220"/>
      <c r="F28" s="220"/>
      <c r="G28" s="220"/>
      <c r="H28" s="220"/>
      <c r="I28" s="220"/>
      <c r="J28" s="220"/>
      <c r="K28" s="220"/>
      <c r="L28" s="220"/>
      <c r="M28" s="220"/>
      <c r="N28" s="220"/>
      <c r="O28" s="220"/>
      <c r="P28" s="220"/>
      <c r="Q28" s="220"/>
      <c r="R28" s="753"/>
      <c r="S28" s="753"/>
      <c r="T28" s="753"/>
      <c r="U28" s="753"/>
      <c r="V28" s="753"/>
      <c r="W28" s="753"/>
      <c r="X28" s="753"/>
      <c r="Y28" s="753"/>
      <c r="Z28" s="753"/>
      <c r="AA28" s="753"/>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INDICADORES!H59</f>
        <v>0</v>
      </c>
      <c r="G31" s="256">
        <f>INDICADORES!K59</f>
        <v>0</v>
      </c>
      <c r="H31" s="256">
        <f>INDICADORES!N59</f>
        <v>0</v>
      </c>
      <c r="I31" s="256">
        <f>INDICADORES!T59</f>
        <v>0</v>
      </c>
      <c r="J31" s="256">
        <f>INDICADORES!W59</f>
        <v>0</v>
      </c>
      <c r="K31" s="256">
        <f>INDICADORES!Z59</f>
        <v>0</v>
      </c>
      <c r="L31" s="256">
        <f>INDICADORES!AF59</f>
        <v>0</v>
      </c>
      <c r="M31" s="256">
        <f>INDICADORES!AI59</f>
        <v>0</v>
      </c>
      <c r="N31" s="256">
        <f>INDICADORES!AL59</f>
        <v>0</v>
      </c>
      <c r="O31" s="256">
        <f>INDICADORES!AR59</f>
        <v>0</v>
      </c>
      <c r="P31" s="256">
        <f>INDICADORES!AU59</f>
        <v>0</v>
      </c>
      <c r="Q31" s="256">
        <f>INDICADORES!AX59</f>
        <v>0</v>
      </c>
      <c r="R31" s="257">
        <f>SUM(F31:Q31)</f>
        <v>0</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INDICADORES!I59</f>
        <v>0</v>
      </c>
      <c r="G32" s="256">
        <f>INDICADORES!L59</f>
        <v>0</v>
      </c>
      <c r="H32" s="256">
        <f>INDICADORES!O59</f>
        <v>0</v>
      </c>
      <c r="I32" s="256">
        <f>INDICADORES!U59</f>
        <v>0</v>
      </c>
      <c r="J32" s="256">
        <f>INDICADORES!X59</f>
        <v>0</v>
      </c>
      <c r="K32" s="256">
        <f>INDICADORES!AA59</f>
        <v>0</v>
      </c>
      <c r="L32" s="256">
        <f>INDICADORES!AG59</f>
        <v>0</v>
      </c>
      <c r="M32" s="256">
        <f>INDICADORES!AJ59</f>
        <v>0</v>
      </c>
      <c r="N32" s="256">
        <f>INDICADORES!AM59</f>
        <v>0</v>
      </c>
      <c r="O32" s="256">
        <f>INDICADORES!AS59</f>
        <v>0</v>
      </c>
      <c r="P32" s="256">
        <f>INDICADORES!AV59</f>
        <v>0</v>
      </c>
      <c r="Q32" s="256">
        <f>INDICADORES!AY59</f>
        <v>0</v>
      </c>
      <c r="R32" s="257">
        <f>SUM(F32:Q32)</f>
        <v>0</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378" t="e">
        <f t="shared" ref="F33:R33" si="0">+F31*100000/F32</f>
        <v>#DIV/0!</v>
      </c>
      <c r="G33" s="378" t="e">
        <f t="shared" si="0"/>
        <v>#DIV/0!</v>
      </c>
      <c r="H33" s="378" t="e">
        <f t="shared" si="0"/>
        <v>#DIV/0!</v>
      </c>
      <c r="I33" s="378" t="e">
        <f t="shared" si="0"/>
        <v>#DIV/0!</v>
      </c>
      <c r="J33" s="378" t="e">
        <f t="shared" si="0"/>
        <v>#DIV/0!</v>
      </c>
      <c r="K33" s="378" t="e">
        <f t="shared" si="0"/>
        <v>#DIV/0!</v>
      </c>
      <c r="L33" s="378" t="e">
        <f t="shared" si="0"/>
        <v>#DIV/0!</v>
      </c>
      <c r="M33" s="378" t="e">
        <f t="shared" si="0"/>
        <v>#DIV/0!</v>
      </c>
      <c r="N33" s="378" t="e">
        <f t="shared" si="0"/>
        <v>#DIV/0!</v>
      </c>
      <c r="O33" s="378" t="e">
        <f t="shared" si="0"/>
        <v>#DIV/0!</v>
      </c>
      <c r="P33" s="378" t="e">
        <f t="shared" si="0"/>
        <v>#DIV/0!</v>
      </c>
      <c r="Q33" s="378" t="e">
        <f t="shared" si="0"/>
        <v>#DIV/0!</v>
      </c>
      <c r="R33" s="378" t="e">
        <f t="shared" si="0"/>
        <v>#DIV/0!</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353"/>
      <c r="F34" s="425">
        <v>0</v>
      </c>
      <c r="G34" s="425">
        <v>0</v>
      </c>
      <c r="H34" s="425" t="e">
        <f>#DIV/0!</f>
        <v>#DIV/0!</v>
      </c>
      <c r="I34" s="425" t="e">
        <f>#DIV/0!</f>
        <v>#DIV/0!</v>
      </c>
      <c r="J34" s="425" t="e">
        <f>#DIV/0!</f>
        <v>#DIV/0!</v>
      </c>
      <c r="K34" s="425" t="e">
        <f>#DIV/0!</f>
        <v>#DIV/0!</v>
      </c>
      <c r="L34" s="425" t="e">
        <f>#DIV/0!</f>
        <v>#DIV/0!</v>
      </c>
      <c r="M34" s="425" t="e">
        <f>#DIV/0!</f>
        <v>#DIV/0!</v>
      </c>
      <c r="N34" s="425" t="e">
        <f>#DIV/0!</f>
        <v>#DIV/0!</v>
      </c>
      <c r="O34" s="425" t="e">
        <f>#DIV/0!</f>
        <v>#DIV/0!</v>
      </c>
      <c r="P34" s="425" t="e">
        <f>#DIV/0!</f>
        <v>#DIV/0!</v>
      </c>
      <c r="Q34" s="426" t="e">
        <f>#DIV/0!</f>
        <v>#DIV/0!</v>
      </c>
      <c r="R34" s="427">
        <v>179.85611510791401</v>
      </c>
      <c r="U34" s="220"/>
      <c r="V34" s="220"/>
      <c r="W34" s="220"/>
      <c r="X34" s="220"/>
      <c r="Y34" s="220"/>
      <c r="Z34" s="220"/>
      <c r="AA34" s="221"/>
      <c r="AB34" s="216"/>
      <c r="AE34" s="218"/>
      <c r="AF34" s="218"/>
      <c r="AG34" s="218"/>
      <c r="AH34" s="218"/>
      <c r="AI34" s="218"/>
      <c r="AJ34" s="218"/>
      <c r="AK34" s="218"/>
      <c r="AL34" s="218"/>
    </row>
    <row r="35" spans="2:38" ht="20.25" customHeight="1">
      <c r="B35" s="215"/>
      <c r="C35" s="219"/>
      <c r="D35" s="685" t="s">
        <v>542</v>
      </c>
      <c r="E35" s="685"/>
      <c r="F35" s="300">
        <f t="shared" ref="F35:Q35" si="1">1/100000</f>
        <v>1.0000000000000001E-5</v>
      </c>
      <c r="G35" s="300">
        <f t="shared" si="1"/>
        <v>1.0000000000000001E-5</v>
      </c>
      <c r="H35" s="300">
        <f t="shared" si="1"/>
        <v>1.0000000000000001E-5</v>
      </c>
      <c r="I35" s="300">
        <f t="shared" si="1"/>
        <v>1.0000000000000001E-5</v>
      </c>
      <c r="J35" s="300">
        <f t="shared" si="1"/>
        <v>1.0000000000000001E-5</v>
      </c>
      <c r="K35" s="300">
        <f t="shared" si="1"/>
        <v>1.0000000000000001E-5</v>
      </c>
      <c r="L35" s="300">
        <f t="shared" si="1"/>
        <v>1.0000000000000001E-5</v>
      </c>
      <c r="M35" s="300">
        <f t="shared" si="1"/>
        <v>1.0000000000000001E-5</v>
      </c>
      <c r="N35" s="300">
        <f t="shared" si="1"/>
        <v>1.0000000000000001E-5</v>
      </c>
      <c r="O35" s="300">
        <f t="shared" si="1"/>
        <v>1.0000000000000001E-5</v>
      </c>
      <c r="P35" s="300">
        <f t="shared" si="1"/>
        <v>1.0000000000000001E-5</v>
      </c>
      <c r="Q35" s="300">
        <f t="shared" si="1"/>
        <v>1.0000000000000001E-5</v>
      </c>
      <c r="R35" s="300">
        <f>AVERAGE(F35:Q35)</f>
        <v>1.0000000000000001E-5</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197</v>
      </c>
      <c r="H38" s="678"/>
      <c r="I38" s="678"/>
      <c r="J38" s="678"/>
      <c r="K38" s="678"/>
      <c r="L38" s="678"/>
      <c r="M38" s="678"/>
      <c r="N38" s="678"/>
      <c r="O38" s="679" t="s">
        <v>518</v>
      </c>
      <c r="P38" s="679"/>
      <c r="Q38" s="679"/>
      <c r="R38" s="679"/>
      <c r="S38" s="679"/>
      <c r="T38" s="742"/>
      <c r="U38" s="742"/>
      <c r="V38" s="742"/>
      <c r="W38" s="742"/>
      <c r="X38" s="742"/>
      <c r="Y38" s="742"/>
      <c r="Z38" s="742"/>
      <c r="AA38" s="742"/>
      <c r="AB38" s="216"/>
      <c r="AC38" s="238"/>
      <c r="AE38" s="261"/>
      <c r="AF38" s="646"/>
      <c r="AG38" s="646"/>
      <c r="AH38" s="646"/>
      <c r="AI38" s="646"/>
      <c r="AJ38" s="646"/>
      <c r="AK38" s="646"/>
      <c r="AL38" s="646"/>
    </row>
    <row r="39" spans="2:38" ht="24" customHeight="1">
      <c r="B39" s="215"/>
      <c r="C39" s="661" t="s">
        <v>28</v>
      </c>
      <c r="D39" s="661"/>
      <c r="E39" s="661"/>
      <c r="F39" s="661"/>
      <c r="G39" s="674" t="s">
        <v>832</v>
      </c>
      <c r="H39" s="674"/>
      <c r="I39" s="674"/>
      <c r="J39" s="674"/>
      <c r="K39" s="674"/>
      <c r="L39" s="674"/>
      <c r="M39" s="674"/>
      <c r="N39" s="674"/>
      <c r="O39" s="670" t="s">
        <v>519</v>
      </c>
      <c r="P39" s="670"/>
      <c r="Q39" s="670"/>
      <c r="R39" s="670"/>
      <c r="S39" s="670"/>
      <c r="T39" s="742"/>
      <c r="U39" s="742"/>
      <c r="V39" s="742"/>
      <c r="W39" s="742"/>
      <c r="X39" s="742"/>
      <c r="Y39" s="742"/>
      <c r="Z39" s="742"/>
      <c r="AA39" s="742"/>
      <c r="AB39" s="216"/>
      <c r="AC39" s="238"/>
      <c r="AE39" s="261"/>
      <c r="AF39" s="646"/>
      <c r="AG39" s="646"/>
      <c r="AH39" s="646"/>
      <c r="AI39" s="646"/>
      <c r="AJ39" s="646"/>
      <c r="AK39" s="646"/>
      <c r="AL39" s="646"/>
    </row>
    <row r="40" spans="2:38" ht="27" customHeight="1">
      <c r="B40" s="215"/>
      <c r="C40" s="661" t="s">
        <v>520</v>
      </c>
      <c r="D40" s="661"/>
      <c r="E40" s="661"/>
      <c r="F40" s="661"/>
      <c r="G40" s="674" t="s">
        <v>833</v>
      </c>
      <c r="H40" s="674"/>
      <c r="I40" s="674"/>
      <c r="J40" s="674"/>
      <c r="K40" s="674"/>
      <c r="L40" s="674"/>
      <c r="M40" s="674"/>
      <c r="N40" s="674"/>
      <c r="O40" s="675" t="s">
        <v>471</v>
      </c>
      <c r="P40" s="675"/>
      <c r="Q40" s="675"/>
      <c r="R40" s="675"/>
      <c r="S40" s="675"/>
      <c r="T40" s="740" t="s">
        <v>472</v>
      </c>
      <c r="U40" s="740"/>
      <c r="V40" s="740"/>
      <c r="W40" s="740"/>
      <c r="X40" s="740"/>
      <c r="Y40" s="740"/>
      <c r="Z40" s="740"/>
      <c r="AA40" s="740"/>
      <c r="AB40" s="216"/>
      <c r="AC40" s="238"/>
      <c r="AE40" s="261"/>
      <c r="AF40" s="239"/>
      <c r="AG40" s="239"/>
      <c r="AH40" s="239"/>
      <c r="AI40" s="239"/>
      <c r="AJ40" s="239"/>
      <c r="AK40" s="239"/>
      <c r="AL40" s="239"/>
    </row>
    <row r="41" spans="2:38" ht="21" customHeight="1">
      <c r="B41" s="215"/>
      <c r="C41" s="661" t="s">
        <v>468</v>
      </c>
      <c r="D41" s="661"/>
      <c r="E41" s="661"/>
      <c r="F41" s="661"/>
      <c r="G41" s="674" t="s">
        <v>834</v>
      </c>
      <c r="H41" s="674"/>
      <c r="I41" s="674"/>
      <c r="J41" s="674"/>
      <c r="K41" s="674"/>
      <c r="L41" s="674"/>
      <c r="M41" s="674"/>
      <c r="N41" s="674"/>
      <c r="O41" s="675" t="s">
        <v>473</v>
      </c>
      <c r="P41" s="675"/>
      <c r="Q41" s="675"/>
      <c r="R41" s="675"/>
      <c r="S41" s="675"/>
      <c r="T41" s="740" t="s">
        <v>616</v>
      </c>
      <c r="U41" s="740"/>
      <c r="V41" s="740"/>
      <c r="W41" s="740"/>
      <c r="X41" s="740"/>
      <c r="Y41" s="740"/>
      <c r="Z41" s="740"/>
      <c r="AA41" s="740"/>
      <c r="AB41" s="216"/>
      <c r="AC41" s="238"/>
      <c r="AE41" s="261"/>
      <c r="AF41" s="647"/>
      <c r="AG41" s="647"/>
      <c r="AH41" s="647"/>
      <c r="AI41" s="647"/>
      <c r="AJ41" s="647"/>
      <c r="AK41" s="647"/>
      <c r="AL41" s="647"/>
    </row>
    <row r="42" spans="2:38" ht="20.25" customHeight="1">
      <c r="B42" s="215"/>
      <c r="C42" s="668" t="s">
        <v>522</v>
      </c>
      <c r="D42" s="668"/>
      <c r="E42" s="668"/>
      <c r="F42" s="668"/>
      <c r="G42" s="669" t="s">
        <v>835</v>
      </c>
      <c r="H42" s="669"/>
      <c r="I42" s="669"/>
      <c r="J42" s="669"/>
      <c r="K42" s="669"/>
      <c r="L42" s="669"/>
      <c r="M42" s="669"/>
      <c r="N42" s="669"/>
      <c r="O42" s="670" t="s">
        <v>475</v>
      </c>
      <c r="P42" s="670"/>
      <c r="Q42" s="670"/>
      <c r="R42" s="670"/>
      <c r="S42" s="670"/>
      <c r="T42" s="742"/>
      <c r="U42" s="742"/>
      <c r="V42" s="742"/>
      <c r="W42" s="742"/>
      <c r="X42" s="742"/>
      <c r="Y42" s="742"/>
      <c r="Z42" s="742"/>
      <c r="AA42" s="742"/>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741" t="s">
        <v>644</v>
      </c>
      <c r="U43" s="741"/>
      <c r="V43" s="741"/>
      <c r="W43" s="741"/>
      <c r="X43" s="741"/>
      <c r="Y43" s="741"/>
      <c r="Z43" s="741"/>
      <c r="AA43" s="741"/>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t="s">
        <v>482</v>
      </c>
      <c r="W46" s="656" t="s">
        <v>489</v>
      </c>
      <c r="X46" s="656"/>
      <c r="Y46" s="656"/>
      <c r="Z46" s="667" t="s">
        <v>482</v>
      </c>
      <c r="AA46" s="667"/>
      <c r="AB46" s="216"/>
      <c r="AC46" s="238"/>
      <c r="AE46" s="261"/>
      <c r="AF46" s="647"/>
      <c r="AG46" s="647"/>
      <c r="AH46" s="647"/>
      <c r="AI46" s="647"/>
      <c r="AJ46" s="647"/>
      <c r="AK46" s="647"/>
      <c r="AL46" s="647"/>
    </row>
    <row r="47" spans="2:38" ht="30" customHeight="1">
      <c r="B47" s="215"/>
      <c r="C47" s="648" t="s">
        <v>490</v>
      </c>
      <c r="D47" s="648"/>
      <c r="E47" s="648"/>
      <c r="F47" s="648"/>
      <c r="G47" s="658" t="s">
        <v>836</v>
      </c>
      <c r="H47" s="658"/>
      <c r="I47" s="658"/>
      <c r="J47" s="658"/>
      <c r="K47" s="658"/>
      <c r="L47" s="658"/>
      <c r="M47" s="658"/>
      <c r="N47" s="658"/>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673</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782">
        <v>1.0000000000000001E-5</v>
      </c>
      <c r="H49" s="782"/>
      <c r="I49" s="782"/>
      <c r="J49" s="782"/>
      <c r="K49" s="782"/>
      <c r="L49" s="782"/>
      <c r="M49" s="782"/>
      <c r="N49" s="78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10" t="s">
        <v>547</v>
      </c>
      <c r="H51" s="610"/>
      <c r="I51" s="610"/>
      <c r="J51" s="610"/>
      <c r="K51" s="610"/>
      <c r="L51" s="610"/>
      <c r="M51" s="610"/>
      <c r="N51" s="610"/>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71+rX+22tGAcM6bC99FcqCphqMl4VO7oL5wMZ1urz6AyxVAuovfdzAvwFC9t4Jw7Fz7L85qeSnimTUm+nPjFhQ==" saltValue="RneitD/UvaIha5BKoym4w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7"/>
  <dimension ref="A1:AL84"/>
  <sheetViews>
    <sheetView showGridLines="0" topLeftCell="A19" zoomScaleNormal="100" workbookViewId="0">
      <selection activeCell="D35" sqref="D35"/>
    </sheetView>
  </sheetViews>
  <sheetFormatPr baseColWidth="10" defaultColWidth="11.42578125" defaultRowHeight="12.75"/>
  <cols>
    <col min="1" max="2" width="1.140625" customWidth="1"/>
    <col min="3" max="3" width="4.28515625" customWidth="1"/>
    <col min="4" max="4" width="5.7109375" customWidth="1"/>
    <col min="5" max="5" width="4.285156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837</v>
      </c>
      <c r="G8" s="691"/>
      <c r="H8" s="691"/>
      <c r="I8" s="691"/>
      <c r="J8" s="691"/>
      <c r="K8" s="691"/>
      <c r="L8" s="691"/>
      <c r="M8" s="691"/>
      <c r="N8" s="691"/>
      <c r="O8" s="691"/>
      <c r="P8" s="691"/>
      <c r="Q8" s="692" t="s">
        <v>435</v>
      </c>
      <c r="R8" s="692"/>
      <c r="S8" s="693"/>
      <c r="T8" s="693"/>
      <c r="U8" s="692" t="s">
        <v>436</v>
      </c>
      <c r="V8" s="692"/>
      <c r="W8" s="694" t="s">
        <v>668</v>
      </c>
      <c r="X8" s="694"/>
      <c r="Y8" s="694"/>
      <c r="Z8" s="694"/>
      <c r="AA8" s="694"/>
      <c r="AB8" s="216"/>
      <c r="AE8" s="218"/>
      <c r="AF8" s="686"/>
      <c r="AG8" s="686"/>
      <c r="AH8" s="686"/>
      <c r="AI8" s="686"/>
      <c r="AJ8" s="686"/>
      <c r="AK8" s="686"/>
      <c r="AL8" s="686"/>
    </row>
    <row r="9" spans="2:38" ht="28.5" customHeight="1">
      <c r="B9" s="215"/>
      <c r="C9" s="668" t="s">
        <v>438</v>
      </c>
      <c r="D9" s="668"/>
      <c r="E9" s="668"/>
      <c r="F9" s="687" t="s">
        <v>838</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27.7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83"/>
      <c r="S13" s="783"/>
      <c r="T13" s="783"/>
      <c r="U13" s="783"/>
      <c r="V13" s="783"/>
      <c r="W13" s="783"/>
      <c r="X13" s="783"/>
      <c r="Y13" s="783"/>
      <c r="Z13" s="783"/>
      <c r="AA13" s="783"/>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83"/>
      <c r="S14" s="783"/>
      <c r="T14" s="783"/>
      <c r="U14" s="783"/>
      <c r="V14" s="783"/>
      <c r="W14" s="783"/>
      <c r="X14" s="783"/>
      <c r="Y14" s="783"/>
      <c r="Z14" s="783"/>
      <c r="AA14" s="783"/>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83"/>
      <c r="S15" s="783"/>
      <c r="T15" s="783"/>
      <c r="U15" s="783"/>
      <c r="V15" s="783"/>
      <c r="W15" s="783"/>
      <c r="X15" s="783"/>
      <c r="Y15" s="783"/>
      <c r="Z15" s="783"/>
      <c r="AA15" s="783"/>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83"/>
      <c r="S16" s="783"/>
      <c r="T16" s="783"/>
      <c r="U16" s="783"/>
      <c r="V16" s="783"/>
      <c r="W16" s="783"/>
      <c r="X16" s="783"/>
      <c r="Y16" s="783"/>
      <c r="Z16" s="783"/>
      <c r="AA16" s="783"/>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83"/>
      <c r="S17" s="783"/>
      <c r="T17" s="783"/>
      <c r="U17" s="783"/>
      <c r="V17" s="783"/>
      <c r="W17" s="783"/>
      <c r="X17" s="783"/>
      <c r="Y17" s="783"/>
      <c r="Z17" s="783"/>
      <c r="AA17" s="783"/>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83"/>
      <c r="S18" s="783"/>
      <c r="T18" s="783"/>
      <c r="U18" s="783"/>
      <c r="V18" s="783"/>
      <c r="W18" s="783"/>
      <c r="X18" s="783"/>
      <c r="Y18" s="783"/>
      <c r="Z18" s="783"/>
      <c r="AA18" s="783"/>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83"/>
      <c r="S19" s="783"/>
      <c r="T19" s="783"/>
      <c r="U19" s="783"/>
      <c r="V19" s="783"/>
      <c r="W19" s="783"/>
      <c r="X19" s="783"/>
      <c r="Y19" s="783"/>
      <c r="Z19" s="783"/>
      <c r="AA19" s="783"/>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83"/>
      <c r="S20" s="783"/>
      <c r="T20" s="783"/>
      <c r="U20" s="783"/>
      <c r="V20" s="783"/>
      <c r="W20" s="783"/>
      <c r="X20" s="783"/>
      <c r="Y20" s="783"/>
      <c r="Z20" s="783"/>
      <c r="AA20" s="783"/>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INDICADORES!H60</f>
        <v>0</v>
      </c>
      <c r="G31" s="256">
        <f>INDICADORES!K60</f>
        <v>0</v>
      </c>
      <c r="H31" s="256">
        <f>INDICADORES!N60</f>
        <v>0</v>
      </c>
      <c r="I31" s="256">
        <f>INDICADORES!T60</f>
        <v>0</v>
      </c>
      <c r="J31" s="256">
        <f>INDICADORES!W60</f>
        <v>0</v>
      </c>
      <c r="K31" s="256">
        <f>INDICADORES!Z60</f>
        <v>0</v>
      </c>
      <c r="L31" s="256">
        <f>INDICADORES!AF60</f>
        <v>0</v>
      </c>
      <c r="M31" s="256">
        <f>INDICADORES!AI60</f>
        <v>0</v>
      </c>
      <c r="N31" s="256">
        <f>INDICADORES!AL60</f>
        <v>0</v>
      </c>
      <c r="O31" s="256">
        <f>INDICADORES!AR60</f>
        <v>0</v>
      </c>
      <c r="P31" s="256">
        <f>INDICADORES!AU60</f>
        <v>0</v>
      </c>
      <c r="Q31" s="256">
        <f>INDICADORES!AX60</f>
        <v>0</v>
      </c>
      <c r="R31" s="257">
        <f>SUM(F31:Q31)</f>
        <v>0</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INDICADORES!I60</f>
        <v>57</v>
      </c>
      <c r="G32" s="256">
        <f>INDICADORES!L60</f>
        <v>69</v>
      </c>
      <c r="H32" s="256">
        <f>INDICADORES!O60</f>
        <v>0</v>
      </c>
      <c r="I32" s="256">
        <f>INDICADORES!U60</f>
        <v>72</v>
      </c>
      <c r="J32" s="256">
        <f>INDICADORES!X60</f>
        <v>54</v>
      </c>
      <c r="K32" s="256">
        <f>INDICADORES!AA60</f>
        <v>0</v>
      </c>
      <c r="L32" s="256">
        <f>INDICADORES!AG60</f>
        <v>0</v>
      </c>
      <c r="M32" s="256">
        <f>INDICADORES!AJ60</f>
        <v>0</v>
      </c>
      <c r="N32" s="256">
        <f>INDICADORES!AM60</f>
        <v>0</v>
      </c>
      <c r="O32" s="256">
        <f>INDICADORES!AS60</f>
        <v>0</v>
      </c>
      <c r="P32" s="256">
        <f>INDICADORES!AV60</f>
        <v>0</v>
      </c>
      <c r="Q32" s="256">
        <f>INDICADORES!AY60</f>
        <v>0</v>
      </c>
      <c r="R32" s="257">
        <f>SUM(F32:Q32)</f>
        <v>252</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311">
        <f t="shared" ref="F33:R33" si="0">+F31/F32*1000</f>
        <v>0</v>
      </c>
      <c r="G33" s="311">
        <f t="shared" si="0"/>
        <v>0</v>
      </c>
      <c r="H33" s="311" t="e">
        <f t="shared" si="0"/>
        <v>#DIV/0!</v>
      </c>
      <c r="I33" s="311">
        <f t="shared" si="0"/>
        <v>0</v>
      </c>
      <c r="J33" s="311">
        <f t="shared" si="0"/>
        <v>0</v>
      </c>
      <c r="K33" s="311" t="e">
        <f t="shared" si="0"/>
        <v>#DIV/0!</v>
      </c>
      <c r="L33" s="311" t="e">
        <f t="shared" si="0"/>
        <v>#DIV/0!</v>
      </c>
      <c r="M33" s="311" t="e">
        <f t="shared" si="0"/>
        <v>#DIV/0!</v>
      </c>
      <c r="N33" s="311" t="e">
        <f t="shared" si="0"/>
        <v>#DIV/0!</v>
      </c>
      <c r="O33" s="311" t="e">
        <f t="shared" si="0"/>
        <v>#DIV/0!</v>
      </c>
      <c r="P33" s="311" t="e">
        <f t="shared" si="0"/>
        <v>#DIV/0!</v>
      </c>
      <c r="Q33" s="311" t="e">
        <f t="shared" si="0"/>
        <v>#DIV/0!</v>
      </c>
      <c r="R33" s="311">
        <f t="shared" si="0"/>
        <v>0</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327">
        <v>0</v>
      </c>
      <c r="G34" s="327">
        <v>0</v>
      </c>
      <c r="H34" s="327">
        <v>0</v>
      </c>
      <c r="I34" s="327">
        <v>0</v>
      </c>
      <c r="J34" s="327">
        <v>0</v>
      </c>
      <c r="K34" s="327">
        <v>15.625</v>
      </c>
      <c r="L34" s="327">
        <v>15.1515151515152</v>
      </c>
      <c r="M34" s="327">
        <v>0</v>
      </c>
      <c r="N34" s="327">
        <v>0</v>
      </c>
      <c r="O34" s="327" t="e">
        <f>#DIV/0!</f>
        <v>#DIV/0!</v>
      </c>
      <c r="P34" s="327" t="e">
        <f>#DIV/0!</f>
        <v>#DIV/0!</v>
      </c>
      <c r="Q34" s="327" t="e">
        <f>#DIV/0!</f>
        <v>#DIV/0!</v>
      </c>
      <c r="R34" s="327">
        <v>3.3277870216306198</v>
      </c>
      <c r="U34" s="220"/>
      <c r="V34" s="220"/>
      <c r="W34" s="220"/>
      <c r="X34" s="220"/>
      <c r="Y34" s="220"/>
      <c r="Z34" s="220"/>
      <c r="AA34" s="221"/>
      <c r="AB34" s="216"/>
      <c r="AE34" s="218"/>
      <c r="AF34" s="218"/>
      <c r="AG34" s="218"/>
      <c r="AH34" s="218"/>
      <c r="AI34" s="218"/>
      <c r="AJ34" s="218"/>
      <c r="AK34" s="218"/>
      <c r="AL34" s="218"/>
    </row>
    <row r="35" spans="2:38" ht="12.75" customHeight="1">
      <c r="B35" s="215"/>
      <c r="C35" s="219"/>
      <c r="D35" s="685" t="s">
        <v>26</v>
      </c>
      <c r="E35" s="685"/>
      <c r="F35" s="300">
        <v>0</v>
      </c>
      <c r="G35" s="300">
        <v>0</v>
      </c>
      <c r="H35" s="300">
        <v>0</v>
      </c>
      <c r="I35" s="300">
        <v>0</v>
      </c>
      <c r="J35" s="300">
        <v>0</v>
      </c>
      <c r="K35" s="300">
        <v>0</v>
      </c>
      <c r="L35" s="300">
        <v>0</v>
      </c>
      <c r="M35" s="300">
        <v>0</v>
      </c>
      <c r="N35" s="300">
        <v>0</v>
      </c>
      <c r="O35" s="300">
        <v>0</v>
      </c>
      <c r="P35" s="300">
        <v>0</v>
      </c>
      <c r="Q35" s="300">
        <v>0</v>
      </c>
      <c r="R35" s="300">
        <f>AVERAGE(F35:Q35)</f>
        <v>0</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839</v>
      </c>
      <c r="H38" s="678"/>
      <c r="I38" s="678"/>
      <c r="J38" s="678"/>
      <c r="K38" s="678"/>
      <c r="L38" s="678"/>
      <c r="M38" s="678"/>
      <c r="N38" s="678"/>
      <c r="O38" s="679" t="s">
        <v>518</v>
      </c>
      <c r="P38" s="679"/>
      <c r="Q38" s="679"/>
      <c r="R38" s="679"/>
      <c r="S38" s="679"/>
      <c r="T38" s="742"/>
      <c r="U38" s="742"/>
      <c r="V38" s="742"/>
      <c r="W38" s="742"/>
      <c r="X38" s="742"/>
      <c r="Y38" s="742"/>
      <c r="Z38" s="742"/>
      <c r="AA38" s="742"/>
      <c r="AB38" s="216"/>
      <c r="AC38" s="238"/>
      <c r="AE38" s="261"/>
      <c r="AF38" s="646"/>
      <c r="AG38" s="646"/>
      <c r="AH38" s="646"/>
      <c r="AI38" s="646"/>
      <c r="AJ38" s="646"/>
      <c r="AK38" s="646"/>
      <c r="AL38" s="646"/>
    </row>
    <row r="39" spans="2:38" ht="24" customHeight="1">
      <c r="B39" s="215"/>
      <c r="C39" s="661" t="s">
        <v>28</v>
      </c>
      <c r="D39" s="661"/>
      <c r="E39" s="661"/>
      <c r="F39" s="661"/>
      <c r="G39" s="674" t="s">
        <v>840</v>
      </c>
      <c r="H39" s="674"/>
      <c r="I39" s="674"/>
      <c r="J39" s="674"/>
      <c r="K39" s="674"/>
      <c r="L39" s="674"/>
      <c r="M39" s="674"/>
      <c r="N39" s="674"/>
      <c r="O39" s="670" t="s">
        <v>519</v>
      </c>
      <c r="P39" s="670"/>
      <c r="Q39" s="670"/>
      <c r="R39" s="670"/>
      <c r="S39" s="670"/>
      <c r="T39" s="742"/>
      <c r="U39" s="742"/>
      <c r="V39" s="742"/>
      <c r="W39" s="742"/>
      <c r="X39" s="742"/>
      <c r="Y39" s="742"/>
      <c r="Z39" s="742"/>
      <c r="AA39" s="742"/>
      <c r="AB39" s="216"/>
      <c r="AC39" s="238"/>
      <c r="AE39" s="261"/>
      <c r="AF39" s="646"/>
      <c r="AG39" s="646"/>
      <c r="AH39" s="646"/>
      <c r="AI39" s="646"/>
      <c r="AJ39" s="646"/>
      <c r="AK39" s="646"/>
      <c r="AL39" s="646"/>
    </row>
    <row r="40" spans="2:38" ht="27" customHeight="1">
      <c r="B40" s="215"/>
      <c r="C40" s="661" t="s">
        <v>520</v>
      </c>
      <c r="D40" s="661"/>
      <c r="E40" s="661"/>
      <c r="F40" s="661"/>
      <c r="G40" s="674" t="s">
        <v>841</v>
      </c>
      <c r="H40" s="674"/>
      <c r="I40" s="674"/>
      <c r="J40" s="674"/>
      <c r="K40" s="674"/>
      <c r="L40" s="674"/>
      <c r="M40" s="674"/>
      <c r="N40" s="674"/>
      <c r="O40" s="675" t="s">
        <v>471</v>
      </c>
      <c r="P40" s="675"/>
      <c r="Q40" s="675"/>
      <c r="R40" s="675"/>
      <c r="S40" s="675"/>
      <c r="T40" s="740" t="s">
        <v>472</v>
      </c>
      <c r="U40" s="740"/>
      <c r="V40" s="740"/>
      <c r="W40" s="740"/>
      <c r="X40" s="740"/>
      <c r="Y40" s="740"/>
      <c r="Z40" s="740"/>
      <c r="AA40" s="740"/>
      <c r="AB40" s="216"/>
      <c r="AC40" s="238"/>
      <c r="AE40" s="261"/>
      <c r="AF40" s="239"/>
      <c r="AG40" s="239"/>
      <c r="AH40" s="239"/>
      <c r="AI40" s="239"/>
      <c r="AJ40" s="239"/>
      <c r="AK40" s="239"/>
      <c r="AL40" s="239"/>
    </row>
    <row r="41" spans="2:38" ht="21" customHeight="1">
      <c r="B41" s="215"/>
      <c r="C41" s="661" t="s">
        <v>468</v>
      </c>
      <c r="D41" s="661"/>
      <c r="E41" s="661"/>
      <c r="F41" s="661"/>
      <c r="G41" s="674" t="s">
        <v>110</v>
      </c>
      <c r="H41" s="674"/>
      <c r="I41" s="674"/>
      <c r="J41" s="674"/>
      <c r="K41" s="674"/>
      <c r="L41" s="674"/>
      <c r="M41" s="674"/>
      <c r="N41" s="674"/>
      <c r="O41" s="675" t="s">
        <v>473</v>
      </c>
      <c r="P41" s="675"/>
      <c r="Q41" s="675"/>
      <c r="R41" s="675"/>
      <c r="S41" s="675"/>
      <c r="T41" s="740" t="s">
        <v>616</v>
      </c>
      <c r="U41" s="740"/>
      <c r="V41" s="740"/>
      <c r="W41" s="740"/>
      <c r="X41" s="740"/>
      <c r="Y41" s="740"/>
      <c r="Z41" s="740"/>
      <c r="AA41" s="740"/>
      <c r="AB41" s="216"/>
      <c r="AC41" s="238"/>
      <c r="AE41" s="261"/>
      <c r="AF41" s="647"/>
      <c r="AG41" s="647"/>
      <c r="AH41" s="647"/>
      <c r="AI41" s="647"/>
      <c r="AJ41" s="647"/>
      <c r="AK41" s="647"/>
      <c r="AL41" s="647"/>
    </row>
    <row r="42" spans="2:38" ht="20.25" customHeight="1">
      <c r="B42" s="215"/>
      <c r="C42" s="668" t="s">
        <v>522</v>
      </c>
      <c r="D42" s="668"/>
      <c r="E42" s="668"/>
      <c r="F42" s="668"/>
      <c r="G42" s="669" t="s">
        <v>716</v>
      </c>
      <c r="H42" s="669"/>
      <c r="I42" s="669"/>
      <c r="J42" s="669"/>
      <c r="K42" s="669"/>
      <c r="L42" s="669"/>
      <c r="M42" s="669"/>
      <c r="N42" s="669"/>
      <c r="O42" s="670" t="s">
        <v>475</v>
      </c>
      <c r="P42" s="670"/>
      <c r="Q42" s="670"/>
      <c r="R42" s="670"/>
      <c r="S42" s="670"/>
      <c r="T42" s="742"/>
      <c r="U42" s="742"/>
      <c r="V42" s="742"/>
      <c r="W42" s="742"/>
      <c r="X42" s="742"/>
      <c r="Y42" s="742"/>
      <c r="Z42" s="742"/>
      <c r="AA42" s="742"/>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741" t="s">
        <v>644</v>
      </c>
      <c r="U43" s="741"/>
      <c r="V43" s="741"/>
      <c r="W43" s="741"/>
      <c r="X43" s="741"/>
      <c r="Y43" s="741"/>
      <c r="Z43" s="741"/>
      <c r="AA43" s="741"/>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51.75" customHeight="1">
      <c r="B46" s="215"/>
      <c r="C46" s="661"/>
      <c r="D46" s="661"/>
      <c r="E46" s="661"/>
      <c r="F46" s="661"/>
      <c r="G46" s="713" t="s">
        <v>842</v>
      </c>
      <c r="H46" s="713"/>
      <c r="I46" s="713"/>
      <c r="J46" s="713"/>
      <c r="K46" s="713"/>
      <c r="L46" s="713"/>
      <c r="M46" s="713"/>
      <c r="N46" s="713"/>
      <c r="O46" s="666" t="s">
        <v>487</v>
      </c>
      <c r="P46" s="666"/>
      <c r="Q46" s="666"/>
      <c r="R46" s="666"/>
      <c r="S46" s="656" t="s">
        <v>488</v>
      </c>
      <c r="T46" s="656"/>
      <c r="U46" s="656"/>
      <c r="V46" s="245" t="s">
        <v>482</v>
      </c>
      <c r="W46" s="656" t="s">
        <v>489</v>
      </c>
      <c r="X46" s="656"/>
      <c r="Y46" s="656"/>
      <c r="Z46" s="667" t="s">
        <v>482</v>
      </c>
      <c r="AA46" s="667"/>
      <c r="AB46" s="216"/>
      <c r="AC46" s="238"/>
      <c r="AE46" s="261"/>
      <c r="AF46" s="647"/>
      <c r="AG46" s="647"/>
      <c r="AH46" s="647"/>
      <c r="AI46" s="647"/>
      <c r="AJ46" s="647"/>
      <c r="AK46" s="647"/>
      <c r="AL46" s="647"/>
    </row>
    <row r="47" spans="2:38" ht="91.5" customHeight="1">
      <c r="B47" s="215"/>
      <c r="C47" s="648" t="s">
        <v>490</v>
      </c>
      <c r="D47" s="648"/>
      <c r="E47" s="648"/>
      <c r="F47" s="648"/>
      <c r="G47" s="658" t="s">
        <v>843</v>
      </c>
      <c r="H47" s="658"/>
      <c r="I47" s="658"/>
      <c r="J47" s="658"/>
      <c r="K47" s="658"/>
      <c r="L47" s="658"/>
      <c r="M47" s="658"/>
      <c r="N47" s="658"/>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673</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721</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10" t="s">
        <v>547</v>
      </c>
      <c r="H51" s="610"/>
      <c r="I51" s="610"/>
      <c r="J51" s="610"/>
      <c r="K51" s="610"/>
      <c r="L51" s="610"/>
      <c r="M51" s="610"/>
      <c r="N51" s="610"/>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bHFI73N8Im4tgU87IfPCAX47E09Og9oU+y61OW8WuNOe0bEIksU/Lu6fkDnYkRFB4L3tKUPqota2Noy2nIG7qg==" saltValue="iX28WKFQ1vRldWL942QXGg=="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N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8"/>
  <dimension ref="A1:AL84"/>
  <sheetViews>
    <sheetView showGridLines="0" topLeftCell="A9" zoomScaleNormal="100" workbookViewId="0">
      <selection activeCell="T40" sqref="T40"/>
    </sheetView>
  </sheetViews>
  <sheetFormatPr baseColWidth="10" defaultColWidth="11.42578125" defaultRowHeight="12.75"/>
  <cols>
    <col min="1" max="2" width="1.140625" customWidth="1"/>
    <col min="3" max="3" width="4.28515625" customWidth="1"/>
    <col min="4" max="4" width="7.42578125" customWidth="1"/>
    <col min="5" max="5" width="6.71093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207</v>
      </c>
      <c r="G8" s="691"/>
      <c r="H8" s="691"/>
      <c r="I8" s="691"/>
      <c r="J8" s="691"/>
      <c r="K8" s="691"/>
      <c r="L8" s="691"/>
      <c r="M8" s="691"/>
      <c r="N8" s="691"/>
      <c r="O8" s="691"/>
      <c r="P8" s="691"/>
      <c r="Q8" s="692" t="s">
        <v>435</v>
      </c>
      <c r="R8" s="692"/>
      <c r="S8" s="693"/>
      <c r="T8" s="693"/>
      <c r="U8" s="692" t="s">
        <v>436</v>
      </c>
      <c r="V8" s="692"/>
      <c r="W8" s="694" t="s">
        <v>641</v>
      </c>
      <c r="X8" s="694"/>
      <c r="Y8" s="694"/>
      <c r="Z8" s="694"/>
      <c r="AA8" s="694"/>
      <c r="AB8" s="216"/>
      <c r="AE8" s="218"/>
      <c r="AF8" s="686"/>
      <c r="AG8" s="686"/>
      <c r="AH8" s="686"/>
      <c r="AI8" s="686"/>
      <c r="AJ8" s="686"/>
      <c r="AK8" s="686"/>
      <c r="AL8" s="686"/>
    </row>
    <row r="9" spans="2:38" ht="28.5" customHeight="1">
      <c r="B9" s="215"/>
      <c r="C9" s="668" t="s">
        <v>438</v>
      </c>
      <c r="D9" s="668"/>
      <c r="E9" s="668"/>
      <c r="F9" s="687" t="s">
        <v>844</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27.7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83"/>
      <c r="S13" s="783"/>
      <c r="T13" s="783"/>
      <c r="U13" s="783"/>
      <c r="V13" s="783"/>
      <c r="W13" s="783"/>
      <c r="X13" s="783"/>
      <c r="Y13" s="783"/>
      <c r="Z13" s="783"/>
      <c r="AA13" s="783"/>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83"/>
      <c r="S14" s="783"/>
      <c r="T14" s="783"/>
      <c r="U14" s="783"/>
      <c r="V14" s="783"/>
      <c r="W14" s="783"/>
      <c r="X14" s="783"/>
      <c r="Y14" s="783"/>
      <c r="Z14" s="783"/>
      <c r="AA14" s="783"/>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83"/>
      <c r="S15" s="783"/>
      <c r="T15" s="783"/>
      <c r="U15" s="783"/>
      <c r="V15" s="783"/>
      <c r="W15" s="783"/>
      <c r="X15" s="783"/>
      <c r="Y15" s="783"/>
      <c r="Z15" s="783"/>
      <c r="AA15" s="783"/>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83"/>
      <c r="S16" s="783"/>
      <c r="T16" s="783"/>
      <c r="U16" s="783"/>
      <c r="V16" s="783"/>
      <c r="W16" s="783"/>
      <c r="X16" s="783"/>
      <c r="Y16" s="783"/>
      <c r="Z16" s="783"/>
      <c r="AA16" s="783"/>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83"/>
      <c r="S17" s="783"/>
      <c r="T17" s="783"/>
      <c r="U17" s="783"/>
      <c r="V17" s="783"/>
      <c r="W17" s="783"/>
      <c r="X17" s="783"/>
      <c r="Y17" s="783"/>
      <c r="Z17" s="783"/>
      <c r="AA17" s="783"/>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83"/>
      <c r="S18" s="783"/>
      <c r="T18" s="783"/>
      <c r="U18" s="783"/>
      <c r="V18" s="783"/>
      <c r="W18" s="783"/>
      <c r="X18" s="783"/>
      <c r="Y18" s="783"/>
      <c r="Z18" s="783"/>
      <c r="AA18" s="783"/>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83"/>
      <c r="S19" s="783"/>
      <c r="T19" s="783"/>
      <c r="U19" s="783"/>
      <c r="V19" s="783"/>
      <c r="W19" s="783"/>
      <c r="X19" s="783"/>
      <c r="Y19" s="783"/>
      <c r="Z19" s="783"/>
      <c r="AA19" s="783"/>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83"/>
      <c r="S20" s="783"/>
      <c r="T20" s="783"/>
      <c r="U20" s="783"/>
      <c r="V20" s="783"/>
      <c r="W20" s="783"/>
      <c r="X20" s="783"/>
      <c r="Y20" s="783"/>
      <c r="Z20" s="783"/>
      <c r="AA20" s="783"/>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INDICADORES!H62</f>
        <v>0</v>
      </c>
      <c r="G31" s="256">
        <f>INDICADORES!K62</f>
        <v>0</v>
      </c>
      <c r="H31" s="256">
        <f>INDICADORES!N62</f>
        <v>0</v>
      </c>
      <c r="I31" s="256">
        <f>INDICADORES!T62</f>
        <v>0</v>
      </c>
      <c r="J31" s="256">
        <f>INDICADORES!W62</f>
        <v>0</v>
      </c>
      <c r="K31" s="256">
        <f>INDICADORES!Z62</f>
        <v>0</v>
      </c>
      <c r="L31" s="256">
        <f>INDICADORES!AF62</f>
        <v>0</v>
      </c>
      <c r="M31" s="256">
        <f>INDICADORES!AI62</f>
        <v>0</v>
      </c>
      <c r="N31" s="256">
        <f>INDICADORES!AL62</f>
        <v>0</v>
      </c>
      <c r="O31" s="256">
        <f>INDICADORES!AR62</f>
        <v>0</v>
      </c>
      <c r="P31" s="256">
        <f>INDICADORES!AU62</f>
        <v>0</v>
      </c>
      <c r="Q31" s="256">
        <f>INDICADORES!AX62</f>
        <v>0</v>
      </c>
      <c r="R31" s="257">
        <f>SUM(F31:Q31)</f>
        <v>0</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INDICADORES!I62</f>
        <v>0</v>
      </c>
      <c r="G32" s="256">
        <f>INDICADORES!L62</f>
        <v>0</v>
      </c>
      <c r="H32" s="256">
        <f>INDICADORES!O62</f>
        <v>0</v>
      </c>
      <c r="I32" s="256">
        <f>INDICADORES!U62</f>
        <v>0</v>
      </c>
      <c r="J32" s="256">
        <f>INDICADORES!X62</f>
        <v>0</v>
      </c>
      <c r="K32" s="256">
        <f>INDICADORES!AA62</f>
        <v>0</v>
      </c>
      <c r="L32" s="256">
        <f>INDICADORES!AG62</f>
        <v>0</v>
      </c>
      <c r="M32" s="256">
        <f>INDICADORES!AJ62</f>
        <v>0</v>
      </c>
      <c r="N32" s="256">
        <f>INDICADORES!AM62</f>
        <v>0</v>
      </c>
      <c r="O32" s="256">
        <f>INDICADORES!AS62</f>
        <v>0</v>
      </c>
      <c r="P32" s="256">
        <f>INDICADORES!AV62</f>
        <v>0</v>
      </c>
      <c r="Q32" s="256">
        <f>INDICADORES!AY62</f>
        <v>0</v>
      </c>
      <c r="R32" s="257">
        <f>SUM(F32:Q32)</f>
        <v>0</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344" t="e">
        <f t="shared" ref="F33:R33" si="0">+F31/F32</f>
        <v>#DIV/0!</v>
      </c>
      <c r="G33" s="344" t="e">
        <f t="shared" si="0"/>
        <v>#DIV/0!</v>
      </c>
      <c r="H33" s="344" t="e">
        <f t="shared" si="0"/>
        <v>#DIV/0!</v>
      </c>
      <c r="I33" s="344" t="e">
        <f t="shared" si="0"/>
        <v>#DIV/0!</v>
      </c>
      <c r="J33" s="344" t="e">
        <f t="shared" si="0"/>
        <v>#DIV/0!</v>
      </c>
      <c r="K33" s="344" t="e">
        <f t="shared" si="0"/>
        <v>#DIV/0!</v>
      </c>
      <c r="L33" s="344" t="e">
        <f t="shared" si="0"/>
        <v>#DIV/0!</v>
      </c>
      <c r="M33" s="344" t="e">
        <f t="shared" si="0"/>
        <v>#DIV/0!</v>
      </c>
      <c r="N33" s="344" t="e">
        <f t="shared" si="0"/>
        <v>#DIV/0!</v>
      </c>
      <c r="O33" s="344" t="e">
        <f t="shared" si="0"/>
        <v>#DIV/0!</v>
      </c>
      <c r="P33" s="344" t="e">
        <f t="shared" si="0"/>
        <v>#DIV/0!</v>
      </c>
      <c r="Q33" s="344" t="e">
        <f t="shared" si="0"/>
        <v>#DIV/0!</v>
      </c>
      <c r="R33" s="344" t="e">
        <f t="shared" si="0"/>
        <v>#DIV/0!</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345"/>
      <c r="G34" s="345"/>
      <c r="H34" s="345"/>
      <c r="I34" s="345"/>
      <c r="J34" s="345"/>
      <c r="K34" s="345"/>
      <c r="L34" s="345"/>
      <c r="M34" s="345"/>
      <c r="N34" s="345"/>
      <c r="O34" s="345"/>
      <c r="P34" s="345"/>
      <c r="Q34" s="345"/>
      <c r="R34" s="345"/>
      <c r="U34" s="220"/>
      <c r="V34" s="220"/>
      <c r="W34" s="220"/>
      <c r="X34" s="220"/>
      <c r="Y34" s="220"/>
      <c r="Z34" s="220"/>
      <c r="AA34" s="221"/>
      <c r="AB34" s="216"/>
      <c r="AE34" s="218"/>
      <c r="AF34" s="218"/>
      <c r="AG34" s="218"/>
      <c r="AH34" s="218"/>
      <c r="AI34" s="218"/>
      <c r="AJ34" s="218"/>
      <c r="AK34" s="218"/>
      <c r="AL34" s="218"/>
    </row>
    <row r="35" spans="2:38" ht="12.75" customHeight="1">
      <c r="B35" s="215"/>
      <c r="C35" s="219"/>
      <c r="D35" s="685" t="s">
        <v>26</v>
      </c>
      <c r="E35" s="685"/>
      <c r="F35" s="260">
        <v>1</v>
      </c>
      <c r="G35" s="260">
        <v>1</v>
      </c>
      <c r="H35" s="260">
        <v>1</v>
      </c>
      <c r="I35" s="260">
        <v>1</v>
      </c>
      <c r="J35" s="260">
        <v>1</v>
      </c>
      <c r="K35" s="260">
        <v>1</v>
      </c>
      <c r="L35" s="260">
        <v>1</v>
      </c>
      <c r="M35" s="260">
        <v>1</v>
      </c>
      <c r="N35" s="260">
        <v>1</v>
      </c>
      <c r="O35" s="260">
        <v>1</v>
      </c>
      <c r="P35" s="260">
        <v>1</v>
      </c>
      <c r="Q35" s="260">
        <v>1</v>
      </c>
      <c r="R35" s="260">
        <v>1</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208</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8.5" customHeight="1">
      <c r="B39" s="215"/>
      <c r="C39" s="661" t="s">
        <v>28</v>
      </c>
      <c r="D39" s="661"/>
      <c r="E39" s="661"/>
      <c r="F39" s="661"/>
      <c r="G39" s="674" t="s">
        <v>209</v>
      </c>
      <c r="H39" s="674"/>
      <c r="I39" s="674"/>
      <c r="J39" s="674"/>
      <c r="K39" s="674"/>
      <c r="L39" s="674"/>
      <c r="M39" s="674"/>
      <c r="N39" s="674"/>
      <c r="O39" s="670" t="s">
        <v>519</v>
      </c>
      <c r="P39" s="670"/>
      <c r="Q39" s="670"/>
      <c r="R39" s="670"/>
      <c r="S39" s="670"/>
      <c r="T39" s="680"/>
      <c r="U39" s="680"/>
      <c r="V39" s="680"/>
      <c r="W39" s="680"/>
      <c r="X39" s="680"/>
      <c r="Y39" s="680"/>
      <c r="Z39" s="680"/>
      <c r="AA39" s="680"/>
      <c r="AB39" s="216"/>
      <c r="AC39" s="238"/>
      <c r="AE39" s="261"/>
      <c r="AF39" s="646"/>
      <c r="AG39" s="646"/>
      <c r="AH39" s="646"/>
      <c r="AI39" s="646"/>
      <c r="AJ39" s="646"/>
      <c r="AK39" s="646"/>
      <c r="AL39" s="646"/>
    </row>
    <row r="40" spans="2:38" ht="27" customHeight="1">
      <c r="B40" s="215"/>
      <c r="C40" s="661" t="s">
        <v>520</v>
      </c>
      <c r="D40" s="661"/>
      <c r="E40" s="661"/>
      <c r="F40" s="661"/>
      <c r="G40" s="674" t="s">
        <v>643</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639</v>
      </c>
      <c r="H41" s="674"/>
      <c r="I41" s="674"/>
      <c r="J41" s="674"/>
      <c r="K41" s="674"/>
      <c r="L41" s="674"/>
      <c r="M41" s="674"/>
      <c r="N41" s="674"/>
      <c r="O41" s="675" t="s">
        <v>473</v>
      </c>
      <c r="P41" s="675"/>
      <c r="Q41" s="675"/>
      <c r="R41" s="675"/>
      <c r="S41" s="675"/>
      <c r="T41" s="671" t="s">
        <v>616</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95">
        <v>1</v>
      </c>
      <c r="H42" s="695"/>
      <c r="I42" s="695"/>
      <c r="J42" s="695"/>
      <c r="K42" s="695"/>
      <c r="L42" s="695"/>
      <c r="M42" s="695"/>
      <c r="N42" s="695"/>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95"/>
      <c r="H43" s="695"/>
      <c r="I43" s="695"/>
      <c r="J43" s="695"/>
      <c r="K43" s="695"/>
      <c r="L43" s="695"/>
      <c r="M43" s="695"/>
      <c r="N43" s="695"/>
      <c r="O43" s="672" t="s">
        <v>476</v>
      </c>
      <c r="P43" s="672"/>
      <c r="Q43" s="672"/>
      <c r="R43" s="672"/>
      <c r="S43" s="672"/>
      <c r="T43" s="673" t="s">
        <v>644</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33" customHeight="1">
      <c r="B46" s="215"/>
      <c r="C46" s="661"/>
      <c r="D46" s="661"/>
      <c r="E46" s="661"/>
      <c r="F46" s="661"/>
      <c r="G46" s="713"/>
      <c r="H46" s="713"/>
      <c r="I46" s="713"/>
      <c r="J46" s="713"/>
      <c r="K46" s="713"/>
      <c r="L46" s="713"/>
      <c r="M46" s="713"/>
      <c r="N46" s="713"/>
      <c r="O46" s="666" t="s">
        <v>487</v>
      </c>
      <c r="P46" s="666"/>
      <c r="Q46" s="666"/>
      <c r="R46" s="666"/>
      <c r="S46" s="656" t="s">
        <v>488</v>
      </c>
      <c r="T46" s="656"/>
      <c r="U46" s="656"/>
      <c r="V46" s="245" t="s">
        <v>482</v>
      </c>
      <c r="W46" s="656" t="s">
        <v>489</v>
      </c>
      <c r="X46" s="656"/>
      <c r="Y46" s="656"/>
      <c r="Z46" s="667" t="s">
        <v>482</v>
      </c>
      <c r="AA46" s="667"/>
      <c r="AB46" s="216"/>
      <c r="AC46" s="238"/>
      <c r="AE46" s="261"/>
      <c r="AF46" s="647"/>
      <c r="AG46" s="647"/>
      <c r="AH46" s="647"/>
      <c r="AI46" s="647"/>
      <c r="AJ46" s="647"/>
      <c r="AK46" s="647"/>
      <c r="AL46" s="647"/>
    </row>
    <row r="47" spans="2:38" ht="31.5" customHeight="1">
      <c r="B47" s="215"/>
      <c r="C47" s="648" t="s">
        <v>490</v>
      </c>
      <c r="D47" s="648"/>
      <c r="E47" s="648"/>
      <c r="F47" s="648"/>
      <c r="G47" s="658"/>
      <c r="H47" s="658"/>
      <c r="I47" s="658"/>
      <c r="J47" s="658"/>
      <c r="K47" s="658"/>
      <c r="L47" s="658"/>
      <c r="M47" s="658"/>
      <c r="N47" s="658"/>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v>1</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10" t="s">
        <v>646</v>
      </c>
      <c r="H51" s="610"/>
      <c r="I51" s="610"/>
      <c r="J51" s="610"/>
      <c r="K51" s="610"/>
      <c r="L51" s="610"/>
      <c r="M51" s="610"/>
      <c r="N51" s="610"/>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tEQhaUidA6keuSseKlCOzHE8G3ML/u5u4L18CXwSgSUZtXllLeyy77wMQJz7fRw+I/A9ibRlTAbRM+zL+GygVQ==" saltValue="3sd5jahJUbb/JcPMAzbyN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N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9"/>
  <dimension ref="A1:AL84"/>
  <sheetViews>
    <sheetView showGridLines="0" topLeftCell="A14" zoomScaleNormal="100" workbookViewId="0">
      <selection activeCell="D35" sqref="D35"/>
    </sheetView>
  </sheetViews>
  <sheetFormatPr baseColWidth="10" defaultColWidth="11.42578125" defaultRowHeight="12.75"/>
  <cols>
    <col min="1" max="2" width="1.140625" customWidth="1"/>
    <col min="3" max="3" width="4.28515625" customWidth="1"/>
    <col min="4" max="4" width="7.42578125" customWidth="1"/>
    <col min="5" max="5" width="6.71093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210</v>
      </c>
      <c r="G8" s="691"/>
      <c r="H8" s="691"/>
      <c r="I8" s="691"/>
      <c r="J8" s="691"/>
      <c r="K8" s="691"/>
      <c r="L8" s="691"/>
      <c r="M8" s="691"/>
      <c r="N8" s="691"/>
      <c r="O8" s="691"/>
      <c r="P8" s="691"/>
      <c r="Q8" s="692" t="s">
        <v>435</v>
      </c>
      <c r="R8" s="692"/>
      <c r="S8" s="693"/>
      <c r="T8" s="693"/>
      <c r="U8" s="692" t="s">
        <v>436</v>
      </c>
      <c r="V8" s="692"/>
      <c r="W8" s="694" t="s">
        <v>641</v>
      </c>
      <c r="X8" s="694"/>
      <c r="Y8" s="694"/>
      <c r="Z8" s="694"/>
      <c r="AA8" s="694"/>
      <c r="AB8" s="216"/>
      <c r="AE8" s="218"/>
      <c r="AF8" s="686"/>
      <c r="AG8" s="686"/>
      <c r="AH8" s="686"/>
      <c r="AI8" s="686"/>
      <c r="AJ8" s="686"/>
      <c r="AK8" s="686"/>
      <c r="AL8" s="686"/>
    </row>
    <row r="9" spans="2:38" ht="28.5" customHeight="1">
      <c r="B9" s="215"/>
      <c r="C9" s="668" t="s">
        <v>438</v>
      </c>
      <c r="D9" s="668"/>
      <c r="E9" s="668"/>
      <c r="F9" s="687" t="s">
        <v>845</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27.7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83"/>
      <c r="S13" s="783"/>
      <c r="T13" s="783"/>
      <c r="U13" s="783"/>
      <c r="V13" s="783"/>
      <c r="W13" s="783"/>
      <c r="X13" s="783"/>
      <c r="Y13" s="783"/>
      <c r="Z13" s="783"/>
      <c r="AA13" s="783"/>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83"/>
      <c r="S14" s="783"/>
      <c r="T14" s="783"/>
      <c r="U14" s="783"/>
      <c r="V14" s="783"/>
      <c r="W14" s="783"/>
      <c r="X14" s="783"/>
      <c r="Y14" s="783"/>
      <c r="Z14" s="783"/>
      <c r="AA14" s="783"/>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83"/>
      <c r="S15" s="783"/>
      <c r="T15" s="783"/>
      <c r="U15" s="783"/>
      <c r="V15" s="783"/>
      <c r="W15" s="783"/>
      <c r="X15" s="783"/>
      <c r="Y15" s="783"/>
      <c r="Z15" s="783"/>
      <c r="AA15" s="783"/>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83"/>
      <c r="S16" s="783"/>
      <c r="T16" s="783"/>
      <c r="U16" s="783"/>
      <c r="V16" s="783"/>
      <c r="W16" s="783"/>
      <c r="X16" s="783"/>
      <c r="Y16" s="783"/>
      <c r="Z16" s="783"/>
      <c r="AA16" s="783"/>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83"/>
      <c r="S17" s="783"/>
      <c r="T17" s="783"/>
      <c r="U17" s="783"/>
      <c r="V17" s="783"/>
      <c r="W17" s="783"/>
      <c r="X17" s="783"/>
      <c r="Y17" s="783"/>
      <c r="Z17" s="783"/>
      <c r="AA17" s="783"/>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83"/>
      <c r="S18" s="783"/>
      <c r="T18" s="783"/>
      <c r="U18" s="783"/>
      <c r="V18" s="783"/>
      <c r="W18" s="783"/>
      <c r="X18" s="783"/>
      <c r="Y18" s="783"/>
      <c r="Z18" s="783"/>
      <c r="AA18" s="783"/>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83"/>
      <c r="S19" s="783"/>
      <c r="T19" s="783"/>
      <c r="U19" s="783"/>
      <c r="V19" s="783"/>
      <c r="W19" s="783"/>
      <c r="X19" s="783"/>
      <c r="Y19" s="783"/>
      <c r="Z19" s="783"/>
      <c r="AA19" s="783"/>
      <c r="AB19" s="216"/>
      <c r="AE19" s="343"/>
      <c r="AF19" s="343"/>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83"/>
      <c r="S20" s="783"/>
      <c r="T20" s="783"/>
      <c r="U20" s="783"/>
      <c r="V20" s="783"/>
      <c r="W20" s="783"/>
      <c r="X20" s="783"/>
      <c r="Y20" s="783"/>
      <c r="Z20" s="783"/>
      <c r="AA20" s="783"/>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INDICADORES!H63</f>
        <v>0</v>
      </c>
      <c r="G31" s="256">
        <f>INDICADORES!K63</f>
        <v>0</v>
      </c>
      <c r="H31" s="256">
        <f>INDICADORES!N63</f>
        <v>0</v>
      </c>
      <c r="I31" s="256">
        <f>INDICADORES!T63</f>
        <v>0</v>
      </c>
      <c r="J31" s="256">
        <f>INDICADORES!W63</f>
        <v>0</v>
      </c>
      <c r="K31" s="256">
        <f>INDICADORES!Z63</f>
        <v>0</v>
      </c>
      <c r="L31" s="256">
        <f>INDICADORES!AF63</f>
        <v>0</v>
      </c>
      <c r="M31" s="256">
        <f>INDICADORES!AI63</f>
        <v>0</v>
      </c>
      <c r="N31" s="256">
        <f>INDICADORES!AL63</f>
        <v>0</v>
      </c>
      <c r="O31" s="256">
        <f>INDICADORES!AR63</f>
        <v>0</v>
      </c>
      <c r="P31" s="256">
        <f>INDICADORES!AU63</f>
        <v>0</v>
      </c>
      <c r="Q31" s="256">
        <f>INDICADORES!AX63</f>
        <v>0</v>
      </c>
      <c r="R31" s="257">
        <f>SUM(F31:Q31)</f>
        <v>0</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INDICADORES!I63</f>
        <v>0</v>
      </c>
      <c r="G32" s="256">
        <f>INDICADORES!L63</f>
        <v>0</v>
      </c>
      <c r="H32" s="256">
        <f>INDICADORES!O63</f>
        <v>0</v>
      </c>
      <c r="I32" s="256">
        <f>INDICADORES!U63</f>
        <v>0</v>
      </c>
      <c r="J32" s="256">
        <f>INDICADORES!X63</f>
        <v>0</v>
      </c>
      <c r="K32" s="256">
        <f>INDICADORES!AA63</f>
        <v>0</v>
      </c>
      <c r="L32" s="256">
        <f>INDICADORES!AG63</f>
        <v>0</v>
      </c>
      <c r="M32" s="256">
        <f>INDICADORES!AJ63</f>
        <v>0</v>
      </c>
      <c r="N32" s="256">
        <f>INDICADORES!AM63</f>
        <v>0</v>
      </c>
      <c r="O32" s="256">
        <f>INDICADORES!AS63</f>
        <v>0</v>
      </c>
      <c r="P32" s="256">
        <f>INDICADORES!AV63</f>
        <v>0</v>
      </c>
      <c r="Q32" s="256">
        <f>INDICADORES!AY63</f>
        <v>0</v>
      </c>
      <c r="R32" s="257">
        <f>SUM(F32:Q32)</f>
        <v>0</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344" t="e">
        <f t="shared" ref="F33:R33" si="0">+F31/F32</f>
        <v>#DIV/0!</v>
      </c>
      <c r="G33" s="344" t="e">
        <f t="shared" si="0"/>
        <v>#DIV/0!</v>
      </c>
      <c r="H33" s="344" t="e">
        <f t="shared" si="0"/>
        <v>#DIV/0!</v>
      </c>
      <c r="I33" s="344" t="e">
        <f t="shared" si="0"/>
        <v>#DIV/0!</v>
      </c>
      <c r="J33" s="344" t="e">
        <f t="shared" si="0"/>
        <v>#DIV/0!</v>
      </c>
      <c r="K33" s="344" t="e">
        <f t="shared" si="0"/>
        <v>#DIV/0!</v>
      </c>
      <c r="L33" s="344" t="e">
        <f t="shared" si="0"/>
        <v>#DIV/0!</v>
      </c>
      <c r="M33" s="344" t="e">
        <f t="shared" si="0"/>
        <v>#DIV/0!</v>
      </c>
      <c r="N33" s="344" t="e">
        <f t="shared" si="0"/>
        <v>#DIV/0!</v>
      </c>
      <c r="O33" s="344" t="e">
        <f t="shared" si="0"/>
        <v>#DIV/0!</v>
      </c>
      <c r="P33" s="344" t="e">
        <f t="shared" si="0"/>
        <v>#DIV/0!</v>
      </c>
      <c r="Q33" s="344" t="e">
        <f t="shared" si="0"/>
        <v>#DIV/0!</v>
      </c>
      <c r="R33" s="344" t="e">
        <f t="shared" si="0"/>
        <v>#DIV/0!</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260"/>
      <c r="G34" s="260"/>
      <c r="H34" s="260"/>
      <c r="I34" s="260"/>
      <c r="J34" s="260"/>
      <c r="K34" s="260"/>
      <c r="L34" s="260"/>
      <c r="M34" s="260"/>
      <c r="N34" s="260"/>
      <c r="O34" s="260"/>
      <c r="P34" s="260"/>
      <c r="Q34" s="260"/>
      <c r="R34" s="260"/>
      <c r="U34" s="220"/>
      <c r="V34" s="220"/>
      <c r="W34" s="220"/>
      <c r="X34" s="220"/>
      <c r="Y34" s="220"/>
      <c r="Z34" s="220"/>
      <c r="AA34" s="221"/>
      <c r="AB34" s="216"/>
      <c r="AE34" s="218"/>
      <c r="AF34" s="218"/>
      <c r="AG34" s="218"/>
      <c r="AH34" s="218"/>
      <c r="AI34" s="218"/>
      <c r="AJ34" s="218"/>
      <c r="AK34" s="218"/>
      <c r="AL34" s="218"/>
    </row>
    <row r="35" spans="2:38" ht="12.75" customHeight="1">
      <c r="B35" s="215"/>
      <c r="C35" s="219"/>
      <c r="D35" s="685" t="s">
        <v>26</v>
      </c>
      <c r="E35" s="685"/>
      <c r="F35" s="260">
        <v>0.8</v>
      </c>
      <c r="G35" s="260">
        <v>0.8</v>
      </c>
      <c r="H35" s="260">
        <v>0.8</v>
      </c>
      <c r="I35" s="260">
        <v>0.8</v>
      </c>
      <c r="J35" s="260">
        <v>0.8</v>
      </c>
      <c r="K35" s="260">
        <v>0.8</v>
      </c>
      <c r="L35" s="260">
        <v>0.8</v>
      </c>
      <c r="M35" s="260">
        <v>0.8</v>
      </c>
      <c r="N35" s="260">
        <v>0.8</v>
      </c>
      <c r="O35" s="260">
        <v>0.8</v>
      </c>
      <c r="P35" s="260">
        <v>0.8</v>
      </c>
      <c r="Q35" s="260">
        <v>0.8</v>
      </c>
      <c r="R35" s="260">
        <v>0.8</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211</v>
      </c>
      <c r="H38" s="678"/>
      <c r="I38" s="678"/>
      <c r="J38" s="678"/>
      <c r="K38" s="678"/>
      <c r="L38" s="678"/>
      <c r="M38" s="678"/>
      <c r="N38" s="678"/>
      <c r="O38" s="679" t="s">
        <v>518</v>
      </c>
      <c r="P38" s="679"/>
      <c r="Q38" s="679"/>
      <c r="R38" s="679"/>
      <c r="S38" s="679"/>
      <c r="T38" s="742"/>
      <c r="U38" s="742"/>
      <c r="V38" s="742"/>
      <c r="W38" s="742"/>
      <c r="X38" s="742"/>
      <c r="Y38" s="742"/>
      <c r="Z38" s="742"/>
      <c r="AA38" s="742"/>
      <c r="AB38" s="216"/>
      <c r="AC38" s="238"/>
      <c r="AE38" s="261"/>
      <c r="AF38" s="646"/>
      <c r="AG38" s="646"/>
      <c r="AH38" s="646"/>
      <c r="AI38" s="646"/>
      <c r="AJ38" s="646"/>
      <c r="AK38" s="646"/>
      <c r="AL38" s="646"/>
    </row>
    <row r="39" spans="2:38" ht="28.5" customHeight="1">
      <c r="B39" s="215"/>
      <c r="C39" s="661" t="s">
        <v>28</v>
      </c>
      <c r="D39" s="661"/>
      <c r="E39" s="661"/>
      <c r="F39" s="661"/>
      <c r="G39" s="674" t="s">
        <v>212</v>
      </c>
      <c r="H39" s="674"/>
      <c r="I39" s="674"/>
      <c r="J39" s="674"/>
      <c r="K39" s="674"/>
      <c r="L39" s="674"/>
      <c r="M39" s="674"/>
      <c r="N39" s="674"/>
      <c r="O39" s="670" t="s">
        <v>519</v>
      </c>
      <c r="P39" s="670"/>
      <c r="Q39" s="670"/>
      <c r="R39" s="670"/>
      <c r="S39" s="670"/>
      <c r="T39" s="742"/>
      <c r="U39" s="742"/>
      <c r="V39" s="742"/>
      <c r="W39" s="742"/>
      <c r="X39" s="742"/>
      <c r="Y39" s="742"/>
      <c r="Z39" s="742"/>
      <c r="AA39" s="742"/>
      <c r="AB39" s="216"/>
      <c r="AC39" s="238"/>
      <c r="AE39" s="261"/>
      <c r="AF39" s="646"/>
      <c r="AG39" s="646"/>
      <c r="AH39" s="646"/>
      <c r="AI39" s="646"/>
      <c r="AJ39" s="646"/>
      <c r="AK39" s="646"/>
      <c r="AL39" s="646"/>
    </row>
    <row r="40" spans="2:38" ht="27" customHeight="1">
      <c r="B40" s="215"/>
      <c r="C40" s="661" t="s">
        <v>520</v>
      </c>
      <c r="D40" s="661"/>
      <c r="E40" s="661"/>
      <c r="F40" s="661"/>
      <c r="G40" s="674" t="s">
        <v>643</v>
      </c>
      <c r="H40" s="674"/>
      <c r="I40" s="674"/>
      <c r="J40" s="674"/>
      <c r="K40" s="674"/>
      <c r="L40" s="674"/>
      <c r="M40" s="674"/>
      <c r="N40" s="674"/>
      <c r="O40" s="675" t="s">
        <v>471</v>
      </c>
      <c r="P40" s="675"/>
      <c r="Q40" s="675"/>
      <c r="R40" s="675"/>
      <c r="S40" s="675"/>
      <c r="T40" s="740" t="s">
        <v>472</v>
      </c>
      <c r="U40" s="740"/>
      <c r="V40" s="740"/>
      <c r="W40" s="740"/>
      <c r="X40" s="740"/>
      <c r="Y40" s="740"/>
      <c r="Z40" s="740"/>
      <c r="AA40" s="740"/>
      <c r="AB40" s="216"/>
      <c r="AC40" s="238"/>
      <c r="AE40" s="261"/>
      <c r="AF40" s="239"/>
      <c r="AG40" s="239"/>
      <c r="AH40" s="239"/>
      <c r="AI40" s="239"/>
      <c r="AJ40" s="239"/>
      <c r="AK40" s="239"/>
      <c r="AL40" s="239"/>
    </row>
    <row r="41" spans="2:38" ht="21" customHeight="1">
      <c r="B41" s="215"/>
      <c r="C41" s="661" t="s">
        <v>468</v>
      </c>
      <c r="D41" s="661"/>
      <c r="E41" s="661"/>
      <c r="F41" s="661"/>
      <c r="G41" s="674" t="s">
        <v>639</v>
      </c>
      <c r="H41" s="674"/>
      <c r="I41" s="674"/>
      <c r="J41" s="674"/>
      <c r="K41" s="674"/>
      <c r="L41" s="674"/>
      <c r="M41" s="674"/>
      <c r="N41" s="674"/>
      <c r="O41" s="675" t="s">
        <v>473</v>
      </c>
      <c r="P41" s="675"/>
      <c r="Q41" s="675"/>
      <c r="R41" s="675"/>
      <c r="S41" s="675"/>
      <c r="T41" s="740" t="s">
        <v>616</v>
      </c>
      <c r="U41" s="740"/>
      <c r="V41" s="740"/>
      <c r="W41" s="740"/>
      <c r="X41" s="740"/>
      <c r="Y41" s="740"/>
      <c r="Z41" s="740"/>
      <c r="AA41" s="740"/>
      <c r="AB41" s="216"/>
      <c r="AC41" s="238"/>
      <c r="AE41" s="261"/>
      <c r="AF41" s="647"/>
      <c r="AG41" s="647"/>
      <c r="AH41" s="647"/>
      <c r="AI41" s="647"/>
      <c r="AJ41" s="647"/>
      <c r="AK41" s="647"/>
      <c r="AL41" s="647"/>
    </row>
    <row r="42" spans="2:38" ht="20.25" customHeight="1">
      <c r="B42" s="215"/>
      <c r="C42" s="668" t="s">
        <v>522</v>
      </c>
      <c r="D42" s="668"/>
      <c r="E42" s="668"/>
      <c r="F42" s="668"/>
      <c r="G42" s="695">
        <v>1</v>
      </c>
      <c r="H42" s="695"/>
      <c r="I42" s="695"/>
      <c r="J42" s="695"/>
      <c r="K42" s="695"/>
      <c r="L42" s="695"/>
      <c r="M42" s="695"/>
      <c r="N42" s="695"/>
      <c r="O42" s="670" t="s">
        <v>475</v>
      </c>
      <c r="P42" s="670"/>
      <c r="Q42" s="670"/>
      <c r="R42" s="670"/>
      <c r="S42" s="670"/>
      <c r="T42" s="742"/>
      <c r="U42" s="742"/>
      <c r="V42" s="742"/>
      <c r="W42" s="742"/>
      <c r="X42" s="742"/>
      <c r="Y42" s="742"/>
      <c r="Z42" s="742"/>
      <c r="AA42" s="742"/>
      <c r="AB42" s="216"/>
      <c r="AC42" s="238"/>
      <c r="AE42" s="261"/>
      <c r="AF42" s="647"/>
      <c r="AG42" s="647"/>
      <c r="AH42" s="647"/>
      <c r="AI42" s="647"/>
      <c r="AJ42" s="647"/>
      <c r="AK42" s="647"/>
      <c r="AL42" s="647"/>
    </row>
    <row r="43" spans="2:38" ht="24" customHeight="1">
      <c r="B43" s="215"/>
      <c r="C43" s="668"/>
      <c r="D43" s="668"/>
      <c r="E43" s="668"/>
      <c r="F43" s="668"/>
      <c r="G43" s="695"/>
      <c r="H43" s="695"/>
      <c r="I43" s="695"/>
      <c r="J43" s="695"/>
      <c r="K43" s="695"/>
      <c r="L43" s="695"/>
      <c r="M43" s="695"/>
      <c r="N43" s="695"/>
      <c r="O43" s="672" t="s">
        <v>476</v>
      </c>
      <c r="P43" s="672"/>
      <c r="Q43" s="672"/>
      <c r="R43" s="672"/>
      <c r="S43" s="672"/>
      <c r="T43" s="741" t="s">
        <v>644</v>
      </c>
      <c r="U43" s="741"/>
      <c r="V43" s="741"/>
      <c r="W43" s="741"/>
      <c r="X43" s="741"/>
      <c r="Y43" s="741"/>
      <c r="Z43" s="741"/>
      <c r="AA43" s="741"/>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4" customHeight="1">
      <c r="B46" s="215"/>
      <c r="C46" s="661"/>
      <c r="D46" s="661"/>
      <c r="E46" s="661"/>
      <c r="F46" s="661"/>
      <c r="G46" s="713"/>
      <c r="H46" s="713"/>
      <c r="I46" s="713"/>
      <c r="J46" s="713"/>
      <c r="K46" s="713"/>
      <c r="L46" s="713"/>
      <c r="M46" s="713"/>
      <c r="N46" s="713"/>
      <c r="O46" s="666" t="s">
        <v>487</v>
      </c>
      <c r="P46" s="666"/>
      <c r="Q46" s="666"/>
      <c r="R46" s="666"/>
      <c r="S46" s="656" t="s">
        <v>488</v>
      </c>
      <c r="T46" s="656"/>
      <c r="U46" s="656"/>
      <c r="V46" s="245" t="s">
        <v>482</v>
      </c>
      <c r="W46" s="656" t="s">
        <v>489</v>
      </c>
      <c r="X46" s="656"/>
      <c r="Y46" s="656"/>
      <c r="Z46" s="667" t="s">
        <v>482</v>
      </c>
      <c r="AA46" s="667"/>
      <c r="AB46" s="216"/>
      <c r="AC46" s="238"/>
      <c r="AE46" s="261"/>
      <c r="AF46" s="647"/>
      <c r="AG46" s="647"/>
      <c r="AH46" s="647"/>
      <c r="AI46" s="647"/>
      <c r="AJ46" s="647"/>
      <c r="AK46" s="647"/>
      <c r="AL46" s="647"/>
    </row>
    <row r="47" spans="2:38" ht="33" customHeight="1">
      <c r="B47" s="215"/>
      <c r="C47" s="648" t="s">
        <v>490</v>
      </c>
      <c r="D47" s="648"/>
      <c r="E47" s="648"/>
      <c r="F47" s="648"/>
      <c r="G47" s="658"/>
      <c r="H47" s="658"/>
      <c r="I47" s="658"/>
      <c r="J47" s="658"/>
      <c r="K47" s="658"/>
      <c r="L47" s="658"/>
      <c r="M47" s="658"/>
      <c r="N47" s="658"/>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645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213</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10" t="s">
        <v>646</v>
      </c>
      <c r="H51" s="610"/>
      <c r="I51" s="610"/>
      <c r="J51" s="610"/>
      <c r="K51" s="610"/>
      <c r="L51" s="610"/>
      <c r="M51" s="610"/>
      <c r="N51" s="610"/>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vT3i92nLwq71rkSrPms4RnW6SpTyQD0nXVS6IzzORFN1M6DeIC2/UD4MzrvY4z6V1w04/MujepEvgppbUtem1A==" saltValue="O5+mpQVqj0MdpotW9HepJQ=="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N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N83"/>
  <sheetViews>
    <sheetView showGridLines="0" topLeftCell="F26" zoomScaleNormal="100" workbookViewId="0">
      <selection activeCell="R32" sqref="R32"/>
    </sheetView>
  </sheetViews>
  <sheetFormatPr baseColWidth="10" defaultColWidth="0" defaultRowHeight="12.75" zeroHeight="1"/>
  <cols>
    <col min="1" max="2" width="1.140625" style="185" customWidth="1"/>
    <col min="3" max="17" width="6.7109375" style="185" customWidth="1"/>
    <col min="18" max="29" width="8.7109375" style="185" customWidth="1"/>
    <col min="30" max="31" width="1.140625" style="185" customWidth="1"/>
    <col min="32" max="32" width="11.42578125" style="185"/>
    <col min="33" max="33" width="11.42578125" style="185" hidden="1"/>
    <col min="34" max="34" width="62.85546875" style="185" hidden="1" customWidth="1"/>
    <col min="35" max="40" width="11.5703125" style="185" hidden="1" customWidth="1"/>
    <col min="41" max="16384" width="11.42578125" style="185" hidden="1"/>
  </cols>
  <sheetData>
    <row r="1" spans="2:40" ht="6" customHeight="1"/>
    <row r="2" spans="2:40" ht="4.5" customHeight="1">
      <c r="B2" s="262"/>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263"/>
    </row>
    <row r="3" spans="2:40">
      <c r="B3" s="264"/>
      <c r="G3" s="642" t="str">
        <f>+INDICADORES!C2</f>
        <v>HOSPITAL REGIONAL DE MONIQUIRÁ E.S.E.</v>
      </c>
      <c r="H3" s="642"/>
      <c r="I3" s="642"/>
      <c r="J3" s="642"/>
      <c r="K3" s="642"/>
      <c r="L3" s="642"/>
      <c r="M3" s="642"/>
      <c r="N3" s="642"/>
      <c r="O3" s="642"/>
      <c r="P3" s="642"/>
      <c r="AD3" s="265"/>
    </row>
    <row r="4" spans="2:40">
      <c r="B4" s="264"/>
      <c r="G4" s="642" t="s">
        <v>430</v>
      </c>
      <c r="H4" s="642"/>
      <c r="I4" s="642"/>
      <c r="J4" s="642"/>
      <c r="K4" s="642"/>
      <c r="L4" s="642"/>
      <c r="M4" s="642"/>
      <c r="N4" s="642"/>
      <c r="O4" s="642"/>
      <c r="P4" s="642"/>
      <c r="Y4" s="186"/>
      <c r="Z4" s="186"/>
      <c r="AA4" s="186"/>
      <c r="AD4" s="265"/>
    </row>
    <row r="5" spans="2:40">
      <c r="B5" s="264"/>
      <c r="G5" s="642" t="s">
        <v>537</v>
      </c>
      <c r="H5" s="642"/>
      <c r="I5" s="642"/>
      <c r="J5" s="642"/>
      <c r="K5" s="642"/>
      <c r="L5" s="642"/>
      <c r="M5" s="642"/>
      <c r="N5" s="642"/>
      <c r="O5" s="642"/>
      <c r="P5" s="642"/>
      <c r="AD5" s="265"/>
    </row>
    <row r="6" spans="2:40" ht="4.5" customHeight="1">
      <c r="B6" s="264"/>
      <c r="AD6" s="265"/>
    </row>
    <row r="7" spans="2:40" ht="9.75" customHeight="1">
      <c r="B7" s="264"/>
      <c r="C7" s="643" t="s">
        <v>432</v>
      </c>
      <c r="D7" s="643"/>
      <c r="E7" s="643"/>
      <c r="F7" s="643"/>
      <c r="G7" s="643"/>
      <c r="H7" s="643"/>
      <c r="I7" s="643"/>
      <c r="J7" s="643"/>
      <c r="K7" s="643"/>
      <c r="L7" s="643"/>
      <c r="M7" s="643"/>
      <c r="N7" s="643"/>
      <c r="O7" s="643"/>
      <c r="P7" s="643"/>
      <c r="Q7" s="643"/>
      <c r="R7" s="643"/>
      <c r="S7" s="643"/>
      <c r="T7" s="643"/>
      <c r="U7" s="643"/>
      <c r="V7" s="643"/>
      <c r="W7" s="643"/>
      <c r="X7" s="643"/>
      <c r="Y7" s="643"/>
      <c r="Z7" s="643"/>
      <c r="AA7" s="643"/>
      <c r="AB7" s="643"/>
      <c r="AC7" s="643"/>
      <c r="AD7" s="265"/>
    </row>
    <row r="8" spans="2:40" ht="24" customHeight="1">
      <c r="B8" s="264"/>
      <c r="C8" s="623" t="s">
        <v>433</v>
      </c>
      <c r="D8" s="623"/>
      <c r="E8" s="623"/>
      <c r="F8" s="644" t="s">
        <v>538</v>
      </c>
      <c r="G8" s="644"/>
      <c r="H8" s="644"/>
      <c r="I8" s="644"/>
      <c r="J8" s="644"/>
      <c r="K8" s="644"/>
      <c r="L8" s="644"/>
      <c r="M8" s="644"/>
      <c r="N8" s="644"/>
      <c r="O8" s="644"/>
      <c r="P8" s="644"/>
      <c r="Q8" s="645" t="s">
        <v>435</v>
      </c>
      <c r="R8" s="645"/>
      <c r="S8" s="711"/>
      <c r="T8" s="711"/>
      <c r="U8" s="645" t="s">
        <v>436</v>
      </c>
      <c r="V8" s="645"/>
      <c r="W8" s="624" t="s">
        <v>437</v>
      </c>
      <c r="X8" s="624"/>
      <c r="Y8" s="624"/>
      <c r="Z8" s="624"/>
      <c r="AA8" s="624"/>
      <c r="AB8" s="624"/>
      <c r="AC8" s="624"/>
      <c r="AD8" s="265"/>
      <c r="AG8" s="266"/>
      <c r="AH8" s="266"/>
      <c r="AI8" s="266"/>
    </row>
    <row r="9" spans="2:40" ht="27.75" customHeight="1">
      <c r="B9" s="264"/>
      <c r="C9" s="637" t="s">
        <v>438</v>
      </c>
      <c r="D9" s="637"/>
      <c r="E9" s="637"/>
      <c r="F9" s="638" t="s">
        <v>539</v>
      </c>
      <c r="G9" s="638"/>
      <c r="H9" s="638"/>
      <c r="I9" s="638"/>
      <c r="J9" s="638"/>
      <c r="K9" s="638"/>
      <c r="L9" s="638"/>
      <c r="M9" s="638"/>
      <c r="N9" s="638"/>
      <c r="O9" s="638"/>
      <c r="P9" s="638"/>
      <c r="Q9" s="638"/>
      <c r="R9" s="638"/>
      <c r="S9" s="638"/>
      <c r="T9" s="638"/>
      <c r="U9" s="638"/>
      <c r="V9" s="638"/>
      <c r="W9" s="638"/>
      <c r="X9" s="638"/>
      <c r="Y9" s="638"/>
      <c r="Z9" s="638"/>
      <c r="AA9" s="638"/>
      <c r="AB9" s="638"/>
      <c r="AC9" s="638"/>
      <c r="AD9" s="265"/>
      <c r="AG9" s="266"/>
      <c r="AH9" s="266"/>
      <c r="AI9" s="266"/>
    </row>
    <row r="10" spans="2:40" ht="18" customHeight="1">
      <c r="B10" s="264"/>
      <c r="C10" s="637"/>
      <c r="D10" s="637"/>
      <c r="E10" s="637"/>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38"/>
      <c r="AD10" s="265"/>
      <c r="AG10" s="266"/>
      <c r="AH10" s="266"/>
      <c r="AI10" s="266"/>
    </row>
    <row r="11" spans="2:40" ht="3.75" customHeight="1">
      <c r="B11" s="264"/>
      <c r="C11" s="187"/>
      <c r="D11" s="188"/>
      <c r="E11" s="188"/>
      <c r="F11" s="188"/>
      <c r="G11" s="189"/>
      <c r="H11" s="189"/>
      <c r="I11" s="189"/>
      <c r="J11" s="189"/>
      <c r="K11" s="189"/>
      <c r="L11" s="189"/>
      <c r="M11" s="189"/>
      <c r="N11" s="189"/>
      <c r="O11" s="189"/>
      <c r="P11" s="189"/>
      <c r="Q11" s="189"/>
      <c r="R11" s="189"/>
      <c r="S11" s="189"/>
      <c r="T11" s="189"/>
      <c r="U11" s="189"/>
      <c r="V11" s="189"/>
      <c r="W11" s="189"/>
      <c r="X11" s="189"/>
      <c r="Y11" s="189"/>
      <c r="Z11" s="189"/>
      <c r="AA11" s="189"/>
      <c r="AB11" s="189"/>
      <c r="AC11" s="190"/>
      <c r="AD11" s="265"/>
      <c r="AG11" s="266"/>
      <c r="AH11" s="266"/>
      <c r="AI11" s="266"/>
      <c r="AJ11" s="266"/>
      <c r="AK11" s="266"/>
      <c r="AL11" s="266"/>
      <c r="AM11" s="266"/>
      <c r="AN11" s="266"/>
    </row>
    <row r="12" spans="2:40" ht="17.25" customHeight="1">
      <c r="B12" s="264"/>
      <c r="C12" s="197"/>
      <c r="D12" s="196"/>
      <c r="E12" s="196"/>
      <c r="F12" s="196"/>
      <c r="G12" s="196"/>
      <c r="H12" s="196"/>
      <c r="I12" s="196"/>
      <c r="J12" s="196"/>
      <c r="K12" s="196"/>
      <c r="L12" s="196"/>
      <c r="M12" s="196"/>
      <c r="N12" s="196"/>
      <c r="O12" s="196"/>
      <c r="P12" s="196"/>
      <c r="Q12" s="196"/>
      <c r="R12" s="697" t="s">
        <v>442</v>
      </c>
      <c r="S12" s="697"/>
      <c r="T12" s="697"/>
      <c r="U12" s="697"/>
      <c r="V12" s="697"/>
      <c r="W12" s="697"/>
      <c r="X12" s="697"/>
      <c r="Y12" s="697"/>
      <c r="Z12" s="697"/>
      <c r="AA12" s="697"/>
      <c r="AB12" s="697"/>
      <c r="AC12" s="697"/>
      <c r="AD12" s="265"/>
    </row>
    <row r="13" spans="2:40" ht="17.25" customHeight="1">
      <c r="B13" s="264"/>
      <c r="C13" s="197"/>
      <c r="D13" s="196"/>
      <c r="E13" s="196"/>
      <c r="F13" s="196"/>
      <c r="G13" s="196"/>
      <c r="H13" s="196"/>
      <c r="I13" s="196"/>
      <c r="J13" s="196"/>
      <c r="K13" s="196"/>
      <c r="L13" s="196"/>
      <c r="M13" s="196"/>
      <c r="N13" s="196"/>
      <c r="O13" s="196"/>
      <c r="P13" s="196"/>
      <c r="Q13" s="196"/>
      <c r="R13" s="710" t="s">
        <v>540</v>
      </c>
      <c r="S13" s="710"/>
      <c r="T13" s="710"/>
      <c r="U13" s="710"/>
      <c r="V13" s="710"/>
      <c r="W13" s="710"/>
      <c r="X13" s="710"/>
      <c r="Y13" s="710"/>
      <c r="Z13" s="710"/>
      <c r="AA13" s="710"/>
      <c r="AB13" s="710"/>
      <c r="AC13" s="710"/>
      <c r="AD13" s="265"/>
    </row>
    <row r="14" spans="2:40" ht="17.25" customHeight="1">
      <c r="B14" s="264"/>
      <c r="C14" s="197"/>
      <c r="D14" s="196"/>
      <c r="E14" s="196"/>
      <c r="F14" s="196"/>
      <c r="G14" s="196"/>
      <c r="H14" s="196"/>
      <c r="I14" s="196"/>
      <c r="J14" s="196"/>
      <c r="K14" s="196"/>
      <c r="L14" s="196"/>
      <c r="M14" s="196"/>
      <c r="N14" s="196"/>
      <c r="O14" s="196"/>
      <c r="P14" s="196"/>
      <c r="Q14" s="196"/>
      <c r="R14" s="710"/>
      <c r="S14" s="710"/>
      <c r="T14" s="710"/>
      <c r="U14" s="710"/>
      <c r="V14" s="710"/>
      <c r="W14" s="710"/>
      <c r="X14" s="710"/>
      <c r="Y14" s="710"/>
      <c r="Z14" s="710"/>
      <c r="AA14" s="710"/>
      <c r="AB14" s="710"/>
      <c r="AC14" s="710"/>
      <c r="AD14" s="265"/>
    </row>
    <row r="15" spans="2:40" ht="17.25" customHeight="1">
      <c r="B15" s="264"/>
      <c r="C15" s="197"/>
      <c r="D15" s="196"/>
      <c r="E15" s="196"/>
      <c r="F15" s="196"/>
      <c r="G15" s="196"/>
      <c r="H15" s="196"/>
      <c r="I15" s="196"/>
      <c r="J15" s="196"/>
      <c r="K15" s="196"/>
      <c r="L15" s="196"/>
      <c r="M15" s="196"/>
      <c r="N15" s="196"/>
      <c r="O15" s="196"/>
      <c r="P15" s="196"/>
      <c r="Q15" s="196"/>
      <c r="R15" s="710"/>
      <c r="S15" s="710"/>
      <c r="T15" s="710"/>
      <c r="U15" s="710"/>
      <c r="V15" s="710"/>
      <c r="W15" s="710"/>
      <c r="X15" s="710"/>
      <c r="Y15" s="710"/>
      <c r="Z15" s="710"/>
      <c r="AA15" s="710"/>
      <c r="AB15" s="710"/>
      <c r="AC15" s="710"/>
      <c r="AD15" s="265"/>
    </row>
    <row r="16" spans="2:40" ht="17.25" customHeight="1">
      <c r="B16" s="264"/>
      <c r="C16" s="197"/>
      <c r="D16" s="196"/>
      <c r="E16" s="196"/>
      <c r="F16" s="196"/>
      <c r="G16" s="196"/>
      <c r="H16" s="196"/>
      <c r="I16" s="196"/>
      <c r="J16" s="196"/>
      <c r="K16" s="196"/>
      <c r="L16" s="196"/>
      <c r="M16" s="196"/>
      <c r="N16" s="196"/>
      <c r="O16" s="196"/>
      <c r="P16" s="196"/>
      <c r="Q16" s="196"/>
      <c r="R16" s="710"/>
      <c r="S16" s="710"/>
      <c r="T16" s="710"/>
      <c r="U16" s="710"/>
      <c r="V16" s="710"/>
      <c r="W16" s="710"/>
      <c r="X16" s="710"/>
      <c r="Y16" s="710"/>
      <c r="Z16" s="710"/>
      <c r="AA16" s="710"/>
      <c r="AB16" s="710"/>
      <c r="AC16" s="710"/>
      <c r="AD16" s="265"/>
    </row>
    <row r="17" spans="2:40" ht="17.25" customHeight="1">
      <c r="B17" s="264"/>
      <c r="C17" s="197"/>
      <c r="D17" s="196"/>
      <c r="E17" s="196"/>
      <c r="F17" s="196"/>
      <c r="G17" s="196"/>
      <c r="H17" s="196"/>
      <c r="I17" s="196"/>
      <c r="J17" s="196"/>
      <c r="K17" s="196"/>
      <c r="L17" s="196"/>
      <c r="M17" s="196"/>
      <c r="N17" s="196"/>
      <c r="O17" s="196"/>
      <c r="P17" s="196"/>
      <c r="Q17" s="196"/>
      <c r="R17" s="710"/>
      <c r="S17" s="710"/>
      <c r="T17" s="710"/>
      <c r="U17" s="710"/>
      <c r="V17" s="710"/>
      <c r="W17" s="710"/>
      <c r="X17" s="710"/>
      <c r="Y17" s="710"/>
      <c r="Z17" s="710"/>
      <c r="AA17" s="710"/>
      <c r="AB17" s="710"/>
      <c r="AC17" s="710"/>
      <c r="AD17" s="265"/>
    </row>
    <row r="18" spans="2:40" ht="17.25" customHeight="1">
      <c r="B18" s="264"/>
      <c r="C18" s="197"/>
      <c r="D18" s="196"/>
      <c r="E18" s="196"/>
      <c r="F18" s="196"/>
      <c r="G18" s="196"/>
      <c r="H18" s="196"/>
      <c r="I18" s="196"/>
      <c r="J18" s="196"/>
      <c r="K18" s="196"/>
      <c r="L18" s="196"/>
      <c r="M18" s="196"/>
      <c r="N18" s="196"/>
      <c r="O18" s="196"/>
      <c r="P18" s="196"/>
      <c r="Q18" s="196"/>
      <c r="R18" s="710"/>
      <c r="S18" s="710"/>
      <c r="T18" s="710"/>
      <c r="U18" s="710"/>
      <c r="V18" s="710"/>
      <c r="W18" s="710"/>
      <c r="X18" s="710"/>
      <c r="Y18" s="710"/>
      <c r="Z18" s="710"/>
      <c r="AA18" s="710"/>
      <c r="AB18" s="710"/>
      <c r="AC18" s="710"/>
      <c r="AD18" s="265"/>
    </row>
    <row r="19" spans="2:40" ht="17.25" customHeight="1">
      <c r="B19" s="264"/>
      <c r="C19" s="197"/>
      <c r="D19" s="196"/>
      <c r="E19" s="196"/>
      <c r="F19" s="196"/>
      <c r="G19" s="196"/>
      <c r="H19" s="196"/>
      <c r="I19" s="196"/>
      <c r="J19" s="196"/>
      <c r="K19" s="196"/>
      <c r="L19" s="196"/>
      <c r="M19" s="196"/>
      <c r="N19" s="196"/>
      <c r="O19" s="196"/>
      <c r="P19" s="196"/>
      <c r="Q19" s="196"/>
      <c r="R19" s="710"/>
      <c r="S19" s="710"/>
      <c r="T19" s="710"/>
      <c r="U19" s="710"/>
      <c r="V19" s="710"/>
      <c r="W19" s="710"/>
      <c r="X19" s="710"/>
      <c r="Y19" s="710"/>
      <c r="Z19" s="710"/>
      <c r="AA19" s="710"/>
      <c r="AB19" s="710"/>
      <c r="AC19" s="710"/>
      <c r="AD19" s="265"/>
    </row>
    <row r="20" spans="2:40" ht="17.25" customHeight="1">
      <c r="B20" s="264"/>
      <c r="C20" s="197"/>
      <c r="D20" s="196"/>
      <c r="E20" s="196"/>
      <c r="F20" s="196"/>
      <c r="G20" s="196"/>
      <c r="H20" s="196"/>
      <c r="I20" s="196"/>
      <c r="J20" s="196"/>
      <c r="K20" s="196"/>
      <c r="L20" s="196"/>
      <c r="M20" s="196"/>
      <c r="N20" s="196"/>
      <c r="O20" s="196"/>
      <c r="P20" s="196"/>
      <c r="Q20" s="196"/>
      <c r="R20" s="710"/>
      <c r="S20" s="710"/>
      <c r="T20" s="710"/>
      <c r="U20" s="710"/>
      <c r="V20" s="710"/>
      <c r="W20" s="710"/>
      <c r="X20" s="710"/>
      <c r="Y20" s="710"/>
      <c r="Z20" s="710"/>
      <c r="AA20" s="710"/>
      <c r="AB20" s="710"/>
      <c r="AC20" s="710"/>
      <c r="AD20" s="265"/>
    </row>
    <row r="21" spans="2:40" ht="17.25" customHeight="1">
      <c r="B21" s="264"/>
      <c r="C21" s="197"/>
      <c r="D21" s="196"/>
      <c r="E21" s="196"/>
      <c r="F21" s="196"/>
      <c r="G21" s="196"/>
      <c r="H21" s="196"/>
      <c r="I21" s="196"/>
      <c r="J21" s="196"/>
      <c r="K21" s="196"/>
      <c r="L21" s="196"/>
      <c r="M21" s="196"/>
      <c r="N21" s="196"/>
      <c r="O21" s="196"/>
      <c r="P21" s="196"/>
      <c r="Q21" s="196"/>
      <c r="R21" s="632" t="s">
        <v>457</v>
      </c>
      <c r="S21" s="632"/>
      <c r="T21" s="632"/>
      <c r="U21" s="632"/>
      <c r="V21" s="632"/>
      <c r="W21" s="632"/>
      <c r="X21" s="632"/>
      <c r="Y21" s="632"/>
      <c r="Z21" s="632"/>
      <c r="AA21" s="632"/>
      <c r="AB21" s="632"/>
      <c r="AC21" s="632"/>
      <c r="AD21" s="265"/>
    </row>
    <row r="22" spans="2:40" ht="17.25" customHeight="1">
      <c r="B22" s="264"/>
      <c r="C22" s="197"/>
      <c r="D22" s="196"/>
      <c r="E22" s="196"/>
      <c r="F22" s="196"/>
      <c r="G22" s="196"/>
      <c r="H22" s="196"/>
      <c r="I22" s="196"/>
      <c r="J22" s="196"/>
      <c r="K22" s="196"/>
      <c r="L22" s="196"/>
      <c r="M22" s="196"/>
      <c r="N22" s="196"/>
      <c r="O22" s="196"/>
      <c r="P22" s="196"/>
      <c r="Q22" s="196"/>
      <c r="R22" s="706" t="s">
        <v>541</v>
      </c>
      <c r="S22" s="706"/>
      <c r="T22" s="706"/>
      <c r="U22" s="706"/>
      <c r="V22" s="706"/>
      <c r="W22" s="706"/>
      <c r="X22" s="706"/>
      <c r="Y22" s="706"/>
      <c r="Z22" s="706"/>
      <c r="AA22" s="706"/>
      <c r="AB22" s="706"/>
      <c r="AC22" s="706"/>
      <c r="AD22" s="265"/>
    </row>
    <row r="23" spans="2:40" ht="17.25" customHeight="1">
      <c r="B23" s="264"/>
      <c r="C23" s="197"/>
      <c r="D23" s="196"/>
      <c r="E23" s="196"/>
      <c r="F23" s="196"/>
      <c r="G23" s="196"/>
      <c r="H23" s="196"/>
      <c r="I23" s="196"/>
      <c r="J23" s="196"/>
      <c r="K23" s="196"/>
      <c r="L23" s="196"/>
      <c r="M23" s="196"/>
      <c r="N23" s="196"/>
      <c r="O23" s="196"/>
      <c r="P23" s="196"/>
      <c r="Q23" s="196"/>
      <c r="R23" s="706"/>
      <c r="S23" s="706"/>
      <c r="T23" s="706"/>
      <c r="U23" s="706"/>
      <c r="V23" s="706"/>
      <c r="W23" s="706"/>
      <c r="X23" s="706"/>
      <c r="Y23" s="706"/>
      <c r="Z23" s="706"/>
      <c r="AA23" s="706"/>
      <c r="AB23" s="706"/>
      <c r="AC23" s="706"/>
      <c r="AD23" s="265"/>
    </row>
    <row r="24" spans="2:40" ht="17.25" customHeight="1">
      <c r="B24" s="264"/>
      <c r="C24" s="197"/>
      <c r="D24" s="196"/>
      <c r="E24" s="196"/>
      <c r="F24" s="196"/>
      <c r="G24" s="196"/>
      <c r="H24" s="196"/>
      <c r="I24" s="196"/>
      <c r="J24" s="196"/>
      <c r="K24" s="196"/>
      <c r="L24" s="196"/>
      <c r="M24" s="196"/>
      <c r="N24" s="196"/>
      <c r="O24" s="196"/>
      <c r="P24" s="196"/>
      <c r="Q24" s="196"/>
      <c r="R24" s="706"/>
      <c r="S24" s="706"/>
      <c r="T24" s="706"/>
      <c r="U24" s="706"/>
      <c r="V24" s="706"/>
      <c r="W24" s="706"/>
      <c r="X24" s="706"/>
      <c r="Y24" s="706"/>
      <c r="Z24" s="706"/>
      <c r="AA24" s="706"/>
      <c r="AB24" s="706"/>
      <c r="AC24" s="706"/>
      <c r="AD24" s="265"/>
    </row>
    <row r="25" spans="2:40" ht="17.25" customHeight="1">
      <c r="B25" s="264"/>
      <c r="C25" s="197"/>
      <c r="D25" s="196"/>
      <c r="E25" s="196"/>
      <c r="F25" s="196"/>
      <c r="G25" s="196"/>
      <c r="H25" s="196"/>
      <c r="I25" s="196"/>
      <c r="J25" s="196"/>
      <c r="K25" s="196"/>
      <c r="L25" s="196"/>
      <c r="M25" s="196"/>
      <c r="N25" s="196"/>
      <c r="O25" s="196"/>
      <c r="P25" s="196"/>
      <c r="Q25" s="196"/>
      <c r="R25" s="706"/>
      <c r="S25" s="706"/>
      <c r="T25" s="706"/>
      <c r="U25" s="706"/>
      <c r="V25" s="706"/>
      <c r="W25" s="706"/>
      <c r="X25" s="706"/>
      <c r="Y25" s="706"/>
      <c r="Z25" s="706"/>
      <c r="AA25" s="706"/>
      <c r="AB25" s="706"/>
      <c r="AC25" s="706"/>
      <c r="AD25" s="265"/>
    </row>
    <row r="26" spans="2:40" ht="17.25" customHeight="1">
      <c r="B26" s="264"/>
      <c r="C26" s="197"/>
      <c r="D26" s="196"/>
      <c r="E26" s="196"/>
      <c r="F26" s="196"/>
      <c r="G26" s="196"/>
      <c r="H26" s="196"/>
      <c r="I26" s="196"/>
      <c r="J26" s="196"/>
      <c r="K26" s="196"/>
      <c r="L26" s="196"/>
      <c r="M26" s="196"/>
      <c r="N26" s="196"/>
      <c r="O26" s="196"/>
      <c r="P26" s="196"/>
      <c r="Q26" s="196"/>
      <c r="R26" s="706"/>
      <c r="S26" s="706"/>
      <c r="T26" s="706"/>
      <c r="U26" s="706"/>
      <c r="V26" s="706"/>
      <c r="W26" s="706"/>
      <c r="X26" s="706"/>
      <c r="Y26" s="706"/>
      <c r="Z26" s="706"/>
      <c r="AA26" s="706"/>
      <c r="AB26" s="706"/>
      <c r="AC26" s="706"/>
      <c r="AD26" s="265"/>
    </row>
    <row r="27" spans="2:40" ht="17.25" customHeight="1">
      <c r="B27" s="264"/>
      <c r="C27" s="197"/>
      <c r="D27" s="196"/>
      <c r="E27" s="196"/>
      <c r="F27" s="196"/>
      <c r="G27" s="196"/>
      <c r="H27" s="196"/>
      <c r="I27" s="196"/>
      <c r="J27" s="196"/>
      <c r="K27" s="196"/>
      <c r="L27" s="196"/>
      <c r="M27" s="196"/>
      <c r="N27" s="196"/>
      <c r="O27" s="196"/>
      <c r="P27" s="196"/>
      <c r="Q27" s="196"/>
      <c r="R27" s="706"/>
      <c r="S27" s="706"/>
      <c r="T27" s="706"/>
      <c r="U27" s="706"/>
      <c r="V27" s="706"/>
      <c r="W27" s="706"/>
      <c r="X27" s="706"/>
      <c r="Y27" s="706"/>
      <c r="Z27" s="706"/>
      <c r="AA27" s="706"/>
      <c r="AB27" s="706"/>
      <c r="AC27" s="706"/>
      <c r="AD27" s="265"/>
    </row>
    <row r="28" spans="2:40" ht="44.25" customHeight="1">
      <c r="B28" s="264"/>
      <c r="C28" s="197"/>
      <c r="D28" s="196"/>
      <c r="E28" s="196"/>
      <c r="F28" s="196"/>
      <c r="G28" s="196"/>
      <c r="H28" s="196"/>
      <c r="I28" s="196"/>
      <c r="J28" s="196"/>
      <c r="K28" s="196"/>
      <c r="L28" s="196"/>
      <c r="M28" s="196"/>
      <c r="N28" s="196"/>
      <c r="O28" s="196"/>
      <c r="P28" s="196"/>
      <c r="Q28" s="196"/>
      <c r="R28" s="706"/>
      <c r="S28" s="706"/>
      <c r="T28" s="706"/>
      <c r="U28" s="706"/>
      <c r="V28" s="706"/>
      <c r="W28" s="706"/>
      <c r="X28" s="706"/>
      <c r="Y28" s="706"/>
      <c r="Z28" s="706"/>
      <c r="AA28" s="706"/>
      <c r="AB28" s="706"/>
      <c r="AC28" s="706"/>
      <c r="AD28" s="265"/>
    </row>
    <row r="29" spans="2:40" ht="3.75" customHeight="1">
      <c r="B29" s="264"/>
      <c r="C29" s="197"/>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8"/>
      <c r="AD29" s="265"/>
      <c r="AG29" s="266"/>
      <c r="AH29" s="266"/>
      <c r="AI29" s="266"/>
      <c r="AJ29" s="266"/>
      <c r="AK29" s="266"/>
      <c r="AL29" s="266"/>
      <c r="AM29" s="266"/>
      <c r="AN29" s="266"/>
    </row>
    <row r="30" spans="2:40" ht="22.5" customHeight="1">
      <c r="B30" s="264"/>
      <c r="C30" s="197"/>
      <c r="D30" s="707" t="s">
        <v>501</v>
      </c>
      <c r="E30" s="707"/>
      <c r="F30" s="267" t="s">
        <v>502</v>
      </c>
      <c r="G30" s="267" t="s">
        <v>503</v>
      </c>
      <c r="H30" s="267" t="s">
        <v>504</v>
      </c>
      <c r="I30" s="267" t="s">
        <v>505</v>
      </c>
      <c r="J30" s="267" t="s">
        <v>506</v>
      </c>
      <c r="K30" s="267" t="s">
        <v>507</v>
      </c>
      <c r="L30" s="267" t="s">
        <v>508</v>
      </c>
      <c r="M30" s="267" t="s">
        <v>509</v>
      </c>
      <c r="N30" s="267" t="s">
        <v>510</v>
      </c>
      <c r="O30" s="267" t="s">
        <v>511</v>
      </c>
      <c r="P30" s="267" t="s">
        <v>512</v>
      </c>
      <c r="Q30" s="267" t="s">
        <v>513</v>
      </c>
      <c r="R30" s="268" t="s">
        <v>514</v>
      </c>
      <c r="U30" s="196"/>
      <c r="V30" s="196"/>
      <c r="W30" s="196"/>
      <c r="X30" s="196"/>
      <c r="AC30" s="198"/>
      <c r="AD30" s="265"/>
      <c r="AE30" s="266"/>
      <c r="AF30" s="266"/>
      <c r="AG30" s="266"/>
      <c r="AH30" s="266"/>
      <c r="AI30" s="266"/>
      <c r="AJ30" s="266"/>
      <c r="AK30" s="266"/>
      <c r="AL30" s="266"/>
    </row>
    <row r="31" spans="2:40" ht="22.5" customHeight="1">
      <c r="B31" s="264"/>
      <c r="C31" s="197"/>
      <c r="D31" s="708" t="s">
        <v>23</v>
      </c>
      <c r="E31" s="708"/>
      <c r="F31" s="269">
        <f>+INDICADORES!H8</f>
        <v>7268</v>
      </c>
      <c r="G31" s="269">
        <f>+INDICADORES!K8</f>
        <v>13524</v>
      </c>
      <c r="H31" s="269">
        <f>+INDICADORES!N8</f>
        <v>16954</v>
      </c>
      <c r="I31" s="269">
        <f>+INDICADORES!T8</f>
        <v>8407</v>
      </c>
      <c r="J31" s="269">
        <f>+INDICADORES!W8</f>
        <v>12304</v>
      </c>
      <c r="K31" s="269">
        <f>+INDICADORES!Z8</f>
        <v>12975</v>
      </c>
      <c r="L31" s="269">
        <f>+INDICADORES!AF8</f>
        <v>21127</v>
      </c>
      <c r="M31" s="269">
        <f>+INDICADORES!AI8</f>
        <v>16839</v>
      </c>
      <c r="N31" s="269">
        <f>+INDICADORES!AL8</f>
        <v>23207</v>
      </c>
      <c r="O31" s="269">
        <f>+INDICADORES!AR8</f>
        <v>12045</v>
      </c>
      <c r="P31" s="269">
        <f>+INDICADORES!AU8</f>
        <v>9636</v>
      </c>
      <c r="Q31" s="269">
        <f>+INDICADORES!AX8</f>
        <v>6939</v>
      </c>
      <c r="R31" s="270">
        <f>SUM(F31:Q31)</f>
        <v>161225</v>
      </c>
      <c r="U31" s="271"/>
      <c r="V31" s="271"/>
      <c r="W31" s="196"/>
      <c r="X31" s="196"/>
      <c r="AC31" s="198"/>
      <c r="AD31" s="265"/>
      <c r="AE31" s="266"/>
      <c r="AF31" s="266"/>
      <c r="AG31" s="266"/>
      <c r="AH31" s="266"/>
      <c r="AI31" s="266"/>
      <c r="AJ31" s="266"/>
      <c r="AK31" s="266"/>
      <c r="AL31" s="266"/>
    </row>
    <row r="32" spans="2:40" ht="22.5" customHeight="1">
      <c r="B32" s="264"/>
      <c r="C32" s="197"/>
      <c r="D32" s="708" t="s">
        <v>24</v>
      </c>
      <c r="E32" s="708"/>
      <c r="F32" s="269">
        <f>+INDICADORES!I8</f>
        <v>2970</v>
      </c>
      <c r="G32" s="269">
        <f>+INDICADORES!L8</f>
        <v>4105</v>
      </c>
      <c r="H32" s="269">
        <f>+INDICADORES!O8</f>
        <v>4038</v>
      </c>
      <c r="I32" s="269">
        <f>+INDICADORES!U8</f>
        <v>3601</v>
      </c>
      <c r="J32" s="269">
        <f>+INDICADORES!X8</f>
        <v>3180</v>
      </c>
      <c r="K32" s="269">
        <f>+INDICADORES!AA8</f>
        <v>2968</v>
      </c>
      <c r="L32" s="269">
        <f>+INDICADORES!AG8</f>
        <v>2986</v>
      </c>
      <c r="M32" s="269">
        <f>+INDICADORES!AJ8</f>
        <v>3864</v>
      </c>
      <c r="N32" s="269">
        <f>+INDICADORES!AM8</f>
        <v>4969</v>
      </c>
      <c r="O32" s="269">
        <f>+INDICADORES!AS8</f>
        <v>5214</v>
      </c>
      <c r="P32" s="269">
        <f>+INDICADORES!AV8</f>
        <v>4327</v>
      </c>
      <c r="Q32" s="269">
        <f>+INDICADORES!AY8</f>
        <v>3847</v>
      </c>
      <c r="R32" s="270">
        <f>SUM(F32:Q32)</f>
        <v>46069</v>
      </c>
      <c r="U32" s="271"/>
      <c r="V32" s="271"/>
      <c r="W32" s="196"/>
      <c r="X32" s="196"/>
      <c r="AC32" s="198"/>
      <c r="AD32" s="265"/>
      <c r="AE32" s="266"/>
      <c r="AF32" s="266"/>
      <c r="AG32" s="266"/>
      <c r="AH32" s="266"/>
      <c r="AI32" s="266"/>
      <c r="AJ32" s="266"/>
      <c r="AK32" s="266"/>
      <c r="AL32" s="266"/>
    </row>
    <row r="33" spans="2:40" ht="16.5" customHeight="1">
      <c r="B33" s="264"/>
      <c r="C33" s="197"/>
      <c r="D33" s="231" t="s">
        <v>515</v>
      </c>
      <c r="E33" s="272"/>
      <c r="F33" s="273">
        <f t="shared" ref="F33:R33" si="0">F31/F32</f>
        <v>2.4471380471380471</v>
      </c>
      <c r="G33" s="273">
        <f t="shared" si="0"/>
        <v>3.2945188794153473</v>
      </c>
      <c r="H33" s="273">
        <f t="shared" si="0"/>
        <v>4.1986131748390294</v>
      </c>
      <c r="I33" s="273">
        <f t="shared" si="0"/>
        <v>2.3346292696473201</v>
      </c>
      <c r="J33" s="273">
        <f t="shared" si="0"/>
        <v>3.8691823899371069</v>
      </c>
      <c r="K33" s="273">
        <f t="shared" si="0"/>
        <v>4.3716307277628035</v>
      </c>
      <c r="L33" s="273">
        <f t="shared" si="0"/>
        <v>7.0753516409912924</v>
      </c>
      <c r="M33" s="273">
        <f t="shared" si="0"/>
        <v>4.3579192546583849</v>
      </c>
      <c r="N33" s="273">
        <f t="shared" si="0"/>
        <v>4.6703562084926542</v>
      </c>
      <c r="O33" s="273">
        <f t="shared" si="0"/>
        <v>2.3101265822784809</v>
      </c>
      <c r="P33" s="273">
        <f t="shared" si="0"/>
        <v>2.2269470764964177</v>
      </c>
      <c r="Q33" s="273">
        <f t="shared" si="0"/>
        <v>1.8037431765011698</v>
      </c>
      <c r="R33" s="274">
        <f t="shared" si="0"/>
        <v>3.499641841585448</v>
      </c>
      <c r="U33" s="271"/>
      <c r="V33" s="271"/>
      <c r="W33" s="196"/>
      <c r="X33" s="196"/>
      <c r="AC33" s="198"/>
      <c r="AD33" s="265"/>
      <c r="AE33" s="266"/>
      <c r="AF33" s="266"/>
      <c r="AG33" s="266"/>
      <c r="AH33" s="266"/>
      <c r="AI33" s="266"/>
      <c r="AJ33" s="266"/>
      <c r="AK33" s="266"/>
      <c r="AL33" s="266"/>
    </row>
    <row r="34" spans="2:40" ht="16.5" customHeight="1">
      <c r="B34" s="264"/>
      <c r="C34" s="197"/>
      <c r="D34" s="231" t="s">
        <v>516</v>
      </c>
      <c r="E34" s="275"/>
      <c r="F34" s="276">
        <v>5.7203634861627402</v>
      </c>
      <c r="G34" s="276">
        <v>5.6441993464052302</v>
      </c>
      <c r="H34" s="276">
        <v>5.1579581993569104</v>
      </c>
      <c r="I34" s="276">
        <v>6.3956435643564404</v>
      </c>
      <c r="J34" s="276">
        <v>6.3264942016057102</v>
      </c>
      <c r="K34" s="276">
        <v>8.7506160670280906</v>
      </c>
      <c r="L34" s="276">
        <v>6</v>
      </c>
      <c r="M34" s="276">
        <v>3.8169234787150699</v>
      </c>
      <c r="N34" s="276">
        <v>5.3591654247391904</v>
      </c>
      <c r="O34" s="276">
        <v>9.3565261554088401</v>
      </c>
      <c r="P34" s="276">
        <v>11.027540360873701</v>
      </c>
      <c r="Q34" s="276">
        <v>13</v>
      </c>
      <c r="R34" s="277">
        <v>6.9</v>
      </c>
      <c r="U34" s="271"/>
      <c r="V34" s="271"/>
      <c r="W34" s="196"/>
      <c r="X34" s="196"/>
      <c r="AC34" s="198"/>
      <c r="AD34" s="265"/>
      <c r="AE34" s="266"/>
      <c r="AF34" s="266"/>
      <c r="AG34" s="266"/>
      <c r="AH34" s="266"/>
      <c r="AI34" s="266"/>
      <c r="AJ34" s="266"/>
      <c r="AK34" s="266"/>
      <c r="AL34" s="266"/>
    </row>
    <row r="35" spans="2:40" ht="20.25" customHeight="1">
      <c r="B35" s="264"/>
      <c r="C35" s="197"/>
      <c r="D35" s="709" t="s">
        <v>542</v>
      </c>
      <c r="E35" s="709"/>
      <c r="F35" s="278">
        <v>5</v>
      </c>
      <c r="G35" s="278">
        <v>5</v>
      </c>
      <c r="H35" s="278">
        <v>5</v>
      </c>
      <c r="I35" s="278">
        <v>5</v>
      </c>
      <c r="J35" s="278">
        <v>5</v>
      </c>
      <c r="K35" s="278">
        <v>5</v>
      </c>
      <c r="L35" s="278">
        <v>5</v>
      </c>
      <c r="M35" s="278">
        <v>5</v>
      </c>
      <c r="N35" s="278">
        <v>5</v>
      </c>
      <c r="O35" s="278">
        <v>5</v>
      </c>
      <c r="P35" s="278">
        <v>5</v>
      </c>
      <c r="Q35" s="278">
        <v>5</v>
      </c>
      <c r="R35" s="279">
        <v>3</v>
      </c>
      <c r="U35" s="196"/>
      <c r="V35" s="196"/>
      <c r="W35" s="196"/>
      <c r="X35" s="196"/>
      <c r="AC35" s="198"/>
      <c r="AD35" s="265"/>
      <c r="AE35" s="266"/>
      <c r="AF35" s="266"/>
      <c r="AG35" s="266"/>
      <c r="AH35" s="266"/>
      <c r="AI35" s="266"/>
      <c r="AJ35" s="266"/>
      <c r="AK35" s="266"/>
      <c r="AL35" s="266"/>
    </row>
    <row r="36" spans="2:40" ht="16.5" customHeight="1">
      <c r="B36" s="264"/>
      <c r="C36" s="197"/>
      <c r="D36" s="196"/>
      <c r="E36" s="196"/>
      <c r="F36" s="196"/>
      <c r="G36" s="196"/>
      <c r="H36" s="196"/>
      <c r="I36" s="196"/>
      <c r="J36" s="196"/>
      <c r="K36" s="196"/>
      <c r="L36" s="196"/>
      <c r="M36" s="196"/>
      <c r="N36" s="196"/>
      <c r="O36" s="196"/>
      <c r="P36" s="196"/>
      <c r="Q36" s="196"/>
      <c r="R36" s="196"/>
      <c r="S36" s="196"/>
      <c r="T36" s="196"/>
      <c r="U36" s="196"/>
      <c r="V36" s="196"/>
      <c r="W36" s="196"/>
      <c r="X36" s="196"/>
      <c r="Y36" s="196"/>
      <c r="Z36" s="196"/>
      <c r="AA36" s="196"/>
      <c r="AB36" s="196"/>
      <c r="AC36" s="198"/>
      <c r="AD36" s="265"/>
      <c r="AG36" s="266"/>
      <c r="AH36" s="266"/>
      <c r="AI36" s="266"/>
      <c r="AJ36" s="266"/>
      <c r="AK36" s="266"/>
      <c r="AL36" s="266"/>
      <c r="AM36" s="266"/>
      <c r="AN36" s="266"/>
    </row>
    <row r="37" spans="2:40" ht="12.75" customHeight="1">
      <c r="B37" s="264"/>
      <c r="C37" s="611" t="s">
        <v>466</v>
      </c>
      <c r="D37" s="611"/>
      <c r="E37" s="611"/>
      <c r="F37" s="611"/>
      <c r="G37" s="611"/>
      <c r="H37" s="611"/>
      <c r="I37" s="611"/>
      <c r="J37" s="611"/>
      <c r="K37" s="611"/>
      <c r="L37" s="611"/>
      <c r="M37" s="611"/>
      <c r="N37" s="611"/>
      <c r="O37" s="629" t="s">
        <v>467</v>
      </c>
      <c r="P37" s="629"/>
      <c r="Q37" s="629"/>
      <c r="R37" s="629"/>
      <c r="S37" s="629"/>
      <c r="T37" s="629"/>
      <c r="U37" s="629"/>
      <c r="V37" s="629"/>
      <c r="W37" s="629"/>
      <c r="X37" s="629"/>
      <c r="Y37" s="629"/>
      <c r="Z37" s="629"/>
      <c r="AA37" s="629"/>
      <c r="AB37" s="629"/>
      <c r="AC37" s="629"/>
      <c r="AD37" s="265"/>
      <c r="AF37" s="266"/>
      <c r="AG37" s="266"/>
      <c r="AH37" s="266"/>
    </row>
    <row r="38" spans="2:40" ht="36" customHeight="1">
      <c r="B38" s="264"/>
      <c r="C38" s="613" t="s">
        <v>27</v>
      </c>
      <c r="D38" s="613"/>
      <c r="E38" s="613"/>
      <c r="F38" s="613"/>
      <c r="G38" s="618" t="s">
        <v>32</v>
      </c>
      <c r="H38" s="618"/>
      <c r="I38" s="618"/>
      <c r="J38" s="618"/>
      <c r="K38" s="618"/>
      <c r="L38" s="618"/>
      <c r="M38" s="618"/>
      <c r="N38" s="618"/>
      <c r="O38" s="630" t="s">
        <v>518</v>
      </c>
      <c r="P38" s="630"/>
      <c r="Q38" s="630"/>
      <c r="R38" s="630"/>
      <c r="S38" s="630"/>
      <c r="T38" s="705"/>
      <c r="U38" s="705"/>
      <c r="V38" s="705"/>
      <c r="W38" s="705"/>
      <c r="X38" s="705"/>
      <c r="Y38" s="705"/>
      <c r="Z38" s="705"/>
      <c r="AA38" s="705"/>
      <c r="AB38" s="705"/>
      <c r="AC38" s="705"/>
      <c r="AD38" s="280"/>
      <c r="AF38" s="281"/>
      <c r="AG38" s="282"/>
      <c r="AH38" s="282"/>
    </row>
    <row r="39" spans="2:40" ht="20.25" customHeight="1">
      <c r="B39" s="264"/>
      <c r="C39" s="623" t="s">
        <v>28</v>
      </c>
      <c r="D39" s="623"/>
      <c r="E39" s="623"/>
      <c r="F39" s="623"/>
      <c r="G39" s="618" t="s">
        <v>543</v>
      </c>
      <c r="H39" s="618"/>
      <c r="I39" s="618"/>
      <c r="J39" s="618"/>
      <c r="K39" s="618"/>
      <c r="L39" s="618"/>
      <c r="M39" s="618"/>
      <c r="N39" s="618"/>
      <c r="O39" s="623" t="s">
        <v>519</v>
      </c>
      <c r="P39" s="623"/>
      <c r="Q39" s="623"/>
      <c r="R39" s="623"/>
      <c r="S39" s="623"/>
      <c r="T39" s="705"/>
      <c r="U39" s="705"/>
      <c r="V39" s="705"/>
      <c r="W39" s="705"/>
      <c r="X39" s="705"/>
      <c r="Y39" s="705"/>
      <c r="Z39" s="705"/>
      <c r="AA39" s="705"/>
      <c r="AB39" s="705"/>
      <c r="AC39" s="705"/>
      <c r="AD39" s="280"/>
      <c r="AF39" s="281"/>
      <c r="AG39" s="282"/>
      <c r="AH39" s="282"/>
    </row>
    <row r="40" spans="2:40" ht="30" customHeight="1">
      <c r="B40" s="264"/>
      <c r="C40" s="623" t="s">
        <v>520</v>
      </c>
      <c r="D40" s="623"/>
      <c r="E40" s="623"/>
      <c r="F40" s="623"/>
      <c r="G40" s="618" t="s">
        <v>544</v>
      </c>
      <c r="H40" s="618"/>
      <c r="I40" s="618"/>
      <c r="J40" s="618"/>
      <c r="K40" s="618"/>
      <c r="L40" s="618"/>
      <c r="M40" s="618"/>
      <c r="N40" s="618"/>
      <c r="O40" s="603" t="s">
        <v>471</v>
      </c>
      <c r="P40" s="603"/>
      <c r="Q40" s="603"/>
      <c r="R40" s="603"/>
      <c r="S40" s="603"/>
      <c r="T40" s="703" t="s">
        <v>472</v>
      </c>
      <c r="U40" s="703"/>
      <c r="V40" s="703"/>
      <c r="W40" s="703"/>
      <c r="X40" s="703"/>
      <c r="Y40" s="703"/>
      <c r="Z40" s="703"/>
      <c r="AA40" s="703"/>
      <c r="AB40" s="703"/>
      <c r="AC40" s="703"/>
      <c r="AD40" s="280"/>
      <c r="AF40" s="281"/>
      <c r="AG40" s="282"/>
      <c r="AH40" s="282"/>
    </row>
    <row r="41" spans="2:40" ht="18.75" customHeight="1">
      <c r="B41" s="264"/>
      <c r="C41" s="623" t="s">
        <v>468</v>
      </c>
      <c r="D41" s="623"/>
      <c r="E41" s="623"/>
      <c r="F41" s="623"/>
      <c r="G41" s="618" t="s">
        <v>34</v>
      </c>
      <c r="H41" s="618"/>
      <c r="I41" s="618"/>
      <c r="J41" s="618"/>
      <c r="K41" s="618"/>
      <c r="L41" s="618"/>
      <c r="M41" s="618"/>
      <c r="N41" s="618"/>
      <c r="O41" s="603" t="s">
        <v>473</v>
      </c>
      <c r="P41" s="603"/>
      <c r="Q41" s="603"/>
      <c r="R41" s="603"/>
      <c r="S41" s="603"/>
      <c r="T41" s="703" t="s">
        <v>474</v>
      </c>
      <c r="U41" s="703"/>
      <c r="V41" s="703"/>
      <c r="W41" s="703"/>
      <c r="X41" s="703"/>
      <c r="Y41" s="703"/>
      <c r="Z41" s="703"/>
      <c r="AA41" s="703"/>
      <c r="AB41" s="703"/>
      <c r="AC41" s="703"/>
      <c r="AD41" s="280"/>
      <c r="AF41" s="281"/>
      <c r="AG41" s="283"/>
      <c r="AH41" s="283"/>
    </row>
    <row r="42" spans="2:40" ht="12.75" customHeight="1">
      <c r="B42" s="264"/>
      <c r="C42" s="625" t="s">
        <v>522</v>
      </c>
      <c r="D42" s="625"/>
      <c r="E42" s="625"/>
      <c r="F42" s="625"/>
      <c r="G42" s="626">
        <v>1</v>
      </c>
      <c r="H42" s="626"/>
      <c r="I42" s="626"/>
      <c r="J42" s="626"/>
      <c r="K42" s="626"/>
      <c r="L42" s="626"/>
      <c r="M42" s="626"/>
      <c r="N42" s="626"/>
      <c r="O42" s="623" t="s">
        <v>475</v>
      </c>
      <c r="P42" s="623"/>
      <c r="Q42" s="623"/>
      <c r="R42" s="623"/>
      <c r="S42" s="623"/>
      <c r="T42" s="703"/>
      <c r="U42" s="703"/>
      <c r="V42" s="703"/>
      <c r="W42" s="703"/>
      <c r="X42" s="703"/>
      <c r="Y42" s="703"/>
      <c r="Z42" s="703"/>
      <c r="AA42" s="703"/>
      <c r="AB42" s="703"/>
      <c r="AC42" s="703"/>
      <c r="AD42" s="280"/>
      <c r="AF42" s="281"/>
      <c r="AG42" s="283"/>
      <c r="AH42" s="283"/>
    </row>
    <row r="43" spans="2:40" ht="20.25" customHeight="1">
      <c r="B43" s="264"/>
      <c r="C43" s="625"/>
      <c r="D43" s="625"/>
      <c r="E43" s="625"/>
      <c r="F43" s="625"/>
      <c r="G43" s="626"/>
      <c r="H43" s="626"/>
      <c r="I43" s="626"/>
      <c r="J43" s="626"/>
      <c r="K43" s="626"/>
      <c r="L43" s="626"/>
      <c r="M43" s="626"/>
      <c r="N43" s="626"/>
      <c r="O43" s="625" t="s">
        <v>476</v>
      </c>
      <c r="P43" s="625"/>
      <c r="Q43" s="625"/>
      <c r="R43" s="625"/>
      <c r="S43" s="625"/>
      <c r="T43" s="704" t="s">
        <v>477</v>
      </c>
      <c r="U43" s="704"/>
      <c r="V43" s="704"/>
      <c r="W43" s="704"/>
      <c r="X43" s="704"/>
      <c r="Y43" s="704"/>
      <c r="Z43" s="704"/>
      <c r="AA43" s="704"/>
      <c r="AB43" s="704"/>
      <c r="AC43" s="704"/>
      <c r="AD43" s="280"/>
      <c r="AF43" s="281"/>
      <c r="AG43" s="283"/>
      <c r="AH43" s="283"/>
    </row>
    <row r="44" spans="2:40" ht="15" customHeight="1">
      <c r="B44" s="264"/>
      <c r="C44" s="611" t="s">
        <v>478</v>
      </c>
      <c r="D44" s="611"/>
      <c r="E44" s="611"/>
      <c r="F44" s="611"/>
      <c r="G44" s="611"/>
      <c r="H44" s="611"/>
      <c r="I44" s="611"/>
      <c r="J44" s="611"/>
      <c r="K44" s="611"/>
      <c r="L44" s="611"/>
      <c r="M44" s="611"/>
      <c r="N44" s="611"/>
      <c r="O44" s="612" t="s">
        <v>479</v>
      </c>
      <c r="P44" s="612"/>
      <c r="Q44" s="612"/>
      <c r="R44" s="612"/>
      <c r="S44" s="612"/>
      <c r="T44" s="612"/>
      <c r="U44" s="612"/>
      <c r="V44" s="612"/>
      <c r="W44" s="612"/>
      <c r="X44" s="612"/>
      <c r="Y44" s="612"/>
      <c r="Z44" s="612"/>
      <c r="AA44" s="612"/>
      <c r="AB44" s="612"/>
      <c r="AC44" s="612"/>
      <c r="AD44" s="280"/>
      <c r="AF44" s="281"/>
      <c r="AG44" s="283"/>
      <c r="AH44" s="283"/>
    </row>
    <row r="45" spans="2:40" ht="27.75" customHeight="1">
      <c r="B45" s="264"/>
      <c r="C45" s="613" t="s">
        <v>480</v>
      </c>
      <c r="D45" s="613"/>
      <c r="E45" s="613"/>
      <c r="F45" s="613"/>
      <c r="G45" s="614" t="s">
        <v>481</v>
      </c>
      <c r="H45" s="614"/>
      <c r="I45" s="199" t="s">
        <v>482</v>
      </c>
      <c r="J45" s="200" t="s">
        <v>483</v>
      </c>
      <c r="K45" s="199"/>
      <c r="L45" s="200" t="s">
        <v>484</v>
      </c>
      <c r="M45" s="201"/>
      <c r="N45" s="202"/>
      <c r="O45" s="615" t="s">
        <v>485</v>
      </c>
      <c r="P45" s="615"/>
      <c r="Q45" s="615"/>
      <c r="R45" s="615"/>
      <c r="S45" s="616" t="s">
        <v>486</v>
      </c>
      <c r="T45" s="616"/>
      <c r="U45" s="616"/>
      <c r="V45" s="616"/>
      <c r="W45" s="616"/>
      <c r="X45" s="616"/>
      <c r="Y45" s="616"/>
      <c r="Z45" s="616"/>
      <c r="AA45" s="616"/>
      <c r="AB45" s="616"/>
      <c r="AC45" s="616"/>
      <c r="AD45" s="280"/>
      <c r="AF45" s="281"/>
      <c r="AG45" s="283"/>
      <c r="AH45" s="283"/>
    </row>
    <row r="46" spans="2:40" ht="21.75" customHeight="1">
      <c r="B46" s="264"/>
      <c r="C46" s="613"/>
      <c r="D46" s="613"/>
      <c r="E46" s="613"/>
      <c r="F46" s="613"/>
      <c r="G46" s="617"/>
      <c r="H46" s="617"/>
      <c r="I46" s="617"/>
      <c r="J46" s="617"/>
      <c r="K46" s="617"/>
      <c r="L46" s="617"/>
      <c r="M46" s="617"/>
      <c r="N46" s="203"/>
      <c r="O46" s="609" t="s">
        <v>487</v>
      </c>
      <c r="P46" s="609"/>
      <c r="Q46" s="609"/>
      <c r="R46" s="609"/>
      <c r="S46" s="618" t="s">
        <v>488</v>
      </c>
      <c r="T46" s="618"/>
      <c r="U46" s="618"/>
      <c r="V46" s="204" t="s">
        <v>482</v>
      </c>
      <c r="W46" s="619" t="s">
        <v>489</v>
      </c>
      <c r="X46" s="619"/>
      <c r="Y46" s="619"/>
      <c r="Z46" s="205"/>
      <c r="AA46" s="205"/>
      <c r="AB46" s="620"/>
      <c r="AC46" s="620"/>
      <c r="AD46" s="280"/>
      <c r="AF46" s="281"/>
      <c r="AG46" s="283"/>
      <c r="AH46" s="283"/>
    </row>
    <row r="47" spans="2:40" ht="18.75" customHeight="1">
      <c r="B47" s="264"/>
      <c r="C47" s="603" t="s">
        <v>490</v>
      </c>
      <c r="D47" s="603"/>
      <c r="E47" s="603"/>
      <c r="F47" s="603"/>
      <c r="G47" s="702"/>
      <c r="H47" s="702"/>
      <c r="I47" s="702"/>
      <c r="J47" s="702"/>
      <c r="K47" s="702"/>
      <c r="L47" s="702"/>
      <c r="M47" s="702"/>
      <c r="N47" s="702"/>
      <c r="O47" s="609"/>
      <c r="P47" s="609"/>
      <c r="Q47" s="609"/>
      <c r="R47" s="609"/>
      <c r="S47" s="619" t="s">
        <v>476</v>
      </c>
      <c r="T47" s="619"/>
      <c r="U47" s="619"/>
      <c r="V47" s="622" t="s">
        <v>482</v>
      </c>
      <c r="W47" s="619" t="s">
        <v>523</v>
      </c>
      <c r="X47" s="619"/>
      <c r="Y47" s="619"/>
      <c r="Z47" s="284"/>
      <c r="AA47" s="284"/>
      <c r="AB47" s="602"/>
      <c r="AC47" s="602"/>
      <c r="AD47" s="280"/>
      <c r="AF47" s="281"/>
      <c r="AG47" s="283"/>
      <c r="AH47" s="283"/>
    </row>
    <row r="48" spans="2:40" ht="20.25" customHeight="1">
      <c r="B48" s="264"/>
      <c r="C48" s="603" t="s">
        <v>524</v>
      </c>
      <c r="D48" s="603"/>
      <c r="E48" s="603"/>
      <c r="F48" s="603"/>
      <c r="G48" s="700" t="s">
        <v>545</v>
      </c>
      <c r="H48" s="700"/>
      <c r="I48" s="700"/>
      <c r="J48" s="700"/>
      <c r="K48" s="700"/>
      <c r="L48" s="700"/>
      <c r="M48" s="700"/>
      <c r="N48" s="700"/>
      <c r="O48" s="609"/>
      <c r="P48" s="609"/>
      <c r="Q48" s="609"/>
      <c r="R48" s="609"/>
      <c r="S48" s="619"/>
      <c r="T48" s="619"/>
      <c r="U48" s="619"/>
      <c r="V48" s="622"/>
      <c r="W48" s="619"/>
      <c r="X48" s="619"/>
      <c r="Y48" s="619"/>
      <c r="Z48" s="285"/>
      <c r="AA48" s="285"/>
      <c r="AB48" s="602"/>
      <c r="AC48" s="602"/>
      <c r="AD48" s="280"/>
      <c r="AF48" s="281"/>
      <c r="AG48" s="283"/>
      <c r="AH48" s="283"/>
    </row>
    <row r="49" spans="2:40" ht="13.5" customHeight="1">
      <c r="B49" s="264"/>
      <c r="C49" s="603" t="s">
        <v>526</v>
      </c>
      <c r="D49" s="603"/>
      <c r="E49" s="603"/>
      <c r="F49" s="603"/>
      <c r="G49" s="604" t="s">
        <v>546</v>
      </c>
      <c r="H49" s="604"/>
      <c r="I49" s="604"/>
      <c r="J49" s="604"/>
      <c r="K49" s="604"/>
      <c r="L49" s="604"/>
      <c r="M49" s="604"/>
      <c r="N49" s="604"/>
      <c r="O49" s="609"/>
      <c r="P49" s="609"/>
      <c r="Q49" s="609"/>
      <c r="R49" s="609"/>
      <c r="S49" s="607" t="s">
        <v>493</v>
      </c>
      <c r="T49" s="607"/>
      <c r="U49" s="607"/>
      <c r="V49" s="606" t="s">
        <v>482</v>
      </c>
      <c r="W49" s="607" t="s">
        <v>494</v>
      </c>
      <c r="X49" s="607"/>
      <c r="Y49" s="607"/>
      <c r="Z49" s="205"/>
      <c r="AA49" s="205"/>
      <c r="AB49" s="608" t="s">
        <v>482</v>
      </c>
      <c r="AC49" s="608"/>
      <c r="AD49" s="280"/>
      <c r="AF49" s="281"/>
      <c r="AG49" s="283"/>
      <c r="AH49" s="283"/>
    </row>
    <row r="50" spans="2:40" ht="12.75" customHeight="1">
      <c r="B50" s="264"/>
      <c r="C50" s="603" t="s">
        <v>495</v>
      </c>
      <c r="D50" s="603"/>
      <c r="E50" s="603"/>
      <c r="F50" s="603"/>
      <c r="G50" s="701"/>
      <c r="H50" s="701"/>
      <c r="I50" s="701"/>
      <c r="J50" s="701"/>
      <c r="K50" s="701"/>
      <c r="L50" s="701"/>
      <c r="M50" s="701"/>
      <c r="N50" s="701"/>
      <c r="O50" s="609"/>
      <c r="P50" s="609"/>
      <c r="Q50" s="609"/>
      <c r="R50" s="609"/>
      <c r="S50" s="607"/>
      <c r="T50" s="607"/>
      <c r="U50" s="607"/>
      <c r="V50" s="606"/>
      <c r="W50" s="607"/>
      <c r="X50" s="607"/>
      <c r="Y50" s="607"/>
      <c r="Z50" s="205"/>
      <c r="AA50" s="205"/>
      <c r="AB50" s="608"/>
      <c r="AC50" s="608"/>
      <c r="AD50" s="280"/>
      <c r="AF50" s="281"/>
      <c r="AG50" s="283"/>
      <c r="AH50" s="283"/>
    </row>
    <row r="51" spans="2:40" ht="12.75" customHeight="1">
      <c r="B51" s="264"/>
      <c r="C51" s="609" t="s">
        <v>496</v>
      </c>
      <c r="D51" s="609"/>
      <c r="E51" s="609"/>
      <c r="F51" s="609"/>
      <c r="G51" s="610" t="s">
        <v>547</v>
      </c>
      <c r="H51" s="610"/>
      <c r="I51" s="610"/>
      <c r="J51" s="610"/>
      <c r="K51" s="610"/>
      <c r="L51" s="610"/>
      <c r="M51" s="610"/>
      <c r="N51" s="610"/>
      <c r="O51" s="609"/>
      <c r="P51" s="609"/>
      <c r="Q51" s="609"/>
      <c r="R51" s="609"/>
      <c r="S51" s="607"/>
      <c r="T51" s="607"/>
      <c r="U51" s="607"/>
      <c r="V51" s="606"/>
      <c r="W51" s="607"/>
      <c r="X51" s="607"/>
      <c r="Y51" s="607"/>
      <c r="Z51" s="206"/>
      <c r="AA51" s="206"/>
      <c r="AB51" s="608"/>
      <c r="AC51" s="608"/>
      <c r="AD51" s="280"/>
      <c r="AF51" s="281"/>
      <c r="AG51" s="283"/>
      <c r="AH51" s="283"/>
    </row>
    <row r="52" spans="2:40" ht="4.5" customHeight="1">
      <c r="B52" s="286"/>
      <c r="C52" s="207"/>
      <c r="D52" s="208"/>
      <c r="E52" s="208"/>
      <c r="F52" s="208"/>
      <c r="G52" s="208"/>
      <c r="H52" s="208"/>
      <c r="I52" s="208"/>
      <c r="J52" s="208"/>
      <c r="K52" s="208"/>
      <c r="L52" s="208"/>
      <c r="M52" s="208"/>
      <c r="N52" s="208"/>
      <c r="O52" s="209"/>
      <c r="P52" s="207"/>
      <c r="Q52" s="210"/>
      <c r="R52" s="210"/>
      <c r="S52" s="210"/>
      <c r="T52" s="210"/>
      <c r="U52" s="210"/>
      <c r="V52" s="210"/>
      <c r="W52" s="210"/>
      <c r="X52" s="210"/>
      <c r="Y52" s="210"/>
      <c r="Z52" s="210"/>
      <c r="AA52" s="210"/>
      <c r="AB52" s="210"/>
      <c r="AC52" s="211"/>
      <c r="AD52" s="287"/>
      <c r="AF52" s="281"/>
      <c r="AG52" s="282"/>
      <c r="AH52" s="282"/>
    </row>
    <row r="53" spans="2:40" ht="22.5" customHeight="1">
      <c r="C53" s="288"/>
      <c r="D53" s="283"/>
      <c r="E53" s="283"/>
      <c r="F53" s="283"/>
      <c r="G53" s="283"/>
      <c r="H53" s="283"/>
      <c r="I53" s="283"/>
      <c r="J53" s="283"/>
      <c r="K53" s="283"/>
      <c r="L53" s="283"/>
      <c r="M53" s="283"/>
      <c r="N53" s="283"/>
      <c r="AC53" s="289"/>
      <c r="AE53" s="283"/>
      <c r="AG53" s="281"/>
      <c r="AH53" s="699"/>
      <c r="AI53" s="699"/>
      <c r="AJ53" s="699"/>
      <c r="AK53" s="699"/>
      <c r="AL53" s="699"/>
      <c r="AM53" s="699"/>
      <c r="AN53" s="699"/>
    </row>
    <row r="54" spans="2:40" ht="22.5" hidden="1" customHeight="1">
      <c r="C54" s="288"/>
      <c r="D54" s="283"/>
      <c r="E54" s="283"/>
      <c r="F54" s="283"/>
      <c r="G54" s="283"/>
      <c r="H54" s="283"/>
      <c r="I54" s="283"/>
      <c r="J54" s="283"/>
      <c r="K54" s="283"/>
      <c r="L54" s="283"/>
      <c r="M54" s="283"/>
      <c r="N54" s="283"/>
      <c r="AC54" s="289"/>
      <c r="AE54" s="283"/>
      <c r="AG54" s="281"/>
      <c r="AH54" s="699"/>
      <c r="AI54" s="699"/>
      <c r="AJ54" s="699"/>
      <c r="AK54" s="699"/>
      <c r="AL54" s="699"/>
      <c r="AM54" s="699"/>
      <c r="AN54" s="699"/>
    </row>
    <row r="55" spans="2:40" ht="22.5" hidden="1" customHeight="1">
      <c r="C55" s="288"/>
      <c r="D55" s="283"/>
      <c r="E55" s="283"/>
      <c r="F55" s="283"/>
      <c r="G55" s="283"/>
      <c r="H55" s="283"/>
      <c r="I55" s="283"/>
      <c r="J55" s="283"/>
      <c r="K55" s="283"/>
      <c r="L55" s="283"/>
      <c r="M55" s="283"/>
      <c r="N55" s="283"/>
      <c r="AC55" s="289"/>
      <c r="AE55" s="283"/>
      <c r="AG55" s="281"/>
      <c r="AH55" s="699"/>
      <c r="AI55" s="699"/>
      <c r="AJ55" s="699"/>
      <c r="AK55" s="699"/>
      <c r="AL55" s="699"/>
      <c r="AM55" s="699"/>
      <c r="AN55" s="699"/>
    </row>
    <row r="56" spans="2:40" ht="22.5" hidden="1" customHeight="1">
      <c r="C56" s="288"/>
      <c r="D56" s="283"/>
      <c r="E56" s="283"/>
      <c r="F56" s="283"/>
      <c r="G56" s="283"/>
      <c r="H56" s="283"/>
      <c r="I56" s="283"/>
      <c r="J56" s="283"/>
      <c r="K56" s="283"/>
      <c r="L56" s="283"/>
      <c r="M56" s="283"/>
      <c r="N56" s="283"/>
      <c r="AC56" s="289"/>
      <c r="AE56" s="283"/>
      <c r="AG56" s="281"/>
      <c r="AH56" s="699"/>
      <c r="AI56" s="699"/>
      <c r="AJ56" s="699"/>
      <c r="AK56" s="699"/>
      <c r="AL56" s="699"/>
      <c r="AM56" s="699"/>
      <c r="AN56" s="699"/>
    </row>
    <row r="57" spans="2:40" ht="22.5" hidden="1" customHeight="1">
      <c r="C57" s="288"/>
      <c r="D57" s="283"/>
      <c r="E57" s="283"/>
      <c r="F57" s="283"/>
      <c r="G57" s="283"/>
      <c r="H57" s="283"/>
      <c r="I57" s="283"/>
      <c r="J57" s="283"/>
      <c r="K57" s="283"/>
      <c r="L57" s="283"/>
      <c r="M57" s="283"/>
      <c r="N57" s="283"/>
      <c r="P57" s="288"/>
      <c r="Q57" s="289"/>
      <c r="R57" s="289"/>
      <c r="S57" s="289"/>
      <c r="T57" s="289"/>
      <c r="U57" s="289"/>
      <c r="V57" s="289"/>
      <c r="W57" s="289"/>
      <c r="X57" s="289"/>
      <c r="Y57" s="289"/>
      <c r="Z57" s="289"/>
      <c r="AA57" s="289"/>
      <c r="AB57" s="289"/>
      <c r="AC57" s="289"/>
    </row>
    <row r="58" spans="2:40" ht="22.5" hidden="1" customHeight="1">
      <c r="C58" s="288"/>
      <c r="D58" s="283"/>
      <c r="E58" s="283"/>
      <c r="F58" s="283"/>
      <c r="G58" s="283"/>
      <c r="H58" s="283"/>
      <c r="I58" s="283"/>
      <c r="J58" s="283"/>
      <c r="K58" s="283"/>
      <c r="L58" s="283"/>
      <c r="M58" s="283"/>
      <c r="N58" s="283"/>
      <c r="P58" s="288"/>
      <c r="Q58" s="289"/>
      <c r="R58" s="289"/>
      <c r="S58" s="289"/>
      <c r="T58" s="289"/>
      <c r="U58" s="289"/>
      <c r="V58" s="289"/>
      <c r="W58" s="289"/>
      <c r="X58" s="289"/>
      <c r="Y58" s="289"/>
      <c r="Z58" s="289"/>
      <c r="AA58" s="289"/>
      <c r="AB58" s="289"/>
      <c r="AC58" s="289"/>
    </row>
    <row r="59" spans="2:40" ht="22.5" hidden="1" customHeight="1">
      <c r="C59" s="288"/>
      <c r="D59" s="283"/>
      <c r="E59" s="283"/>
      <c r="F59" s="283"/>
      <c r="G59" s="283"/>
      <c r="H59" s="283"/>
      <c r="I59" s="283"/>
      <c r="J59" s="283"/>
      <c r="K59" s="283"/>
      <c r="L59" s="283"/>
      <c r="M59" s="283"/>
      <c r="N59" s="283"/>
      <c r="P59" s="288"/>
      <c r="Q59" s="289"/>
      <c r="R59" s="289"/>
      <c r="S59" s="289"/>
      <c r="T59" s="289"/>
      <c r="U59" s="289"/>
      <c r="V59" s="289"/>
      <c r="W59" s="289"/>
      <c r="X59" s="289"/>
      <c r="Y59" s="289"/>
      <c r="Z59" s="289"/>
      <c r="AA59" s="289"/>
      <c r="AB59" s="289"/>
      <c r="AC59" s="289"/>
    </row>
    <row r="60" spans="2:40" ht="22.5" hidden="1" customHeight="1">
      <c r="C60" s="288"/>
      <c r="D60" s="283"/>
      <c r="E60" s="283"/>
      <c r="F60" s="283"/>
      <c r="G60" s="283"/>
      <c r="H60" s="283"/>
      <c r="I60" s="283"/>
      <c r="J60" s="283"/>
      <c r="K60" s="283"/>
      <c r="L60" s="283"/>
      <c r="M60" s="283"/>
      <c r="N60" s="283"/>
      <c r="P60" s="288"/>
      <c r="Q60" s="289"/>
      <c r="R60" s="289"/>
      <c r="S60" s="289"/>
      <c r="T60" s="289"/>
      <c r="U60" s="289"/>
      <c r="V60" s="289"/>
      <c r="W60" s="289"/>
      <c r="X60" s="289"/>
      <c r="Y60" s="289"/>
      <c r="Z60" s="289"/>
      <c r="AA60" s="289"/>
      <c r="AB60" s="289"/>
      <c r="AC60" s="289"/>
    </row>
    <row r="61" spans="2:40" ht="22.5" hidden="1" customHeight="1">
      <c r="C61" s="288"/>
      <c r="D61" s="283"/>
      <c r="E61" s="283"/>
      <c r="F61" s="283"/>
      <c r="G61" s="283"/>
      <c r="H61" s="283"/>
      <c r="I61" s="283"/>
      <c r="J61" s="283"/>
      <c r="K61" s="283"/>
      <c r="L61" s="283"/>
      <c r="M61" s="283"/>
      <c r="N61" s="283"/>
      <c r="P61" s="288"/>
      <c r="Q61" s="289"/>
      <c r="R61" s="289"/>
      <c r="S61" s="289"/>
      <c r="T61" s="289"/>
      <c r="U61" s="289"/>
      <c r="V61" s="289"/>
      <c r="W61" s="289"/>
      <c r="X61" s="289"/>
      <c r="Y61" s="289"/>
      <c r="Z61" s="289"/>
      <c r="AA61" s="289"/>
      <c r="AB61" s="289"/>
      <c r="AC61" s="289"/>
    </row>
    <row r="62" spans="2:40" ht="22.5" hidden="1" customHeight="1">
      <c r="C62" s="288"/>
      <c r="D62" s="283"/>
      <c r="E62" s="283"/>
      <c r="F62" s="283"/>
      <c r="G62" s="283"/>
      <c r="H62" s="283"/>
      <c r="I62" s="283"/>
      <c r="J62" s="283"/>
      <c r="K62" s="283"/>
      <c r="L62" s="283"/>
      <c r="M62" s="283"/>
      <c r="N62" s="283"/>
      <c r="P62" s="288"/>
      <c r="Q62" s="289"/>
      <c r="R62" s="289"/>
      <c r="S62" s="289"/>
      <c r="T62" s="289"/>
      <c r="U62" s="289"/>
      <c r="V62" s="289"/>
      <c r="W62" s="289"/>
      <c r="X62" s="289"/>
      <c r="Y62" s="289"/>
      <c r="Z62" s="289"/>
      <c r="AA62" s="289"/>
      <c r="AB62" s="289"/>
      <c r="AC62" s="289"/>
    </row>
    <row r="63" spans="2:40" ht="22.5" hidden="1" customHeight="1">
      <c r="C63" s="288"/>
      <c r="D63" s="283"/>
      <c r="E63" s="283"/>
      <c r="F63" s="283"/>
      <c r="G63" s="283"/>
      <c r="H63" s="283"/>
      <c r="I63" s="283"/>
      <c r="J63" s="283"/>
      <c r="K63" s="283"/>
      <c r="L63" s="283"/>
      <c r="M63" s="283"/>
      <c r="N63" s="283"/>
      <c r="P63" s="288"/>
      <c r="Q63" s="289"/>
      <c r="R63" s="289"/>
      <c r="S63" s="289"/>
      <c r="T63" s="289"/>
      <c r="U63" s="289"/>
      <c r="V63" s="289"/>
      <c r="W63" s="289"/>
      <c r="X63" s="289"/>
      <c r="Y63" s="289"/>
      <c r="Z63" s="289"/>
      <c r="AA63" s="289"/>
      <c r="AB63" s="289"/>
      <c r="AC63" s="289"/>
    </row>
    <row r="64" spans="2:40" ht="22.5" hidden="1" customHeight="1">
      <c r="C64" s="288"/>
      <c r="D64" s="283"/>
      <c r="E64" s="283"/>
      <c r="F64" s="283"/>
      <c r="G64" s="283"/>
      <c r="H64" s="283"/>
      <c r="I64" s="283"/>
      <c r="J64" s="283"/>
      <c r="K64" s="283"/>
      <c r="L64" s="283"/>
      <c r="M64" s="283"/>
      <c r="N64" s="283"/>
      <c r="P64" s="288"/>
      <c r="Q64" s="289"/>
      <c r="R64" s="289"/>
      <c r="S64" s="289"/>
      <c r="T64" s="289"/>
      <c r="U64" s="289"/>
      <c r="V64" s="289"/>
      <c r="W64" s="289"/>
      <c r="X64" s="289"/>
      <c r="Y64" s="289"/>
      <c r="Z64" s="289"/>
      <c r="AA64" s="289"/>
      <c r="AB64" s="289"/>
      <c r="AC64" s="289"/>
    </row>
    <row r="65" spans="3:29" ht="22.5" hidden="1" customHeight="1">
      <c r="C65" s="288"/>
      <c r="D65" s="283"/>
      <c r="E65" s="283"/>
      <c r="F65" s="283"/>
      <c r="G65" s="283"/>
      <c r="H65" s="283"/>
      <c r="I65" s="283"/>
      <c r="J65" s="283"/>
      <c r="K65" s="283"/>
      <c r="L65" s="283"/>
      <c r="M65" s="283"/>
      <c r="N65" s="283"/>
      <c r="P65" s="288"/>
      <c r="Q65" s="289"/>
      <c r="R65" s="289"/>
      <c r="S65" s="289"/>
      <c r="T65" s="289"/>
      <c r="U65" s="289"/>
      <c r="V65" s="289"/>
      <c r="W65" s="289"/>
      <c r="X65" s="289"/>
      <c r="Y65" s="289"/>
      <c r="Z65" s="289"/>
      <c r="AA65" s="289"/>
      <c r="AB65" s="289"/>
      <c r="AC65" s="289"/>
    </row>
    <row r="66" spans="3:29" ht="22.5" hidden="1" customHeight="1">
      <c r="C66" s="288"/>
      <c r="D66" s="283"/>
      <c r="E66" s="283"/>
      <c r="F66" s="283"/>
      <c r="G66" s="283"/>
      <c r="H66" s="283"/>
      <c r="I66" s="283"/>
      <c r="J66" s="283"/>
      <c r="K66" s="283"/>
      <c r="L66" s="283"/>
      <c r="M66" s="283"/>
      <c r="N66" s="283"/>
      <c r="P66" s="288"/>
      <c r="Q66" s="289"/>
      <c r="R66" s="289"/>
      <c r="S66" s="289"/>
      <c r="T66" s="289"/>
      <c r="U66" s="289"/>
      <c r="V66" s="289"/>
      <c r="W66" s="289"/>
      <c r="X66" s="289"/>
      <c r="Y66" s="289"/>
      <c r="Z66" s="289"/>
      <c r="AA66" s="289"/>
      <c r="AB66" s="289"/>
      <c r="AC66" s="289"/>
    </row>
    <row r="67" spans="3:29" ht="22.5" hidden="1" customHeight="1">
      <c r="C67" s="288"/>
      <c r="D67" s="283"/>
      <c r="E67" s="283"/>
      <c r="F67" s="283"/>
      <c r="G67" s="283"/>
      <c r="H67" s="283"/>
      <c r="I67" s="283"/>
      <c r="J67" s="283"/>
      <c r="K67" s="283"/>
      <c r="L67" s="283"/>
      <c r="M67" s="283"/>
      <c r="N67" s="283"/>
      <c r="P67" s="288"/>
      <c r="Q67" s="289"/>
      <c r="R67" s="289"/>
      <c r="S67" s="289"/>
      <c r="T67" s="289"/>
      <c r="U67" s="289"/>
      <c r="V67" s="289"/>
      <c r="W67" s="289"/>
      <c r="X67" s="289"/>
      <c r="Y67" s="289"/>
      <c r="Z67" s="289"/>
      <c r="AA67" s="289"/>
      <c r="AB67" s="289"/>
      <c r="AC67" s="289"/>
    </row>
    <row r="68" spans="3:29" ht="22.5" hidden="1" customHeight="1">
      <c r="C68" s="288"/>
      <c r="D68" s="283"/>
      <c r="E68" s="283"/>
      <c r="F68" s="283"/>
      <c r="G68" s="283"/>
      <c r="H68" s="283"/>
      <c r="I68" s="283"/>
      <c r="J68" s="283"/>
      <c r="K68" s="283"/>
      <c r="L68" s="283"/>
      <c r="M68" s="283"/>
      <c r="N68" s="283"/>
      <c r="P68" s="288"/>
      <c r="Q68" s="289"/>
      <c r="R68" s="289"/>
      <c r="S68" s="289"/>
      <c r="T68" s="289"/>
      <c r="U68" s="289"/>
      <c r="V68" s="289"/>
      <c r="W68" s="289"/>
      <c r="X68" s="289"/>
      <c r="Y68" s="289"/>
      <c r="Z68" s="289"/>
      <c r="AA68" s="289"/>
      <c r="AB68" s="289"/>
      <c r="AC68" s="289"/>
    </row>
    <row r="69" spans="3:29" ht="22.5" hidden="1" customHeight="1">
      <c r="C69" s="288"/>
      <c r="D69" s="283"/>
      <c r="E69" s="283"/>
      <c r="F69" s="283"/>
      <c r="G69" s="283"/>
      <c r="H69" s="283"/>
      <c r="I69" s="283"/>
      <c r="J69" s="283"/>
      <c r="K69" s="283"/>
      <c r="L69" s="283"/>
      <c r="M69" s="283"/>
      <c r="N69" s="283"/>
      <c r="P69" s="288"/>
      <c r="Q69" s="289"/>
      <c r="R69" s="289"/>
      <c r="S69" s="289"/>
      <c r="T69" s="289"/>
      <c r="U69" s="289"/>
      <c r="V69" s="289"/>
      <c r="W69" s="289"/>
      <c r="X69" s="289"/>
      <c r="Y69" s="289"/>
      <c r="Z69" s="289"/>
      <c r="AA69" s="289"/>
      <c r="AB69" s="289"/>
      <c r="AC69" s="289"/>
    </row>
    <row r="70" spans="3:29" ht="22.5" hidden="1" customHeight="1">
      <c r="C70" s="288"/>
      <c r="D70" s="283"/>
      <c r="E70" s="283"/>
      <c r="F70" s="283"/>
      <c r="G70" s="283"/>
      <c r="H70" s="283"/>
      <c r="I70" s="283"/>
      <c r="J70" s="283"/>
      <c r="K70" s="283"/>
      <c r="L70" s="283"/>
      <c r="M70" s="283"/>
      <c r="N70" s="283"/>
      <c r="P70" s="288"/>
      <c r="Q70" s="289"/>
      <c r="R70" s="289"/>
      <c r="S70" s="289"/>
      <c r="T70" s="289"/>
      <c r="U70" s="289"/>
      <c r="V70" s="289"/>
      <c r="W70" s="289"/>
      <c r="X70" s="289"/>
      <c r="Y70" s="289"/>
      <c r="Z70" s="289"/>
      <c r="AA70" s="289"/>
      <c r="AB70" s="289"/>
      <c r="AC70" s="289"/>
    </row>
    <row r="71" spans="3:29" ht="22.5" hidden="1" customHeight="1">
      <c r="C71" s="288"/>
      <c r="D71" s="283"/>
      <c r="E71" s="283"/>
      <c r="F71" s="283"/>
      <c r="G71" s="283"/>
      <c r="H71" s="283"/>
      <c r="I71" s="283"/>
      <c r="J71" s="283"/>
      <c r="K71" s="283"/>
      <c r="L71" s="283"/>
      <c r="M71" s="283"/>
      <c r="N71" s="283"/>
      <c r="P71" s="288"/>
      <c r="Q71" s="289"/>
      <c r="R71" s="289"/>
      <c r="S71" s="289"/>
      <c r="T71" s="289"/>
      <c r="U71" s="289"/>
      <c r="V71" s="289"/>
      <c r="W71" s="289"/>
      <c r="X71" s="289"/>
      <c r="Y71" s="289"/>
      <c r="Z71" s="289"/>
      <c r="AA71" s="289"/>
      <c r="AB71" s="289"/>
      <c r="AC71" s="289"/>
    </row>
    <row r="72" spans="3:29" ht="22.5" hidden="1" customHeight="1">
      <c r="C72" s="288"/>
      <c r="D72" s="283"/>
      <c r="E72" s="283"/>
      <c r="F72" s="283"/>
      <c r="G72" s="283"/>
      <c r="H72" s="283"/>
      <c r="I72" s="283"/>
      <c r="J72" s="283"/>
      <c r="K72" s="283"/>
      <c r="L72" s="283"/>
      <c r="M72" s="283"/>
      <c r="N72" s="283"/>
      <c r="P72" s="288"/>
      <c r="Q72" s="289"/>
      <c r="R72" s="289"/>
      <c r="S72" s="289"/>
      <c r="T72" s="289"/>
      <c r="U72" s="289"/>
      <c r="V72" s="289"/>
      <c r="W72" s="289"/>
      <c r="X72" s="289"/>
      <c r="Y72" s="289"/>
      <c r="Z72" s="289"/>
      <c r="AA72" s="289"/>
      <c r="AB72" s="289"/>
      <c r="AC72" s="289"/>
    </row>
    <row r="73" spans="3:29" ht="22.5" hidden="1" customHeight="1">
      <c r="C73" s="288"/>
      <c r="D73" s="283"/>
      <c r="E73" s="283"/>
      <c r="F73" s="283"/>
      <c r="G73" s="283"/>
      <c r="H73" s="283"/>
      <c r="I73" s="283"/>
      <c r="J73" s="283"/>
      <c r="K73" s="283"/>
      <c r="L73" s="283"/>
      <c r="M73" s="283"/>
      <c r="N73" s="283"/>
      <c r="P73" s="288"/>
      <c r="Q73" s="289"/>
      <c r="R73" s="289"/>
      <c r="S73" s="289"/>
      <c r="T73" s="289"/>
      <c r="U73" s="289"/>
      <c r="V73" s="289"/>
      <c r="W73" s="289"/>
      <c r="X73" s="289"/>
      <c r="Y73" s="289"/>
      <c r="Z73" s="289"/>
      <c r="AA73" s="289"/>
      <c r="AB73" s="289"/>
      <c r="AC73" s="289"/>
    </row>
    <row r="74" spans="3:29" ht="22.5" hidden="1" customHeight="1">
      <c r="C74" s="288"/>
      <c r="D74" s="283"/>
      <c r="E74" s="283"/>
      <c r="F74" s="283"/>
      <c r="G74" s="283"/>
      <c r="H74" s="283"/>
      <c r="I74" s="283"/>
      <c r="J74" s="283"/>
      <c r="K74" s="283"/>
      <c r="L74" s="283"/>
      <c r="M74" s="283"/>
      <c r="N74" s="283"/>
      <c r="P74" s="288"/>
      <c r="Q74" s="289"/>
      <c r="R74" s="289"/>
      <c r="S74" s="289"/>
      <c r="T74" s="289"/>
      <c r="U74" s="289"/>
      <c r="V74" s="289"/>
      <c r="W74" s="289"/>
      <c r="X74" s="289"/>
      <c r="Y74" s="289"/>
      <c r="Z74" s="289"/>
      <c r="AA74" s="289"/>
      <c r="AB74" s="289"/>
      <c r="AC74" s="289"/>
    </row>
    <row r="75" spans="3:29" hidden="1">
      <c r="C75" s="288"/>
      <c r="D75" s="283"/>
      <c r="E75" s="283"/>
      <c r="F75" s="283"/>
      <c r="G75" s="283"/>
      <c r="H75" s="283"/>
      <c r="I75" s="283"/>
      <c r="J75" s="283"/>
      <c r="K75" s="283"/>
      <c r="L75" s="283"/>
      <c r="M75" s="283"/>
      <c r="N75" s="283"/>
      <c r="P75" s="288"/>
      <c r="Q75" s="289"/>
      <c r="R75" s="289"/>
      <c r="S75" s="289"/>
      <c r="T75" s="289"/>
      <c r="U75" s="289"/>
      <c r="V75" s="289"/>
      <c r="W75" s="289"/>
      <c r="X75" s="289"/>
      <c r="Y75" s="289"/>
      <c r="Z75" s="289"/>
      <c r="AA75" s="289"/>
      <c r="AB75" s="289"/>
      <c r="AC75" s="289"/>
    </row>
    <row r="76" spans="3:29" hidden="1">
      <c r="C76" s="288"/>
      <c r="D76" s="283"/>
      <c r="E76" s="283"/>
      <c r="F76" s="283"/>
      <c r="G76" s="283"/>
      <c r="H76" s="283"/>
      <c r="I76" s="283"/>
      <c r="J76" s="283"/>
      <c r="K76" s="283"/>
      <c r="L76" s="283"/>
      <c r="M76" s="283"/>
      <c r="N76" s="283"/>
      <c r="P76" s="288"/>
      <c r="Q76" s="289"/>
      <c r="R76" s="289"/>
      <c r="S76" s="289"/>
      <c r="T76" s="289"/>
      <c r="U76" s="289"/>
      <c r="V76" s="289"/>
      <c r="W76" s="289"/>
      <c r="X76" s="289"/>
      <c r="Y76" s="289"/>
      <c r="Z76" s="289"/>
      <c r="AA76" s="289"/>
      <c r="AB76" s="289"/>
      <c r="AC76" s="289"/>
    </row>
    <row r="77" spans="3:29" hidden="1">
      <c r="C77" s="288"/>
      <c r="D77" s="283"/>
      <c r="E77" s="283"/>
      <c r="F77" s="283"/>
      <c r="G77" s="283"/>
      <c r="H77" s="283"/>
      <c r="I77" s="283"/>
      <c r="J77" s="283"/>
      <c r="K77" s="283"/>
      <c r="L77" s="283"/>
      <c r="M77" s="283"/>
      <c r="N77" s="283"/>
      <c r="O77" s="290"/>
      <c r="P77" s="288"/>
      <c r="Q77" s="289"/>
      <c r="R77" s="289"/>
      <c r="S77" s="289"/>
      <c r="T77" s="289"/>
      <c r="U77" s="289"/>
      <c r="V77" s="289"/>
      <c r="W77" s="289"/>
      <c r="X77" s="289"/>
      <c r="Y77" s="289"/>
      <c r="Z77" s="289"/>
      <c r="AA77" s="289"/>
      <c r="AB77" s="289"/>
      <c r="AC77" s="289"/>
    </row>
    <row r="78" spans="3:29" hidden="1">
      <c r="C78" s="288"/>
      <c r="D78" s="283"/>
      <c r="E78" s="283"/>
      <c r="F78" s="283"/>
      <c r="G78" s="283"/>
      <c r="H78" s="283"/>
      <c r="I78" s="283"/>
      <c r="J78" s="283"/>
      <c r="K78" s="283"/>
      <c r="L78" s="283"/>
      <c r="M78" s="283"/>
      <c r="N78" s="283"/>
      <c r="P78" s="288"/>
      <c r="Q78" s="289"/>
      <c r="R78" s="289"/>
      <c r="S78" s="289"/>
      <c r="T78" s="289"/>
      <c r="U78" s="289"/>
      <c r="V78" s="289"/>
      <c r="W78" s="289"/>
      <c r="X78" s="289"/>
      <c r="Y78" s="289"/>
      <c r="Z78" s="289"/>
      <c r="AA78" s="289"/>
      <c r="AB78" s="289"/>
      <c r="AC78" s="289"/>
    </row>
    <row r="79" spans="3:29" hidden="1">
      <c r="C79" s="288"/>
      <c r="D79" s="283"/>
      <c r="E79" s="283"/>
      <c r="F79" s="283"/>
      <c r="G79" s="283"/>
      <c r="H79" s="283"/>
      <c r="I79" s="283"/>
      <c r="J79" s="283"/>
      <c r="K79" s="283"/>
      <c r="L79" s="283"/>
      <c r="M79" s="283"/>
      <c r="N79" s="283"/>
      <c r="P79" s="288"/>
      <c r="Q79" s="289"/>
      <c r="R79" s="289"/>
      <c r="S79" s="289"/>
      <c r="T79" s="289"/>
      <c r="U79" s="289"/>
      <c r="V79" s="289"/>
      <c r="W79" s="289"/>
      <c r="X79" s="289"/>
      <c r="Y79" s="289"/>
      <c r="Z79" s="289"/>
      <c r="AA79" s="289"/>
      <c r="AB79" s="289"/>
      <c r="AC79" s="289"/>
    </row>
    <row r="80" spans="3:29" hidden="1">
      <c r="C80" s="288"/>
      <c r="D80" s="283"/>
      <c r="E80" s="283"/>
      <c r="F80" s="283"/>
      <c r="G80" s="283"/>
      <c r="H80" s="283"/>
      <c r="I80" s="283"/>
      <c r="J80" s="283"/>
      <c r="K80" s="283"/>
      <c r="L80" s="283"/>
      <c r="M80" s="283"/>
      <c r="N80" s="283"/>
      <c r="P80" s="288"/>
      <c r="Q80" s="289"/>
      <c r="R80" s="289"/>
      <c r="S80" s="289"/>
      <c r="T80" s="289"/>
      <c r="U80" s="289"/>
      <c r="V80" s="289"/>
      <c r="W80" s="289"/>
      <c r="X80" s="289"/>
      <c r="Y80" s="289"/>
      <c r="Z80" s="289"/>
      <c r="AA80" s="289"/>
      <c r="AB80" s="289"/>
      <c r="AC80" s="289"/>
    </row>
    <row r="81" spans="3:29" hidden="1">
      <c r="C81" s="288"/>
      <c r="D81" s="283"/>
      <c r="E81" s="283"/>
      <c r="F81" s="283"/>
      <c r="G81" s="283"/>
      <c r="H81" s="283"/>
      <c r="I81" s="283"/>
      <c r="J81" s="283"/>
      <c r="K81" s="283"/>
      <c r="L81" s="283"/>
      <c r="M81" s="283"/>
      <c r="N81" s="283"/>
      <c r="P81" s="288"/>
      <c r="Q81" s="289"/>
      <c r="R81" s="289"/>
      <c r="S81" s="289"/>
      <c r="T81" s="289"/>
      <c r="U81" s="289"/>
      <c r="V81" s="289"/>
      <c r="W81" s="289"/>
      <c r="X81" s="289"/>
      <c r="Y81" s="289"/>
      <c r="Z81" s="289"/>
      <c r="AA81" s="289"/>
      <c r="AB81" s="289"/>
      <c r="AC81" s="289"/>
    </row>
    <row r="82" spans="3:29" hidden="1">
      <c r="C82" s="288"/>
      <c r="D82" s="283"/>
      <c r="E82" s="283"/>
      <c r="F82" s="283"/>
      <c r="G82" s="283"/>
      <c r="H82" s="283"/>
      <c r="I82" s="283"/>
      <c r="J82" s="283"/>
      <c r="K82" s="283"/>
      <c r="L82" s="283"/>
      <c r="M82" s="283"/>
      <c r="N82" s="283"/>
      <c r="O82" s="290"/>
      <c r="P82" s="288"/>
      <c r="Q82" s="289"/>
      <c r="R82" s="289"/>
      <c r="S82" s="289"/>
      <c r="T82" s="289"/>
      <c r="U82" s="289"/>
      <c r="V82" s="289"/>
      <c r="W82" s="289"/>
      <c r="X82" s="289"/>
      <c r="Y82" s="289"/>
      <c r="Z82" s="289"/>
      <c r="AA82" s="289"/>
      <c r="AB82" s="289"/>
      <c r="AC82" s="289"/>
    </row>
    <row r="83" spans="3:29" hidden="1">
      <c r="C83" s="288"/>
      <c r="D83" s="283"/>
      <c r="E83" s="283"/>
      <c r="F83" s="283"/>
      <c r="G83" s="283"/>
      <c r="H83" s="283"/>
      <c r="I83" s="283"/>
      <c r="J83" s="283"/>
      <c r="K83" s="283"/>
      <c r="L83" s="283"/>
      <c r="M83" s="283"/>
      <c r="N83" s="283"/>
      <c r="P83" s="288"/>
      <c r="Q83" s="289"/>
      <c r="R83" s="289"/>
      <c r="S83" s="289"/>
      <c r="T83" s="289"/>
      <c r="U83" s="289"/>
      <c r="V83" s="289"/>
      <c r="W83" s="289"/>
      <c r="X83" s="289"/>
      <c r="Y83" s="289"/>
      <c r="Z83" s="289"/>
      <c r="AA83" s="289"/>
      <c r="AB83" s="289"/>
      <c r="AC83" s="289"/>
    </row>
  </sheetData>
  <sheetProtection algorithmName="SHA-512" hashValue="DtrDM97/pNxzo3gELrfXkf07oePc0kaHTNf1tWG1QFvcbXQpM4IpxtRueLC52QlDdi/0rGmcSplPHEBR8BpKzQ==" saltValue="MT0lp7wl/+e7oSXWa+bazg==" spinCount="100000" sheet="1" objects="1" scenarios="1"/>
  <mergeCells count="77">
    <mergeCell ref="G3:P3"/>
    <mergeCell ref="G4:P4"/>
    <mergeCell ref="G5:P5"/>
    <mergeCell ref="C7:AC7"/>
    <mergeCell ref="C8:E8"/>
    <mergeCell ref="F8:P8"/>
    <mergeCell ref="Q8:R8"/>
    <mergeCell ref="S8:T8"/>
    <mergeCell ref="U8:V8"/>
    <mergeCell ref="W8:AC8"/>
    <mergeCell ref="C9:E10"/>
    <mergeCell ref="F9:AC10"/>
    <mergeCell ref="R12:AC12"/>
    <mergeCell ref="R13:AC20"/>
    <mergeCell ref="R21:AC21"/>
    <mergeCell ref="R22:AC28"/>
    <mergeCell ref="D30:E30"/>
    <mergeCell ref="D31:E31"/>
    <mergeCell ref="D32:E32"/>
    <mergeCell ref="D35:E35"/>
    <mergeCell ref="C37:N37"/>
    <mergeCell ref="O37:AC37"/>
    <mergeCell ref="C38:F38"/>
    <mergeCell ref="G38:N38"/>
    <mergeCell ref="O38:S38"/>
    <mergeCell ref="T38:AC38"/>
    <mergeCell ref="C39:F39"/>
    <mergeCell ref="G39:N39"/>
    <mergeCell ref="O39:S39"/>
    <mergeCell ref="T39:AC39"/>
    <mergeCell ref="C40:F40"/>
    <mergeCell ref="G40:N40"/>
    <mergeCell ref="O40:S40"/>
    <mergeCell ref="T40:AC40"/>
    <mergeCell ref="C41:F41"/>
    <mergeCell ref="G41:N41"/>
    <mergeCell ref="O41:S41"/>
    <mergeCell ref="T41:AC41"/>
    <mergeCell ref="C42:F43"/>
    <mergeCell ref="G42:N43"/>
    <mergeCell ref="O42:S42"/>
    <mergeCell ref="T42:AC42"/>
    <mergeCell ref="O43:S43"/>
    <mergeCell ref="T43:AC43"/>
    <mergeCell ref="C44:N44"/>
    <mergeCell ref="O44:AC44"/>
    <mergeCell ref="C45:F46"/>
    <mergeCell ref="G45:H45"/>
    <mergeCell ref="O45:R45"/>
    <mergeCell ref="S45:AC45"/>
    <mergeCell ref="G46:M46"/>
    <mergeCell ref="O46:R51"/>
    <mergeCell ref="S46:U46"/>
    <mergeCell ref="W46:Y46"/>
    <mergeCell ref="AB46:AC46"/>
    <mergeCell ref="C47:F47"/>
    <mergeCell ref="G47:N47"/>
    <mergeCell ref="S47:U48"/>
    <mergeCell ref="V47:V48"/>
    <mergeCell ref="W47:Y48"/>
    <mergeCell ref="V49:V51"/>
    <mergeCell ref="W49:Y51"/>
    <mergeCell ref="AB49:AC51"/>
    <mergeCell ref="C50:F50"/>
    <mergeCell ref="G50:N50"/>
    <mergeCell ref="C51:F51"/>
    <mergeCell ref="G51:N51"/>
    <mergeCell ref="C48:F48"/>
    <mergeCell ref="G48:N48"/>
    <mergeCell ref="C49:F49"/>
    <mergeCell ref="G49:N49"/>
    <mergeCell ref="S49:U51"/>
    <mergeCell ref="AH53:AN53"/>
    <mergeCell ref="AH54:AN54"/>
    <mergeCell ref="AH55:AN55"/>
    <mergeCell ref="AH56:AN56"/>
    <mergeCell ref="AB47:AC48"/>
  </mergeCells>
  <pageMargins left="0.39374999999999999" right="0.51180555555555596" top="0.43333333333333302" bottom="0.39374999999999999" header="0.511811023622047" footer="0.511811023622047"/>
  <pageSetup scale="85"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0"/>
  <dimension ref="A1:AL84"/>
  <sheetViews>
    <sheetView showGridLines="0" topLeftCell="A21" zoomScale="120" zoomScaleNormal="120" workbookViewId="0">
      <selection activeCell="D35" sqref="D35"/>
    </sheetView>
  </sheetViews>
  <sheetFormatPr baseColWidth="10" defaultColWidth="11.42578125" defaultRowHeight="12.75"/>
  <cols>
    <col min="1" max="2" width="1.140625" customWidth="1"/>
    <col min="3" max="3" width="4.28515625" customWidth="1"/>
    <col min="4" max="4" width="7.42578125" customWidth="1"/>
    <col min="5" max="5" width="6.71093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217</v>
      </c>
      <c r="G8" s="691"/>
      <c r="H8" s="691"/>
      <c r="I8" s="691"/>
      <c r="J8" s="691"/>
      <c r="K8" s="691"/>
      <c r="L8" s="691"/>
      <c r="M8" s="691"/>
      <c r="N8" s="691"/>
      <c r="O8" s="691"/>
      <c r="P8" s="691"/>
      <c r="Q8" s="692" t="s">
        <v>435</v>
      </c>
      <c r="R8" s="692"/>
      <c r="S8" s="693"/>
      <c r="T8" s="693"/>
      <c r="U8" s="692" t="s">
        <v>436</v>
      </c>
      <c r="V8" s="692"/>
      <c r="W8" s="694" t="s">
        <v>641</v>
      </c>
      <c r="X8" s="694"/>
      <c r="Y8" s="694"/>
      <c r="Z8" s="694"/>
      <c r="AA8" s="694"/>
      <c r="AB8" s="216"/>
      <c r="AE8" s="218"/>
      <c r="AF8" s="686"/>
      <c r="AG8" s="686"/>
      <c r="AH8" s="686"/>
      <c r="AI8" s="686"/>
      <c r="AJ8" s="686"/>
      <c r="AK8" s="686"/>
      <c r="AL8" s="686"/>
    </row>
    <row r="9" spans="2:38" ht="28.5" customHeight="1">
      <c r="B9" s="215"/>
      <c r="C9" s="668" t="s">
        <v>438</v>
      </c>
      <c r="D9" s="668"/>
      <c r="E9" s="668"/>
      <c r="F9" s="687" t="s">
        <v>846</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27.7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84"/>
      <c r="S13" s="784"/>
      <c r="T13" s="784"/>
      <c r="U13" s="784"/>
      <c r="V13" s="784"/>
      <c r="W13" s="784"/>
      <c r="X13" s="784"/>
      <c r="Y13" s="784"/>
      <c r="Z13" s="784"/>
      <c r="AA13" s="784"/>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84"/>
      <c r="S14" s="784"/>
      <c r="T14" s="784"/>
      <c r="U14" s="784"/>
      <c r="V14" s="784"/>
      <c r="W14" s="784"/>
      <c r="X14" s="784"/>
      <c r="Y14" s="784"/>
      <c r="Z14" s="784"/>
      <c r="AA14" s="784"/>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84"/>
      <c r="S15" s="784"/>
      <c r="T15" s="784"/>
      <c r="U15" s="784"/>
      <c r="V15" s="784"/>
      <c r="W15" s="784"/>
      <c r="X15" s="784"/>
      <c r="Y15" s="784"/>
      <c r="Z15" s="784"/>
      <c r="AA15" s="784"/>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84"/>
      <c r="S16" s="784"/>
      <c r="T16" s="784"/>
      <c r="U16" s="784"/>
      <c r="V16" s="784"/>
      <c r="W16" s="784"/>
      <c r="X16" s="784"/>
      <c r="Y16" s="784"/>
      <c r="Z16" s="784"/>
      <c r="AA16" s="784"/>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84"/>
      <c r="S17" s="784"/>
      <c r="T17" s="784"/>
      <c r="U17" s="784"/>
      <c r="V17" s="784"/>
      <c r="W17" s="784"/>
      <c r="X17" s="784"/>
      <c r="Y17" s="784"/>
      <c r="Z17" s="784"/>
      <c r="AA17" s="784"/>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84"/>
      <c r="S18" s="784"/>
      <c r="T18" s="784"/>
      <c r="U18" s="784"/>
      <c r="V18" s="784"/>
      <c r="W18" s="784"/>
      <c r="X18" s="784"/>
      <c r="Y18" s="784"/>
      <c r="Z18" s="784"/>
      <c r="AA18" s="784"/>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84"/>
      <c r="S19" s="784"/>
      <c r="T19" s="784"/>
      <c r="U19" s="784"/>
      <c r="V19" s="784"/>
      <c r="W19" s="784"/>
      <c r="X19" s="784"/>
      <c r="Y19" s="784"/>
      <c r="Z19" s="784"/>
      <c r="AA19" s="784"/>
      <c r="AB19" s="216"/>
      <c r="AE19" s="343"/>
      <c r="AF19" s="343"/>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84"/>
      <c r="S20" s="784"/>
      <c r="T20" s="784"/>
      <c r="U20" s="784"/>
      <c r="V20" s="784"/>
      <c r="W20" s="784"/>
      <c r="X20" s="784"/>
      <c r="Y20" s="784"/>
      <c r="Z20" s="784"/>
      <c r="AA20" s="784"/>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INDICADORES!H65</f>
        <v>0</v>
      </c>
      <c r="G31" s="256">
        <f>INDICADORES!K65</f>
        <v>0</v>
      </c>
      <c r="H31" s="256">
        <f>INDICADORES!N65</f>
        <v>0</v>
      </c>
      <c r="I31" s="256">
        <f>INDICADORES!T65</f>
        <v>0</v>
      </c>
      <c r="J31" s="256">
        <f>INDICADORES!W65</f>
        <v>0</v>
      </c>
      <c r="K31" s="256">
        <f>INDICADORES!Z65</f>
        <v>0</v>
      </c>
      <c r="L31" s="256">
        <f>INDICADORES!AF65</f>
        <v>0</v>
      </c>
      <c r="M31" s="256">
        <f>INDICADORES!AI65</f>
        <v>0</v>
      </c>
      <c r="N31" s="256">
        <f>INDICADORES!AL65</f>
        <v>0</v>
      </c>
      <c r="O31" s="256">
        <f>INDICADORES!AR65</f>
        <v>0</v>
      </c>
      <c r="P31" s="256">
        <f>INDICADORES!AU65</f>
        <v>0</v>
      </c>
      <c r="Q31" s="256">
        <f>INDICADORES!AX65</f>
        <v>0</v>
      </c>
      <c r="R31" s="257">
        <f>SUM(F31:Q31)</f>
        <v>0</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INDICADORES!I65</f>
        <v>0</v>
      </c>
      <c r="G32" s="256">
        <f>INDICADORES!L65</f>
        <v>0</v>
      </c>
      <c r="H32" s="256">
        <f>INDICADORES!O65</f>
        <v>0</v>
      </c>
      <c r="I32" s="256">
        <f>INDICADORES!U65</f>
        <v>0</v>
      </c>
      <c r="J32" s="256">
        <f>INDICADORES!X65</f>
        <v>0</v>
      </c>
      <c r="K32" s="256">
        <f>INDICADORES!AA65</f>
        <v>0</v>
      </c>
      <c r="L32" s="256">
        <f>INDICADORES!AG65</f>
        <v>0</v>
      </c>
      <c r="M32" s="256">
        <f>INDICADORES!AJ65</f>
        <v>0</v>
      </c>
      <c r="N32" s="256">
        <f>INDICADORES!AM65</f>
        <v>0</v>
      </c>
      <c r="O32" s="256">
        <f>INDICADORES!AS65</f>
        <v>0</v>
      </c>
      <c r="P32" s="256">
        <f>INDICADORES!AV65</f>
        <v>0</v>
      </c>
      <c r="Q32" s="256">
        <f>INDICADORES!AY65</f>
        <v>0</v>
      </c>
      <c r="R32" s="257">
        <f>SUM(F32:Q32)</f>
        <v>0</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378" t="e">
        <f t="shared" ref="F33:R33" si="0">+F31/F32</f>
        <v>#DIV/0!</v>
      </c>
      <c r="G33" s="378" t="e">
        <f t="shared" si="0"/>
        <v>#DIV/0!</v>
      </c>
      <c r="H33" s="378" t="e">
        <f t="shared" si="0"/>
        <v>#DIV/0!</v>
      </c>
      <c r="I33" s="378" t="e">
        <f t="shared" si="0"/>
        <v>#DIV/0!</v>
      </c>
      <c r="J33" s="378" t="e">
        <f t="shared" si="0"/>
        <v>#DIV/0!</v>
      </c>
      <c r="K33" s="378" t="e">
        <f t="shared" si="0"/>
        <v>#DIV/0!</v>
      </c>
      <c r="L33" s="378" t="e">
        <f t="shared" si="0"/>
        <v>#DIV/0!</v>
      </c>
      <c r="M33" s="378" t="e">
        <f t="shared" si="0"/>
        <v>#DIV/0!</v>
      </c>
      <c r="N33" s="378" t="e">
        <f t="shared" si="0"/>
        <v>#DIV/0!</v>
      </c>
      <c r="O33" s="378" t="e">
        <f t="shared" si="0"/>
        <v>#DIV/0!</v>
      </c>
      <c r="P33" s="378" t="e">
        <f t="shared" si="0"/>
        <v>#DIV/0!</v>
      </c>
      <c r="Q33" s="378" t="e">
        <f t="shared" si="0"/>
        <v>#DIV/0!</v>
      </c>
      <c r="R33" s="378" t="e">
        <f t="shared" si="0"/>
        <v>#DIV/0!</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426">
        <v>0</v>
      </c>
      <c r="G34" s="426">
        <v>0</v>
      </c>
      <c r="H34" s="426">
        <v>0</v>
      </c>
      <c r="I34" s="426">
        <v>0</v>
      </c>
      <c r="J34" s="426">
        <v>0</v>
      </c>
      <c r="K34" s="426">
        <v>0</v>
      </c>
      <c r="L34" s="426">
        <v>0</v>
      </c>
      <c r="M34" s="426">
        <v>0</v>
      </c>
      <c r="N34" s="426">
        <v>0</v>
      </c>
      <c r="O34" s="426">
        <v>0</v>
      </c>
      <c r="P34" s="426">
        <v>0</v>
      </c>
      <c r="Q34" s="426">
        <v>0</v>
      </c>
      <c r="R34" s="428">
        <f>AVERAGE(F34:Q34)</f>
        <v>0</v>
      </c>
      <c r="U34" s="220"/>
      <c r="V34" s="220"/>
      <c r="W34" s="220"/>
      <c r="X34" s="220"/>
      <c r="Y34" s="220"/>
      <c r="Z34" s="220"/>
      <c r="AA34" s="221"/>
      <c r="AB34" s="216"/>
      <c r="AE34" s="218"/>
      <c r="AF34" s="218"/>
      <c r="AG34" s="218"/>
      <c r="AH34" s="218"/>
      <c r="AI34" s="218"/>
      <c r="AJ34" s="218"/>
      <c r="AK34" s="218"/>
      <c r="AL34" s="218"/>
    </row>
    <row r="35" spans="2:38" ht="12.75" customHeight="1">
      <c r="B35" s="215"/>
      <c r="C35" s="219"/>
      <c r="D35" s="685" t="s">
        <v>26</v>
      </c>
      <c r="E35" s="685"/>
      <c r="F35" s="300">
        <v>0</v>
      </c>
      <c r="G35" s="426">
        <v>0</v>
      </c>
      <c r="H35" s="426">
        <v>0</v>
      </c>
      <c r="I35" s="426">
        <v>0</v>
      </c>
      <c r="J35" s="426">
        <v>0</v>
      </c>
      <c r="K35" s="426">
        <v>0</v>
      </c>
      <c r="L35" s="426">
        <v>0</v>
      </c>
      <c r="M35" s="426">
        <v>0</v>
      </c>
      <c r="N35" s="426">
        <v>0</v>
      </c>
      <c r="O35" s="426">
        <v>0</v>
      </c>
      <c r="P35" s="426">
        <v>0</v>
      </c>
      <c r="Q35" s="426">
        <v>0</v>
      </c>
      <c r="R35" s="428">
        <f>AVERAGE(F35:Q35)</f>
        <v>0</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218</v>
      </c>
      <c r="H38" s="678"/>
      <c r="I38" s="678"/>
      <c r="J38" s="678"/>
      <c r="K38" s="678"/>
      <c r="L38" s="678"/>
      <c r="M38" s="678"/>
      <c r="N38" s="678"/>
      <c r="O38" s="679" t="s">
        <v>518</v>
      </c>
      <c r="P38" s="679"/>
      <c r="Q38" s="679"/>
      <c r="R38" s="679"/>
      <c r="S38" s="679"/>
      <c r="T38" s="742"/>
      <c r="U38" s="742"/>
      <c r="V38" s="742"/>
      <c r="W38" s="742"/>
      <c r="X38" s="742"/>
      <c r="Y38" s="742"/>
      <c r="Z38" s="742"/>
      <c r="AA38" s="742"/>
      <c r="AB38" s="216"/>
      <c r="AC38" s="238"/>
      <c r="AE38" s="429"/>
      <c r="AF38" s="646"/>
      <c r="AG38" s="646"/>
      <c r="AH38" s="646"/>
      <c r="AI38" s="646"/>
      <c r="AJ38" s="646"/>
      <c r="AK38" s="646"/>
      <c r="AL38" s="646"/>
    </row>
    <row r="39" spans="2:38" ht="28.5" customHeight="1">
      <c r="B39" s="215"/>
      <c r="C39" s="661" t="s">
        <v>28</v>
      </c>
      <c r="D39" s="661"/>
      <c r="E39" s="661"/>
      <c r="F39" s="661"/>
      <c r="G39" s="674"/>
      <c r="H39" s="674"/>
      <c r="I39" s="674"/>
      <c r="J39" s="674"/>
      <c r="K39" s="674"/>
      <c r="L39" s="674"/>
      <c r="M39" s="674"/>
      <c r="N39" s="674"/>
      <c r="O39" s="670" t="s">
        <v>519</v>
      </c>
      <c r="P39" s="670"/>
      <c r="Q39" s="670"/>
      <c r="R39" s="670"/>
      <c r="S39" s="670"/>
      <c r="T39" s="742"/>
      <c r="U39" s="742"/>
      <c r="V39" s="742"/>
      <c r="W39" s="742"/>
      <c r="X39" s="742"/>
      <c r="Y39" s="742"/>
      <c r="Z39" s="742"/>
      <c r="AA39" s="742"/>
      <c r="AB39" s="216"/>
      <c r="AC39" s="238"/>
      <c r="AE39" s="261"/>
      <c r="AF39" s="646"/>
      <c r="AG39" s="646"/>
      <c r="AH39" s="646"/>
      <c r="AI39" s="646"/>
      <c r="AJ39" s="646"/>
      <c r="AK39" s="646"/>
      <c r="AL39" s="646"/>
    </row>
    <row r="40" spans="2:38" ht="27" customHeight="1">
      <c r="B40" s="215"/>
      <c r="C40" s="661" t="s">
        <v>520</v>
      </c>
      <c r="D40" s="661"/>
      <c r="E40" s="661"/>
      <c r="F40" s="661"/>
      <c r="G40" s="674" t="s">
        <v>847</v>
      </c>
      <c r="H40" s="674"/>
      <c r="I40" s="674"/>
      <c r="J40" s="674"/>
      <c r="K40" s="674"/>
      <c r="L40" s="674"/>
      <c r="M40" s="674"/>
      <c r="N40" s="674"/>
      <c r="O40" s="675" t="s">
        <v>471</v>
      </c>
      <c r="P40" s="675"/>
      <c r="Q40" s="675"/>
      <c r="R40" s="675"/>
      <c r="S40" s="675"/>
      <c r="T40" s="740" t="s">
        <v>472</v>
      </c>
      <c r="U40" s="740"/>
      <c r="V40" s="740"/>
      <c r="W40" s="740"/>
      <c r="X40" s="740"/>
      <c r="Y40" s="740"/>
      <c r="Z40" s="740"/>
      <c r="AA40" s="740"/>
      <c r="AB40" s="216"/>
      <c r="AC40" s="238"/>
      <c r="AE40" s="261"/>
      <c r="AF40" s="239"/>
      <c r="AG40" s="239"/>
      <c r="AH40" s="239"/>
      <c r="AI40" s="239"/>
      <c r="AJ40" s="239"/>
      <c r="AK40" s="239"/>
      <c r="AL40" s="239"/>
    </row>
    <row r="41" spans="2:38" ht="21" customHeight="1">
      <c r="B41" s="215"/>
      <c r="C41" s="661" t="s">
        <v>468</v>
      </c>
      <c r="D41" s="661"/>
      <c r="E41" s="661"/>
      <c r="F41" s="661"/>
      <c r="G41" s="674" t="s">
        <v>848</v>
      </c>
      <c r="H41" s="674"/>
      <c r="I41" s="674"/>
      <c r="J41" s="674"/>
      <c r="K41" s="674"/>
      <c r="L41" s="674"/>
      <c r="M41" s="674"/>
      <c r="N41" s="674"/>
      <c r="O41" s="675" t="s">
        <v>473</v>
      </c>
      <c r="P41" s="675"/>
      <c r="Q41" s="675"/>
      <c r="R41" s="675"/>
      <c r="S41" s="675"/>
      <c r="T41" s="740" t="s">
        <v>616</v>
      </c>
      <c r="U41" s="740"/>
      <c r="V41" s="740"/>
      <c r="W41" s="740"/>
      <c r="X41" s="740"/>
      <c r="Y41" s="740"/>
      <c r="Z41" s="740"/>
      <c r="AA41" s="740"/>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742"/>
      <c r="U42" s="742"/>
      <c r="V42" s="742"/>
      <c r="W42" s="742"/>
      <c r="X42" s="742"/>
      <c r="Y42" s="742"/>
      <c r="Z42" s="742"/>
      <c r="AA42" s="742"/>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741" t="s">
        <v>644</v>
      </c>
      <c r="U43" s="741"/>
      <c r="V43" s="741"/>
      <c r="W43" s="741"/>
      <c r="X43" s="741"/>
      <c r="Y43" s="741"/>
      <c r="Z43" s="741"/>
      <c r="AA43" s="741"/>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1.75" customHeight="1">
      <c r="B46" s="215"/>
      <c r="C46" s="661"/>
      <c r="D46" s="661"/>
      <c r="E46" s="661"/>
      <c r="F46" s="661"/>
      <c r="G46" s="713"/>
      <c r="H46" s="713"/>
      <c r="I46" s="713"/>
      <c r="J46" s="713"/>
      <c r="K46" s="713"/>
      <c r="L46" s="713"/>
      <c r="M46" s="713"/>
      <c r="N46" s="713"/>
      <c r="O46" s="666" t="s">
        <v>487</v>
      </c>
      <c r="P46" s="666"/>
      <c r="Q46" s="666"/>
      <c r="R46" s="666"/>
      <c r="S46" s="656" t="s">
        <v>488</v>
      </c>
      <c r="T46" s="656"/>
      <c r="U46" s="656"/>
      <c r="V46" s="245" t="s">
        <v>482</v>
      </c>
      <c r="W46" s="656" t="s">
        <v>489</v>
      </c>
      <c r="X46" s="656"/>
      <c r="Y46" s="656"/>
      <c r="Z46" s="667" t="s">
        <v>482</v>
      </c>
      <c r="AA46" s="667"/>
      <c r="AB46" s="216"/>
      <c r="AC46" s="238"/>
      <c r="AE46" s="261"/>
      <c r="AF46" s="647"/>
      <c r="AG46" s="647"/>
      <c r="AH46" s="647"/>
      <c r="AI46" s="647"/>
      <c r="AJ46" s="647"/>
      <c r="AK46" s="647"/>
      <c r="AL46" s="647"/>
    </row>
    <row r="47" spans="2:38" ht="12.75" customHeight="1">
      <c r="B47" s="215"/>
      <c r="C47" s="648" t="s">
        <v>490</v>
      </c>
      <c r="D47" s="648"/>
      <c r="E47" s="648"/>
      <c r="F47" s="648"/>
      <c r="G47" s="658"/>
      <c r="H47" s="658"/>
      <c r="I47" s="658"/>
      <c r="J47" s="658"/>
      <c r="K47" s="658"/>
      <c r="L47" s="658"/>
      <c r="M47" s="658"/>
      <c r="N47" s="658"/>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673</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721</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10" t="s">
        <v>646</v>
      </c>
      <c r="H51" s="610"/>
      <c r="I51" s="610"/>
      <c r="J51" s="610"/>
      <c r="K51" s="610"/>
      <c r="L51" s="610"/>
      <c r="M51" s="610"/>
      <c r="N51" s="610"/>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aBceaV31CKbM95UV+8OdLjCHdgT3z8ovP0MhbAhTSXOAcnhmvYj/DQb+YvPkOAnT5MXxQaZOXAWMozXatxyUUA==" saltValue="FBoUeJXD+Vekq0sIzZoG3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N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1"/>
  <dimension ref="A1:AL84"/>
  <sheetViews>
    <sheetView showGridLines="0" topLeftCell="A11" zoomScaleNormal="100" workbookViewId="0">
      <selection activeCell="A11" sqref="A11"/>
    </sheetView>
  </sheetViews>
  <sheetFormatPr baseColWidth="10" defaultColWidth="11.42578125" defaultRowHeight="12.75"/>
  <cols>
    <col min="1" max="2" width="1.140625" customWidth="1"/>
    <col min="3" max="3" width="4.28515625" customWidth="1"/>
    <col min="4" max="4" width="7.42578125" customWidth="1"/>
    <col min="5" max="5" width="6.7109375" customWidth="1"/>
    <col min="6" max="27" width="8.7109375" customWidth="1"/>
    <col min="28" max="29" width="1.140625" customWidth="1"/>
    <col min="32" max="32" width="15.14062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221</v>
      </c>
      <c r="G8" s="691"/>
      <c r="H8" s="691"/>
      <c r="I8" s="691"/>
      <c r="J8" s="691"/>
      <c r="K8" s="691"/>
      <c r="L8" s="691"/>
      <c r="M8" s="691"/>
      <c r="N8" s="691"/>
      <c r="O8" s="691"/>
      <c r="P8" s="691"/>
      <c r="Q8" s="692" t="s">
        <v>435</v>
      </c>
      <c r="R8" s="692"/>
      <c r="S8" s="693"/>
      <c r="T8" s="693"/>
      <c r="U8" s="692" t="s">
        <v>436</v>
      </c>
      <c r="V8" s="692"/>
      <c r="W8" s="694" t="s">
        <v>641</v>
      </c>
      <c r="X8" s="694"/>
      <c r="Y8" s="694"/>
      <c r="Z8" s="694"/>
      <c r="AA8" s="694"/>
      <c r="AB8" s="216"/>
      <c r="AE8" s="218"/>
      <c r="AF8" s="686"/>
      <c r="AG8" s="686"/>
      <c r="AH8" s="686"/>
      <c r="AI8" s="686"/>
      <c r="AJ8" s="686"/>
      <c r="AK8" s="686"/>
      <c r="AL8" s="686"/>
    </row>
    <row r="9" spans="2:38" ht="28.5" customHeight="1">
      <c r="B9" s="215"/>
      <c r="C9" s="668" t="s">
        <v>438</v>
      </c>
      <c r="D9" s="668"/>
      <c r="E9" s="668"/>
      <c r="F9" s="687" t="s">
        <v>849</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27.7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83"/>
      <c r="S13" s="783"/>
      <c r="T13" s="783"/>
      <c r="U13" s="783"/>
      <c r="V13" s="783"/>
      <c r="W13" s="783"/>
      <c r="X13" s="783"/>
      <c r="Y13" s="783"/>
      <c r="Z13" s="783"/>
      <c r="AA13" s="783"/>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83"/>
      <c r="S14" s="783"/>
      <c r="T14" s="783"/>
      <c r="U14" s="783"/>
      <c r="V14" s="783"/>
      <c r="W14" s="783"/>
      <c r="X14" s="783"/>
      <c r="Y14" s="783"/>
      <c r="Z14" s="783"/>
      <c r="AA14" s="783"/>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83"/>
      <c r="S15" s="783"/>
      <c r="T15" s="783"/>
      <c r="U15" s="783"/>
      <c r="V15" s="783"/>
      <c r="W15" s="783"/>
      <c r="X15" s="783"/>
      <c r="Y15" s="783"/>
      <c r="Z15" s="783"/>
      <c r="AA15" s="783"/>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83"/>
      <c r="S16" s="783"/>
      <c r="T16" s="783"/>
      <c r="U16" s="783"/>
      <c r="V16" s="783"/>
      <c r="W16" s="783"/>
      <c r="X16" s="783"/>
      <c r="Y16" s="783"/>
      <c r="Z16" s="783"/>
      <c r="AA16" s="783"/>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83"/>
      <c r="S17" s="783"/>
      <c r="T17" s="783"/>
      <c r="U17" s="783"/>
      <c r="V17" s="783"/>
      <c r="W17" s="783"/>
      <c r="X17" s="783"/>
      <c r="Y17" s="783"/>
      <c r="Z17" s="783"/>
      <c r="AA17" s="783"/>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83"/>
      <c r="S18" s="783"/>
      <c r="T18" s="783"/>
      <c r="U18" s="783"/>
      <c r="V18" s="783"/>
      <c r="W18" s="783"/>
      <c r="X18" s="783"/>
      <c r="Y18" s="783"/>
      <c r="Z18" s="783"/>
      <c r="AA18" s="783"/>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83"/>
      <c r="S19" s="783"/>
      <c r="T19" s="783"/>
      <c r="U19" s="783"/>
      <c r="V19" s="783"/>
      <c r="W19" s="783"/>
      <c r="X19" s="783"/>
      <c r="Y19" s="783"/>
      <c r="Z19" s="783"/>
      <c r="AA19" s="783"/>
      <c r="AB19" s="216"/>
      <c r="AE19" s="343"/>
      <c r="AF19" s="343"/>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83"/>
      <c r="S20" s="783"/>
      <c r="T20" s="783"/>
      <c r="U20" s="783"/>
      <c r="V20" s="783"/>
      <c r="W20" s="783"/>
      <c r="X20" s="783"/>
      <c r="Y20" s="783"/>
      <c r="Z20" s="783"/>
      <c r="AA20" s="783"/>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INDICADORES!H66</f>
        <v>0</v>
      </c>
      <c r="G31" s="256">
        <f>INDICADORES!K66</f>
        <v>0</v>
      </c>
      <c r="H31" s="256">
        <f>INDICADORES!N66</f>
        <v>0</v>
      </c>
      <c r="I31" s="256">
        <f>INDICADORES!T66</f>
        <v>0</v>
      </c>
      <c r="J31" s="256">
        <f>INDICADORES!W66</f>
        <v>0</v>
      </c>
      <c r="K31" s="256">
        <f>INDICADORES!Z66</f>
        <v>0</v>
      </c>
      <c r="L31" s="256">
        <f>INDICADORES!AF66</f>
        <v>0</v>
      </c>
      <c r="M31" s="256">
        <f>INDICADORES!AI66</f>
        <v>0</v>
      </c>
      <c r="N31" s="256">
        <f>INDICADORES!AL66</f>
        <v>0</v>
      </c>
      <c r="O31" s="256">
        <f>INDICADORES!AR66</f>
        <v>0</v>
      </c>
      <c r="P31" s="256">
        <f>INDICADORES!AU66</f>
        <v>0</v>
      </c>
      <c r="Q31" s="256">
        <f>INDICADORES!AX66</f>
        <v>0</v>
      </c>
      <c r="R31" s="257">
        <f>SUM(F31:Q31)</f>
        <v>0</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INDICADORES!I66</f>
        <v>0</v>
      </c>
      <c r="G32" s="256">
        <f>INDICADORES!L66</f>
        <v>0</v>
      </c>
      <c r="H32" s="256">
        <f>INDICADORES!O66</f>
        <v>0</v>
      </c>
      <c r="I32" s="256">
        <f>INDICADORES!U66</f>
        <v>0</v>
      </c>
      <c r="J32" s="256">
        <f>INDICADORES!X66</f>
        <v>0</v>
      </c>
      <c r="K32" s="256">
        <f>INDICADORES!AA66</f>
        <v>0</v>
      </c>
      <c r="L32" s="256">
        <f>INDICADORES!AG66</f>
        <v>0</v>
      </c>
      <c r="M32" s="256">
        <f>INDICADORES!AJ66</f>
        <v>0</v>
      </c>
      <c r="N32" s="256">
        <f>INDICADORES!AM66</f>
        <v>0</v>
      </c>
      <c r="O32" s="256">
        <f>INDICADORES!AS66</f>
        <v>0</v>
      </c>
      <c r="P32" s="256">
        <f>INDICADORES!AV66</f>
        <v>0</v>
      </c>
      <c r="Q32" s="256">
        <f>INDICADORES!AY66</f>
        <v>0</v>
      </c>
      <c r="R32" s="257">
        <f>SUM(F32:Q32)</f>
        <v>0</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344" t="e">
        <f t="shared" ref="F33:R33" si="0">+F31/F32</f>
        <v>#DIV/0!</v>
      </c>
      <c r="G33" s="344" t="e">
        <f t="shared" si="0"/>
        <v>#DIV/0!</v>
      </c>
      <c r="H33" s="344" t="e">
        <f t="shared" si="0"/>
        <v>#DIV/0!</v>
      </c>
      <c r="I33" s="344" t="e">
        <f t="shared" si="0"/>
        <v>#DIV/0!</v>
      </c>
      <c r="J33" s="344" t="e">
        <f t="shared" si="0"/>
        <v>#DIV/0!</v>
      </c>
      <c r="K33" s="344" t="e">
        <f t="shared" si="0"/>
        <v>#DIV/0!</v>
      </c>
      <c r="L33" s="344" t="e">
        <f t="shared" si="0"/>
        <v>#DIV/0!</v>
      </c>
      <c r="M33" s="344" t="e">
        <f t="shared" si="0"/>
        <v>#DIV/0!</v>
      </c>
      <c r="N33" s="344" t="e">
        <f t="shared" si="0"/>
        <v>#DIV/0!</v>
      </c>
      <c r="O33" s="344" t="e">
        <f t="shared" si="0"/>
        <v>#DIV/0!</v>
      </c>
      <c r="P33" s="344" t="e">
        <f t="shared" si="0"/>
        <v>#DIV/0!</v>
      </c>
      <c r="Q33" s="344" t="e">
        <f t="shared" si="0"/>
        <v>#DIV/0!</v>
      </c>
      <c r="R33" s="344" t="e">
        <f t="shared" si="0"/>
        <v>#DIV/0!</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345"/>
      <c r="G34" s="345"/>
      <c r="H34" s="345"/>
      <c r="I34" s="345"/>
      <c r="J34" s="345"/>
      <c r="K34" s="345"/>
      <c r="L34" s="345"/>
      <c r="M34" s="345"/>
      <c r="N34" s="345"/>
      <c r="O34" s="345"/>
      <c r="P34" s="345"/>
      <c r="Q34" s="345"/>
      <c r="R34" s="345"/>
      <c r="U34" s="220"/>
      <c r="V34" s="220"/>
      <c r="W34" s="220"/>
      <c r="X34" s="220"/>
      <c r="Y34" s="220"/>
      <c r="Z34" s="220"/>
      <c r="AA34" s="221"/>
      <c r="AB34" s="216"/>
      <c r="AE34" s="218"/>
      <c r="AF34" s="218"/>
      <c r="AG34" s="218"/>
      <c r="AH34" s="218"/>
      <c r="AI34" s="218"/>
      <c r="AJ34" s="218"/>
      <c r="AK34" s="218"/>
      <c r="AL34" s="218"/>
    </row>
    <row r="35" spans="2:38" ht="12.75" customHeight="1">
      <c r="B35" s="215"/>
      <c r="C35" s="219"/>
      <c r="D35" s="685" t="s">
        <v>26</v>
      </c>
      <c r="E35" s="685"/>
      <c r="F35" s="345">
        <v>1</v>
      </c>
      <c r="G35" s="345">
        <v>1</v>
      </c>
      <c r="H35" s="345">
        <v>1</v>
      </c>
      <c r="I35" s="345">
        <v>1</v>
      </c>
      <c r="J35" s="345">
        <v>1</v>
      </c>
      <c r="K35" s="345">
        <v>1</v>
      </c>
      <c r="L35" s="345">
        <v>1</v>
      </c>
      <c r="M35" s="345">
        <v>1</v>
      </c>
      <c r="N35" s="345">
        <v>1</v>
      </c>
      <c r="O35" s="345">
        <v>1</v>
      </c>
      <c r="P35" s="345">
        <v>1</v>
      </c>
      <c r="Q35" s="345">
        <v>1</v>
      </c>
      <c r="R35" s="345">
        <v>1</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222</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429"/>
      <c r="AF38" s="646"/>
      <c r="AG38" s="646"/>
      <c r="AH38" s="646"/>
      <c r="AI38" s="646"/>
      <c r="AJ38" s="646"/>
      <c r="AK38" s="646"/>
      <c r="AL38" s="646"/>
    </row>
    <row r="39" spans="2:38" ht="28.5" customHeight="1">
      <c r="B39" s="215"/>
      <c r="C39" s="661" t="s">
        <v>28</v>
      </c>
      <c r="D39" s="661"/>
      <c r="E39" s="661"/>
      <c r="F39" s="661"/>
      <c r="G39" s="674" t="s">
        <v>223</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643</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639</v>
      </c>
      <c r="H41" s="674"/>
      <c r="I41" s="674"/>
      <c r="J41" s="674"/>
      <c r="K41" s="674"/>
      <c r="L41" s="674"/>
      <c r="M41" s="674"/>
      <c r="N41" s="674"/>
      <c r="O41" s="675" t="s">
        <v>473</v>
      </c>
      <c r="P41" s="675"/>
      <c r="Q41" s="675"/>
      <c r="R41" s="675"/>
      <c r="S41" s="675"/>
      <c r="T41" s="671" t="s">
        <v>616</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95">
        <v>1</v>
      </c>
      <c r="H42" s="695"/>
      <c r="I42" s="695"/>
      <c r="J42" s="695"/>
      <c r="K42" s="695"/>
      <c r="L42" s="695"/>
      <c r="M42" s="695"/>
      <c r="N42" s="695"/>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95"/>
      <c r="H43" s="695"/>
      <c r="I43" s="695"/>
      <c r="J43" s="695"/>
      <c r="K43" s="695"/>
      <c r="L43" s="695"/>
      <c r="M43" s="695"/>
      <c r="N43" s="695"/>
      <c r="O43" s="672" t="s">
        <v>476</v>
      </c>
      <c r="P43" s="672"/>
      <c r="Q43" s="672"/>
      <c r="R43" s="672"/>
      <c r="S43" s="672"/>
      <c r="T43" s="673" t="s">
        <v>644</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1.75" customHeight="1">
      <c r="B46" s="215"/>
      <c r="C46" s="661"/>
      <c r="D46" s="661"/>
      <c r="E46" s="661"/>
      <c r="F46" s="661"/>
      <c r="G46" s="713"/>
      <c r="H46" s="713"/>
      <c r="I46" s="713"/>
      <c r="J46" s="713"/>
      <c r="K46" s="713"/>
      <c r="L46" s="713"/>
      <c r="M46" s="713"/>
      <c r="N46" s="713"/>
      <c r="O46" s="666" t="s">
        <v>487</v>
      </c>
      <c r="P46" s="666"/>
      <c r="Q46" s="666"/>
      <c r="R46" s="666"/>
      <c r="S46" s="656" t="s">
        <v>488</v>
      </c>
      <c r="T46" s="656"/>
      <c r="U46" s="656"/>
      <c r="V46" s="245" t="s">
        <v>482</v>
      </c>
      <c r="W46" s="656" t="s">
        <v>489</v>
      </c>
      <c r="X46" s="656"/>
      <c r="Y46" s="656"/>
      <c r="Z46" s="667" t="s">
        <v>482</v>
      </c>
      <c r="AA46" s="667"/>
      <c r="AB46" s="216"/>
      <c r="AC46" s="238"/>
      <c r="AE46" s="261"/>
      <c r="AF46" s="647"/>
      <c r="AG46" s="647"/>
      <c r="AH46" s="647"/>
      <c r="AI46" s="647"/>
      <c r="AJ46" s="647"/>
      <c r="AK46" s="647"/>
      <c r="AL46" s="647"/>
    </row>
    <row r="47" spans="2:38" ht="12.75" customHeight="1">
      <c r="B47" s="215"/>
      <c r="C47" s="648" t="s">
        <v>490</v>
      </c>
      <c r="D47" s="648"/>
      <c r="E47" s="648"/>
      <c r="F47" s="648"/>
      <c r="G47" s="658"/>
      <c r="H47" s="658"/>
      <c r="I47" s="658"/>
      <c r="J47" s="658"/>
      <c r="K47" s="658"/>
      <c r="L47" s="658"/>
      <c r="M47" s="658"/>
      <c r="N47" s="658"/>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645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v>1</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10" t="s">
        <v>646</v>
      </c>
      <c r="H51" s="610"/>
      <c r="I51" s="610"/>
      <c r="J51" s="610"/>
      <c r="K51" s="610"/>
      <c r="L51" s="610"/>
      <c r="M51" s="610"/>
      <c r="N51" s="610"/>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yVNfWl5U684JDyVop7cBv1k8z63lbSeQJUuFw+emKqrshpW9ba1pTin8qfI+6LJEI8E8LkRwsO+atl7T9Kigkw==" saltValue="XYM7AG8ivENqnv4ZLpJyWw=="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N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2"/>
  <dimension ref="A1:AL84"/>
  <sheetViews>
    <sheetView showGridLines="0" zoomScaleNormal="100" workbookViewId="0">
      <selection activeCell="R13" sqref="R13"/>
    </sheetView>
  </sheetViews>
  <sheetFormatPr baseColWidth="10" defaultColWidth="11.42578125" defaultRowHeight="12.75"/>
  <cols>
    <col min="1" max="2" width="1.140625" customWidth="1"/>
    <col min="3" max="3" width="4.28515625" customWidth="1"/>
    <col min="4" max="4" width="5.28515625" customWidth="1"/>
    <col min="5" max="5" width="6"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+INDICADORES!C2</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850</v>
      </c>
      <c r="G8" s="691"/>
      <c r="H8" s="691"/>
      <c r="I8" s="691"/>
      <c r="J8" s="691"/>
      <c r="K8" s="691"/>
      <c r="L8" s="691"/>
      <c r="M8" s="691"/>
      <c r="N8" s="691"/>
      <c r="O8" s="691"/>
      <c r="P8" s="691"/>
      <c r="Q8" s="692" t="s">
        <v>435</v>
      </c>
      <c r="R8" s="692"/>
      <c r="S8" s="777"/>
      <c r="T8" s="777"/>
      <c r="U8" s="692" t="s">
        <v>436</v>
      </c>
      <c r="V8" s="692"/>
      <c r="W8" s="694" t="s">
        <v>668</v>
      </c>
      <c r="X8" s="694"/>
      <c r="Y8" s="694"/>
      <c r="Z8" s="694"/>
      <c r="AA8" s="694"/>
      <c r="AB8" s="216"/>
      <c r="AE8" s="218"/>
      <c r="AF8" s="686"/>
      <c r="AG8" s="686"/>
      <c r="AH8" s="686"/>
      <c r="AI8" s="686"/>
      <c r="AJ8" s="686"/>
      <c r="AK8" s="686"/>
      <c r="AL8" s="686"/>
    </row>
    <row r="9" spans="2:38" ht="20.25" customHeight="1">
      <c r="B9" s="215"/>
      <c r="C9" s="668" t="s">
        <v>438</v>
      </c>
      <c r="D9" s="668"/>
      <c r="E9" s="668"/>
      <c r="F9" s="687" t="s">
        <v>851</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8.7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18.7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8"/>
      <c r="S13" s="758"/>
      <c r="T13" s="758"/>
      <c r="U13" s="758"/>
      <c r="V13" s="758"/>
      <c r="W13" s="758"/>
      <c r="X13" s="758"/>
      <c r="Y13" s="758"/>
      <c r="Z13" s="758"/>
      <c r="AA13" s="758"/>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58"/>
      <c r="S14" s="758"/>
      <c r="T14" s="758"/>
      <c r="U14" s="758"/>
      <c r="V14" s="758"/>
      <c r="W14" s="758"/>
      <c r="X14" s="758"/>
      <c r="Y14" s="758"/>
      <c r="Z14" s="758"/>
      <c r="AA14" s="758"/>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8"/>
      <c r="S15" s="758"/>
      <c r="T15" s="758"/>
      <c r="U15" s="758"/>
      <c r="V15" s="758"/>
      <c r="W15" s="758"/>
      <c r="X15" s="758"/>
      <c r="Y15" s="758"/>
      <c r="Z15" s="758"/>
      <c r="AA15" s="75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8"/>
      <c r="S16" s="758"/>
      <c r="T16" s="758"/>
      <c r="U16" s="758"/>
      <c r="V16" s="758"/>
      <c r="W16" s="758"/>
      <c r="X16" s="758"/>
      <c r="Y16" s="758"/>
      <c r="Z16" s="758"/>
      <c r="AA16" s="75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8"/>
      <c r="S17" s="758"/>
      <c r="T17" s="758"/>
      <c r="U17" s="758"/>
      <c r="V17" s="758"/>
      <c r="W17" s="758"/>
      <c r="X17" s="758"/>
      <c r="Y17" s="758"/>
      <c r="Z17" s="758"/>
      <c r="AA17" s="75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8"/>
      <c r="S18" s="758"/>
      <c r="T18" s="758"/>
      <c r="U18" s="758"/>
      <c r="V18" s="758"/>
      <c r="W18" s="758"/>
      <c r="X18" s="758"/>
      <c r="Y18" s="758"/>
      <c r="Z18" s="758"/>
      <c r="AA18" s="75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8"/>
      <c r="S19" s="758"/>
      <c r="T19" s="758"/>
      <c r="U19" s="758"/>
      <c r="V19" s="758"/>
      <c r="W19" s="758"/>
      <c r="X19" s="758"/>
      <c r="Y19" s="758"/>
      <c r="Z19" s="758"/>
      <c r="AA19" s="75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8"/>
      <c r="S20" s="758"/>
      <c r="T20" s="758"/>
      <c r="U20" s="758"/>
      <c r="V20" s="758"/>
      <c r="W20" s="758"/>
      <c r="X20" s="758"/>
      <c r="Y20" s="758"/>
      <c r="Z20" s="758"/>
      <c r="AA20" s="75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INDICADORES!H55</f>
        <v>25614</v>
      </c>
      <c r="G31" s="256">
        <f>INDICADORES!K55</f>
        <v>27315</v>
      </c>
      <c r="H31" s="256">
        <f>INDICADORES!N55</f>
        <v>28991</v>
      </c>
      <c r="I31" s="256">
        <f>INDICADORES!T55</f>
        <v>28215</v>
      </c>
      <c r="J31" s="256">
        <f>INDICADORES!W55</f>
        <v>27216</v>
      </c>
      <c r="K31" s="256">
        <f>INDICADORES!Z55</f>
        <v>26591</v>
      </c>
      <c r="L31" s="256">
        <f>INDICADORES!AF55</f>
        <v>27316</v>
      </c>
      <c r="M31" s="256">
        <f>INDICADORES!AI55</f>
        <v>32238</v>
      </c>
      <c r="N31" s="256">
        <f>INDICADORES!AL55</f>
        <v>35889</v>
      </c>
      <c r="O31" s="256">
        <f>INDICADORES!AR55</f>
        <v>36192</v>
      </c>
      <c r="P31" s="256">
        <f>INDICADORES!AU55</f>
        <v>31511</v>
      </c>
      <c r="Q31" s="256">
        <f>INDICADORES!AX55</f>
        <v>32489</v>
      </c>
      <c r="R31" s="257">
        <f>SUM(F31:Q31)</f>
        <v>359577</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INDICADORES!I55</f>
        <v>25614</v>
      </c>
      <c r="G32" s="256">
        <f>INDICADORES!L55</f>
        <v>27315</v>
      </c>
      <c r="H32" s="256">
        <f>INDICADORES!O55</f>
        <v>28991</v>
      </c>
      <c r="I32" s="256">
        <f>INDICADORES!U55</f>
        <v>28215</v>
      </c>
      <c r="J32" s="256">
        <f>INDICADORES!X55</f>
        <v>27216</v>
      </c>
      <c r="K32" s="256">
        <f>INDICADORES!AA55</f>
        <v>26591</v>
      </c>
      <c r="L32" s="256">
        <f>INDICADORES!AG55</f>
        <v>27316</v>
      </c>
      <c r="M32" s="256">
        <f>INDICADORES!AJ55</f>
        <v>32238</v>
      </c>
      <c r="N32" s="256">
        <f>INDICADORES!AM55</f>
        <v>35889</v>
      </c>
      <c r="O32" s="256">
        <f>INDICADORES!AS55</f>
        <v>36192</v>
      </c>
      <c r="P32" s="256">
        <f>INDICADORES!AV55</f>
        <v>31511</v>
      </c>
      <c r="Q32" s="256">
        <f>INDICADORES!AY55</f>
        <v>32489</v>
      </c>
      <c r="R32" s="257">
        <f>SUM(F32:Q32)</f>
        <v>359577</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96">
        <f t="shared" ref="F33:R33" si="0">F31/F32</f>
        <v>1</v>
      </c>
      <c r="G33" s="296">
        <f t="shared" si="0"/>
        <v>1</v>
      </c>
      <c r="H33" s="296">
        <f t="shared" si="0"/>
        <v>1</v>
      </c>
      <c r="I33" s="296">
        <f t="shared" si="0"/>
        <v>1</v>
      </c>
      <c r="J33" s="296">
        <f t="shared" si="0"/>
        <v>1</v>
      </c>
      <c r="K33" s="296">
        <f t="shared" si="0"/>
        <v>1</v>
      </c>
      <c r="L33" s="296">
        <f t="shared" si="0"/>
        <v>1</v>
      </c>
      <c r="M33" s="296">
        <f t="shared" si="0"/>
        <v>1</v>
      </c>
      <c r="N33" s="296">
        <f t="shared" si="0"/>
        <v>1</v>
      </c>
      <c r="O33" s="296">
        <f t="shared" si="0"/>
        <v>1</v>
      </c>
      <c r="P33" s="296">
        <f t="shared" si="0"/>
        <v>1</v>
      </c>
      <c r="Q33" s="296">
        <f t="shared" si="0"/>
        <v>1</v>
      </c>
      <c r="R33" s="296">
        <f t="shared" si="0"/>
        <v>1</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312">
        <v>1</v>
      </c>
      <c r="G34" s="312">
        <v>1</v>
      </c>
      <c r="H34" s="312">
        <v>1</v>
      </c>
      <c r="I34" s="312">
        <v>1</v>
      </c>
      <c r="J34" s="312">
        <v>1</v>
      </c>
      <c r="K34" s="312">
        <v>1</v>
      </c>
      <c r="L34" s="312">
        <v>1</v>
      </c>
      <c r="M34" s="312">
        <v>1</v>
      </c>
      <c r="N34" s="312">
        <v>1.01883932438285</v>
      </c>
      <c r="O34" s="312">
        <v>1</v>
      </c>
      <c r="P34" s="312">
        <v>1.01888128392731</v>
      </c>
      <c r="Q34" s="312">
        <v>1</v>
      </c>
      <c r="R34" s="374">
        <v>1.00361518811967</v>
      </c>
      <c r="U34" s="220"/>
      <c r="V34" s="220"/>
      <c r="W34" s="220"/>
      <c r="X34" s="220"/>
      <c r="Y34" s="220"/>
      <c r="Z34" s="220"/>
      <c r="AA34" s="221"/>
      <c r="AB34" s="216"/>
      <c r="AE34" s="218"/>
      <c r="AF34" s="218"/>
      <c r="AG34" s="218"/>
      <c r="AH34" s="218"/>
      <c r="AI34" s="218"/>
      <c r="AJ34" s="218"/>
      <c r="AK34" s="218"/>
      <c r="AL34" s="218"/>
    </row>
    <row r="35" spans="2:38" ht="13.5" customHeight="1">
      <c r="B35" s="215"/>
      <c r="C35" s="219"/>
      <c r="D35" s="685" t="s">
        <v>26</v>
      </c>
      <c r="E35" s="685"/>
      <c r="F35" s="300">
        <v>1</v>
      </c>
      <c r="G35" s="300">
        <v>1</v>
      </c>
      <c r="H35" s="300">
        <v>1</v>
      </c>
      <c r="I35" s="300">
        <v>1</v>
      </c>
      <c r="J35" s="300">
        <v>1</v>
      </c>
      <c r="K35" s="300">
        <v>1</v>
      </c>
      <c r="L35" s="300">
        <v>1</v>
      </c>
      <c r="M35" s="300">
        <v>1</v>
      </c>
      <c r="N35" s="300">
        <v>1</v>
      </c>
      <c r="O35" s="300">
        <v>1</v>
      </c>
      <c r="P35" s="300">
        <v>1</v>
      </c>
      <c r="Q35" s="300">
        <v>1</v>
      </c>
      <c r="R35" s="374">
        <f>AVERAGE(F35:Q35)</f>
        <v>1</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852</v>
      </c>
      <c r="H38" s="678"/>
      <c r="I38" s="678"/>
      <c r="J38" s="678"/>
      <c r="K38" s="678"/>
      <c r="L38" s="678"/>
      <c r="M38" s="678"/>
      <c r="N38" s="678"/>
      <c r="O38" s="679" t="s">
        <v>518</v>
      </c>
      <c r="P38" s="679"/>
      <c r="Q38" s="679"/>
      <c r="R38" s="679"/>
      <c r="S38" s="679"/>
      <c r="T38" s="740"/>
      <c r="U38" s="740"/>
      <c r="V38" s="740"/>
      <c r="W38" s="740"/>
      <c r="X38" s="740"/>
      <c r="Y38" s="740"/>
      <c r="Z38" s="740"/>
      <c r="AA38" s="740"/>
      <c r="AB38" s="216"/>
      <c r="AC38" s="238"/>
      <c r="AE38" s="261"/>
      <c r="AF38" s="646"/>
      <c r="AG38" s="646"/>
      <c r="AH38" s="646"/>
      <c r="AI38" s="646"/>
      <c r="AJ38" s="646"/>
      <c r="AK38" s="646"/>
      <c r="AL38" s="646"/>
    </row>
    <row r="39" spans="2:38" ht="24" customHeight="1">
      <c r="B39" s="215"/>
      <c r="C39" s="661" t="s">
        <v>28</v>
      </c>
      <c r="D39" s="661"/>
      <c r="E39" s="661"/>
      <c r="F39" s="661"/>
      <c r="G39" s="674" t="s">
        <v>182</v>
      </c>
      <c r="H39" s="674"/>
      <c r="I39" s="674"/>
      <c r="J39" s="674"/>
      <c r="K39" s="674"/>
      <c r="L39" s="674"/>
      <c r="M39" s="674"/>
      <c r="N39" s="674"/>
      <c r="O39" s="670" t="s">
        <v>519</v>
      </c>
      <c r="P39" s="670"/>
      <c r="Q39" s="670"/>
      <c r="R39" s="670"/>
      <c r="S39" s="670"/>
      <c r="T39" s="740"/>
      <c r="U39" s="740"/>
      <c r="V39" s="740"/>
      <c r="W39" s="740"/>
      <c r="X39" s="740"/>
      <c r="Y39" s="740"/>
      <c r="Z39" s="740"/>
      <c r="AA39" s="740"/>
      <c r="AB39" s="216"/>
      <c r="AC39" s="238"/>
      <c r="AE39" s="261"/>
      <c r="AF39" s="646"/>
      <c r="AG39" s="646"/>
      <c r="AH39" s="646"/>
      <c r="AI39" s="646"/>
      <c r="AJ39" s="646"/>
      <c r="AK39" s="646"/>
      <c r="AL39" s="646"/>
    </row>
    <row r="40" spans="2:38" ht="27" customHeight="1">
      <c r="B40" s="215"/>
      <c r="C40" s="661" t="s">
        <v>520</v>
      </c>
      <c r="D40" s="661"/>
      <c r="E40" s="661"/>
      <c r="F40" s="661"/>
      <c r="G40" s="674" t="s">
        <v>665</v>
      </c>
      <c r="H40" s="674"/>
      <c r="I40" s="674"/>
      <c r="J40" s="674"/>
      <c r="K40" s="674"/>
      <c r="L40" s="674"/>
      <c r="M40" s="674"/>
      <c r="N40" s="674"/>
      <c r="O40" s="675" t="s">
        <v>471</v>
      </c>
      <c r="P40" s="675"/>
      <c r="Q40" s="675"/>
      <c r="R40" s="675"/>
      <c r="S40" s="675"/>
      <c r="T40" s="740" t="s">
        <v>472</v>
      </c>
      <c r="U40" s="740"/>
      <c r="V40" s="740"/>
      <c r="W40" s="740"/>
      <c r="X40" s="740"/>
      <c r="Y40" s="740"/>
      <c r="Z40" s="740"/>
      <c r="AA40" s="740"/>
      <c r="AB40" s="216"/>
      <c r="AC40" s="238"/>
      <c r="AE40" s="261"/>
      <c r="AF40" s="239"/>
      <c r="AG40" s="239"/>
      <c r="AH40" s="239"/>
      <c r="AI40" s="239"/>
      <c r="AJ40" s="239"/>
      <c r="AK40" s="239"/>
      <c r="AL40" s="239"/>
    </row>
    <row r="41" spans="2:38" ht="21" customHeight="1">
      <c r="B41" s="215"/>
      <c r="C41" s="661" t="s">
        <v>468</v>
      </c>
      <c r="D41" s="661"/>
      <c r="E41" s="661"/>
      <c r="F41" s="661"/>
      <c r="G41" s="674" t="s">
        <v>34</v>
      </c>
      <c r="H41" s="674"/>
      <c r="I41" s="674"/>
      <c r="J41" s="674"/>
      <c r="K41" s="674"/>
      <c r="L41" s="674"/>
      <c r="M41" s="674"/>
      <c r="N41" s="674"/>
      <c r="O41" s="675" t="s">
        <v>473</v>
      </c>
      <c r="P41" s="675"/>
      <c r="Q41" s="675"/>
      <c r="R41" s="675"/>
      <c r="S41" s="675"/>
      <c r="T41" s="740" t="s">
        <v>616</v>
      </c>
      <c r="U41" s="740"/>
      <c r="V41" s="740"/>
      <c r="W41" s="740"/>
      <c r="X41" s="740"/>
      <c r="Y41" s="740"/>
      <c r="Z41" s="740"/>
      <c r="AA41" s="740"/>
      <c r="AB41" s="216"/>
      <c r="AC41" s="238"/>
      <c r="AE41" s="261"/>
      <c r="AF41" s="647"/>
      <c r="AG41" s="647"/>
      <c r="AH41" s="647"/>
      <c r="AI41" s="647"/>
      <c r="AJ41" s="647"/>
      <c r="AK41" s="647"/>
      <c r="AL41" s="647"/>
    </row>
    <row r="42" spans="2:38" ht="20.25" customHeight="1">
      <c r="B42" s="215"/>
      <c r="C42" s="668" t="s">
        <v>522</v>
      </c>
      <c r="D42" s="668"/>
      <c r="E42" s="668"/>
      <c r="F42" s="668"/>
      <c r="G42" s="669" t="s">
        <v>588</v>
      </c>
      <c r="H42" s="669"/>
      <c r="I42" s="669"/>
      <c r="J42" s="669"/>
      <c r="K42" s="669"/>
      <c r="L42" s="669"/>
      <c r="M42" s="669"/>
      <c r="N42" s="669"/>
      <c r="O42" s="670" t="s">
        <v>475</v>
      </c>
      <c r="P42" s="670"/>
      <c r="Q42" s="670"/>
      <c r="R42" s="670"/>
      <c r="S42" s="670"/>
      <c r="T42" s="740"/>
      <c r="U42" s="740"/>
      <c r="V42" s="740"/>
      <c r="W42" s="740"/>
      <c r="X42" s="740"/>
      <c r="Y42" s="740"/>
      <c r="Z42" s="740"/>
      <c r="AA42" s="740"/>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741"/>
      <c r="U43" s="741"/>
      <c r="V43" s="741"/>
      <c r="W43" s="741"/>
      <c r="X43" s="741"/>
      <c r="Y43" s="741"/>
      <c r="Z43" s="741"/>
      <c r="AA43" s="741"/>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t="s">
        <v>482</v>
      </c>
      <c r="W46" s="656" t="s">
        <v>489</v>
      </c>
      <c r="X46" s="656"/>
      <c r="Y46" s="656"/>
      <c r="Z46" s="667" t="s">
        <v>482</v>
      </c>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673</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183</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FOIVGMtPi10fX1EqhwsiVgk7CNcpObiWxyrOGkmBsGzsy0C6Ksr2hMuRRXzCV9uVGezIXlc0lSN7uT+uClM4+Q==" saltValue="lsJ3oYO0I0IeUgy8jAjDF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3"/>
  <dimension ref="A1:AL84"/>
  <sheetViews>
    <sheetView showGridLines="0" topLeftCell="G1" zoomScaleNormal="100" workbookViewId="0">
      <selection activeCell="G4" sqref="G4:P4"/>
    </sheetView>
  </sheetViews>
  <sheetFormatPr baseColWidth="10" defaultColWidth="11.42578125" defaultRowHeight="12.75"/>
  <cols>
    <col min="1" max="2" width="1.140625" customWidth="1"/>
    <col min="3" max="3" width="4.28515625" customWidth="1"/>
    <col min="4" max="4" width="5.42578125" customWidth="1"/>
    <col min="5" max="5" width="5.1406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853</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854</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0.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59.25" customHeight="1">
      <c r="B13" s="215"/>
      <c r="C13" s="219"/>
      <c r="D13" s="220"/>
      <c r="E13" s="220"/>
      <c r="F13" s="220"/>
      <c r="G13" s="220"/>
      <c r="H13" s="220"/>
      <c r="I13" s="220"/>
      <c r="J13" s="220"/>
      <c r="K13" s="220"/>
      <c r="L13" s="220"/>
      <c r="M13" s="220"/>
      <c r="N13" s="220"/>
      <c r="O13" s="220"/>
      <c r="P13" s="220"/>
      <c r="Q13" s="220"/>
      <c r="R13" s="766" t="s">
        <v>855</v>
      </c>
      <c r="S13" s="766"/>
      <c r="T13" s="766"/>
      <c r="U13" s="766"/>
      <c r="V13" s="766"/>
      <c r="W13" s="766"/>
      <c r="X13" s="766"/>
      <c r="Y13" s="766"/>
      <c r="Z13" s="766"/>
      <c r="AA13" s="766"/>
      <c r="AB13" s="216"/>
      <c r="AE13" s="218"/>
      <c r="AF13" s="218"/>
      <c r="AG13" s="218"/>
      <c r="AH13" s="218"/>
      <c r="AI13" s="218"/>
      <c r="AJ13" s="218"/>
      <c r="AK13" s="218"/>
      <c r="AL13" s="218"/>
    </row>
    <row r="14" spans="2:38" ht="27" customHeight="1">
      <c r="B14" s="215"/>
      <c r="C14" s="219"/>
      <c r="D14" s="220"/>
      <c r="E14" s="220"/>
      <c r="F14" s="220"/>
      <c r="G14" s="220"/>
      <c r="H14" s="220"/>
      <c r="I14" s="220"/>
      <c r="J14" s="220"/>
      <c r="K14" s="220"/>
      <c r="L14" s="220"/>
      <c r="M14" s="220"/>
      <c r="N14" s="220"/>
      <c r="O14" s="220"/>
      <c r="P14" s="220"/>
      <c r="Q14" s="220"/>
      <c r="R14" s="766"/>
      <c r="S14" s="766"/>
      <c r="T14" s="766"/>
      <c r="U14" s="766"/>
      <c r="V14" s="766"/>
      <c r="W14" s="766"/>
      <c r="X14" s="766"/>
      <c r="Y14" s="766"/>
      <c r="Z14" s="766"/>
      <c r="AA14" s="766"/>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66"/>
      <c r="S15" s="766"/>
      <c r="T15" s="766"/>
      <c r="U15" s="766"/>
      <c r="V15" s="766"/>
      <c r="W15" s="766"/>
      <c r="X15" s="766"/>
      <c r="Y15" s="766"/>
      <c r="Z15" s="766"/>
      <c r="AA15" s="766"/>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66"/>
      <c r="S16" s="766"/>
      <c r="T16" s="766"/>
      <c r="U16" s="766"/>
      <c r="V16" s="766"/>
      <c r="W16" s="766"/>
      <c r="X16" s="766"/>
      <c r="Y16" s="766"/>
      <c r="Z16" s="766"/>
      <c r="AA16" s="766"/>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66"/>
      <c r="S17" s="766"/>
      <c r="T17" s="766"/>
      <c r="U17" s="766"/>
      <c r="V17" s="766"/>
      <c r="W17" s="766"/>
      <c r="X17" s="766"/>
      <c r="Y17" s="766"/>
      <c r="Z17" s="766"/>
      <c r="AA17" s="766"/>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66"/>
      <c r="S18" s="766"/>
      <c r="T18" s="766"/>
      <c r="U18" s="766"/>
      <c r="V18" s="766"/>
      <c r="W18" s="766"/>
      <c r="X18" s="766"/>
      <c r="Y18" s="766"/>
      <c r="Z18" s="766"/>
      <c r="AA18" s="766"/>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66"/>
      <c r="S19" s="766"/>
      <c r="T19" s="766"/>
      <c r="U19" s="766"/>
      <c r="V19" s="766"/>
      <c r="W19" s="766"/>
      <c r="X19" s="766"/>
      <c r="Y19" s="766"/>
      <c r="Z19" s="766"/>
      <c r="AA19" s="766"/>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66"/>
      <c r="S20" s="766"/>
      <c r="T20" s="766"/>
      <c r="U20" s="766"/>
      <c r="V20" s="766"/>
      <c r="W20" s="766"/>
      <c r="X20" s="766"/>
      <c r="Y20" s="766"/>
      <c r="Z20" s="766"/>
      <c r="AA20" s="766"/>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t="s">
        <v>856</v>
      </c>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6"/>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29">
        <f>INDICADORES!H73</f>
        <v>25596</v>
      </c>
      <c r="G31" s="229">
        <f>INDICADORES!K73</f>
        <v>27297</v>
      </c>
      <c r="H31" s="229">
        <f>INDICADORES!N73</f>
        <v>28973</v>
      </c>
      <c r="I31" s="229">
        <f>INDICADORES!T73</f>
        <v>28462</v>
      </c>
      <c r="J31" s="229">
        <f>INDICADORES!W73</f>
        <v>27463</v>
      </c>
      <c r="K31" s="229">
        <f>INDICADORES!Z73</f>
        <v>26840</v>
      </c>
      <c r="L31" s="229">
        <f>INDICADORES!AF73</f>
        <v>27298</v>
      </c>
      <c r="M31" s="229">
        <f>INDICADORES!AI73</f>
        <v>32220</v>
      </c>
      <c r="N31" s="229">
        <f>INDICADORES!AL73</f>
        <v>35871</v>
      </c>
      <c r="O31" s="229">
        <f>INDICADORES!AR73</f>
        <v>34883</v>
      </c>
      <c r="P31" s="229">
        <f>INDICADORES!AU73</f>
        <v>30202</v>
      </c>
      <c r="Q31" s="229">
        <f>INDICADORES!AX73</f>
        <v>31178</v>
      </c>
      <c r="R31" s="230">
        <f>SUM(F31:Q31)</f>
        <v>356283</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29" t="s">
        <v>219</v>
      </c>
      <c r="G32" s="229" t="s">
        <v>219</v>
      </c>
      <c r="H32" s="229" t="s">
        <v>219</v>
      </c>
      <c r="I32" s="229" t="s">
        <v>219</v>
      </c>
      <c r="J32" s="229" t="s">
        <v>219</v>
      </c>
      <c r="K32" s="229" t="s">
        <v>219</v>
      </c>
      <c r="L32" s="229" t="s">
        <v>219</v>
      </c>
      <c r="M32" s="229" t="s">
        <v>219</v>
      </c>
      <c r="N32" s="229" t="s">
        <v>219</v>
      </c>
      <c r="O32" s="229" t="s">
        <v>219</v>
      </c>
      <c r="P32" s="229" t="s">
        <v>219</v>
      </c>
      <c r="Q32" s="229" t="s">
        <v>219</v>
      </c>
      <c r="R32" s="229" t="s">
        <v>219</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33">
        <f t="shared" ref="F33:R33" si="0">F31</f>
        <v>25596</v>
      </c>
      <c r="G33" s="233">
        <f t="shared" si="0"/>
        <v>27297</v>
      </c>
      <c r="H33" s="233">
        <f t="shared" si="0"/>
        <v>28973</v>
      </c>
      <c r="I33" s="233">
        <f t="shared" si="0"/>
        <v>28462</v>
      </c>
      <c r="J33" s="233">
        <f t="shared" si="0"/>
        <v>27463</v>
      </c>
      <c r="K33" s="233">
        <f t="shared" si="0"/>
        <v>26840</v>
      </c>
      <c r="L33" s="233">
        <f t="shared" si="0"/>
        <v>27298</v>
      </c>
      <c r="M33" s="233">
        <f t="shared" si="0"/>
        <v>32220</v>
      </c>
      <c r="N33" s="233">
        <f t="shared" si="0"/>
        <v>35871</v>
      </c>
      <c r="O33" s="233">
        <f t="shared" si="0"/>
        <v>34883</v>
      </c>
      <c r="P33" s="233">
        <f t="shared" si="0"/>
        <v>30202</v>
      </c>
      <c r="Q33" s="233">
        <f t="shared" si="0"/>
        <v>31178</v>
      </c>
      <c r="R33" s="233">
        <f t="shared" si="0"/>
        <v>356283</v>
      </c>
      <c r="U33" s="234">
        <f>AVERAGE(F33,G33,H33,I33,J33,K33,L33,M33,N33,O33,P33,Q33)</f>
        <v>29690.25</v>
      </c>
      <c r="V33" s="220"/>
      <c r="W33" s="220"/>
      <c r="X33" s="220"/>
      <c r="Y33" s="220"/>
      <c r="Z33" s="220"/>
      <c r="AA33" s="221"/>
      <c r="AB33" s="216"/>
      <c r="AE33" s="218"/>
      <c r="AF33" s="218"/>
      <c r="AG33" s="218"/>
      <c r="AH33" s="218"/>
      <c r="AI33" s="218"/>
      <c r="AJ33" s="218"/>
      <c r="AK33" s="218"/>
      <c r="AL33" s="218"/>
    </row>
    <row r="34" spans="2:38" ht="18.75" customHeight="1">
      <c r="B34" s="215"/>
      <c r="C34" s="219"/>
      <c r="D34" s="231" t="s">
        <v>516</v>
      </c>
      <c r="E34" s="232"/>
      <c r="F34" s="235">
        <v>17057</v>
      </c>
      <c r="G34" s="235">
        <v>16351</v>
      </c>
      <c r="H34" s="235">
        <v>19509</v>
      </c>
      <c r="I34" s="235">
        <v>20741</v>
      </c>
      <c r="J34" s="235">
        <v>23075</v>
      </c>
      <c r="K34" s="235">
        <v>22107</v>
      </c>
      <c r="L34" s="235">
        <v>21577</v>
      </c>
      <c r="M34" s="235">
        <v>22890</v>
      </c>
      <c r="N34" s="235">
        <v>24553</v>
      </c>
      <c r="O34" s="235">
        <v>24551</v>
      </c>
      <c r="P34" s="235">
        <v>23364</v>
      </c>
      <c r="Q34" s="235">
        <v>22102</v>
      </c>
      <c r="R34" s="235">
        <v>257877</v>
      </c>
      <c r="U34" s="236"/>
      <c r="V34" s="220"/>
      <c r="W34" s="220"/>
      <c r="X34" s="220"/>
      <c r="Y34" s="220"/>
      <c r="Z34" s="220"/>
      <c r="AA34" s="221"/>
      <c r="AB34" s="216"/>
      <c r="AE34" s="218"/>
      <c r="AF34" s="218"/>
      <c r="AG34" s="218"/>
      <c r="AH34" s="218"/>
      <c r="AI34" s="218"/>
      <c r="AJ34" s="218"/>
      <c r="AK34" s="218"/>
      <c r="AL34" s="218"/>
    </row>
    <row r="35" spans="2:38" ht="15.75" customHeight="1">
      <c r="B35" s="215"/>
      <c r="C35" s="219"/>
      <c r="D35" s="685" t="s">
        <v>26</v>
      </c>
      <c r="E35" s="685"/>
      <c r="F35" s="237">
        <v>22500</v>
      </c>
      <c r="G35" s="237">
        <v>22500</v>
      </c>
      <c r="H35" s="237">
        <v>22500</v>
      </c>
      <c r="I35" s="237">
        <v>22500</v>
      </c>
      <c r="J35" s="237">
        <v>22500</v>
      </c>
      <c r="K35" s="237">
        <v>22500</v>
      </c>
      <c r="L35" s="237">
        <v>22500</v>
      </c>
      <c r="M35" s="237">
        <v>22500</v>
      </c>
      <c r="N35" s="237">
        <v>22500</v>
      </c>
      <c r="O35" s="237">
        <v>22500</v>
      </c>
      <c r="P35" s="237">
        <v>22500</v>
      </c>
      <c r="Q35" s="237">
        <v>22500</v>
      </c>
      <c r="R35" s="237">
        <f>SUM(F35:Q35)</f>
        <v>270000</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857</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858</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859</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52" t="s">
        <v>860</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ubF2ayoBrpTJpHWb+aHsZxdUUZJOzMH0jp/HR+6hFd1SSw2TwY4+i2gXn6jsDErNFJSpQpzuZuM4jLf3mUro0Q==" saltValue="yt7ZUGaU5fuHRL+oDt4Kww=="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4"/>
  <dimension ref="A1:AM84"/>
  <sheetViews>
    <sheetView showGridLines="0" topLeftCell="A27" zoomScaleNormal="100" workbookViewId="0">
      <selection activeCell="R22" sqref="R22"/>
    </sheetView>
  </sheetViews>
  <sheetFormatPr baseColWidth="10" defaultColWidth="11.42578125" defaultRowHeight="12.75"/>
  <cols>
    <col min="1" max="2" width="1.140625" customWidth="1"/>
    <col min="3" max="3" width="4.28515625" customWidth="1"/>
    <col min="4" max="4" width="4.85546875" customWidth="1"/>
    <col min="5" max="5" width="5.7109375" customWidth="1"/>
    <col min="6" max="28" width="8.7109375" customWidth="1"/>
    <col min="29" max="30" width="1.140625" customWidth="1"/>
    <col min="33" max="33" width="62.85546875" customWidth="1"/>
  </cols>
  <sheetData>
    <row r="1" spans="2:39" ht="6" customHeight="1"/>
    <row r="2" spans="2:39"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4"/>
    </row>
    <row r="3" spans="2:39">
      <c r="B3" s="215"/>
      <c r="G3" s="688" t="str">
        <f>+'OP MEDICINA GRAL'!G3</f>
        <v>HOSPITAL REGIONAL DE MONIQUIRÁ E.S.E.</v>
      </c>
      <c r="H3" s="688"/>
      <c r="I3" s="688"/>
      <c r="J3" s="688"/>
      <c r="K3" s="688"/>
      <c r="L3" s="688"/>
      <c r="M3" s="688"/>
      <c r="N3" s="688"/>
      <c r="O3" s="688"/>
      <c r="P3" s="688"/>
      <c r="AC3" s="216"/>
    </row>
    <row r="4" spans="2:39">
      <c r="B4" s="215"/>
      <c r="G4" s="688" t="s">
        <v>430</v>
      </c>
      <c r="H4" s="688"/>
      <c r="I4" s="688"/>
      <c r="J4" s="688"/>
      <c r="K4" s="688"/>
      <c r="L4" s="688"/>
      <c r="M4" s="688"/>
      <c r="N4" s="688"/>
      <c r="O4" s="688"/>
      <c r="P4" s="688"/>
      <c r="AC4" s="216"/>
    </row>
    <row r="5" spans="2:39">
      <c r="B5" s="215"/>
      <c r="G5" s="688" t="s">
        <v>537</v>
      </c>
      <c r="H5" s="688"/>
      <c r="I5" s="688"/>
      <c r="J5" s="688"/>
      <c r="K5" s="688"/>
      <c r="L5" s="688"/>
      <c r="M5" s="688"/>
      <c r="N5" s="688"/>
      <c r="O5" s="688"/>
      <c r="P5" s="688"/>
      <c r="AC5" s="216"/>
    </row>
    <row r="6" spans="2:39" ht="4.5" customHeight="1">
      <c r="B6" s="215"/>
      <c r="AC6" s="216"/>
    </row>
    <row r="7" spans="2:39"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689"/>
      <c r="AC7" s="216"/>
    </row>
    <row r="8" spans="2:39" ht="29.25" customHeight="1">
      <c r="B8" s="215"/>
      <c r="C8" s="690" t="s">
        <v>433</v>
      </c>
      <c r="D8" s="690"/>
      <c r="E8" s="690"/>
      <c r="F8" s="691" t="s">
        <v>861</v>
      </c>
      <c r="G8" s="691"/>
      <c r="H8" s="691"/>
      <c r="I8" s="691"/>
      <c r="J8" s="691"/>
      <c r="K8" s="691"/>
      <c r="L8" s="691"/>
      <c r="M8" s="691"/>
      <c r="N8" s="691"/>
      <c r="O8" s="691"/>
      <c r="P8" s="691"/>
      <c r="Q8" s="692" t="s">
        <v>435</v>
      </c>
      <c r="R8" s="692"/>
      <c r="S8" s="693"/>
      <c r="T8" s="693"/>
      <c r="U8" s="217"/>
      <c r="V8" s="692" t="s">
        <v>436</v>
      </c>
      <c r="W8" s="692"/>
      <c r="X8" s="694" t="s">
        <v>668</v>
      </c>
      <c r="Y8" s="694"/>
      <c r="Z8" s="694"/>
      <c r="AA8" s="694"/>
      <c r="AB8" s="694"/>
      <c r="AC8" s="216"/>
      <c r="AF8" s="218"/>
      <c r="AG8" s="686"/>
      <c r="AH8" s="686"/>
      <c r="AI8" s="686"/>
      <c r="AJ8" s="686"/>
      <c r="AK8" s="686"/>
      <c r="AL8" s="686"/>
      <c r="AM8" s="686"/>
    </row>
    <row r="9" spans="2:39" ht="24" customHeight="1">
      <c r="B9" s="215"/>
      <c r="C9" s="668" t="s">
        <v>438</v>
      </c>
      <c r="D9" s="668"/>
      <c r="E9" s="668"/>
      <c r="F9" s="687" t="s">
        <v>862</v>
      </c>
      <c r="G9" s="687"/>
      <c r="H9" s="687"/>
      <c r="I9" s="687"/>
      <c r="J9" s="687"/>
      <c r="K9" s="687"/>
      <c r="L9" s="687"/>
      <c r="M9" s="687"/>
      <c r="N9" s="687"/>
      <c r="O9" s="687"/>
      <c r="P9" s="687"/>
      <c r="Q9" s="687"/>
      <c r="R9" s="687"/>
      <c r="S9" s="687"/>
      <c r="T9" s="687"/>
      <c r="U9" s="687"/>
      <c r="V9" s="687"/>
      <c r="W9" s="687"/>
      <c r="X9" s="687"/>
      <c r="Y9" s="687"/>
      <c r="Z9" s="687"/>
      <c r="AA9" s="687"/>
      <c r="AB9" s="687"/>
      <c r="AC9" s="216"/>
      <c r="AF9" s="218"/>
      <c r="AG9" s="686"/>
      <c r="AH9" s="686"/>
      <c r="AI9" s="686"/>
      <c r="AJ9" s="686"/>
      <c r="AK9" s="686"/>
      <c r="AL9" s="686"/>
      <c r="AM9" s="686"/>
    </row>
    <row r="10" spans="2:39" ht="32.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687"/>
      <c r="AC10" s="216"/>
      <c r="AF10" s="218"/>
      <c r="AG10" s="218"/>
      <c r="AH10" s="218"/>
      <c r="AI10" s="218"/>
    </row>
    <row r="11" spans="2:39"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1"/>
      <c r="AC11" s="216"/>
      <c r="AF11" s="218"/>
      <c r="AG11" s="218"/>
      <c r="AH11" s="218"/>
      <c r="AI11" s="218"/>
      <c r="AJ11" s="218"/>
      <c r="AK11" s="218"/>
      <c r="AL11" s="218"/>
      <c r="AM11" s="218"/>
    </row>
    <row r="12" spans="2:39" ht="18.7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682"/>
      <c r="AC12" s="216"/>
      <c r="AF12" s="218"/>
      <c r="AG12" s="218"/>
      <c r="AH12" s="218"/>
      <c r="AI12" s="218"/>
      <c r="AJ12" s="218"/>
      <c r="AK12" s="218"/>
      <c r="AL12" s="218"/>
      <c r="AM12" s="218"/>
    </row>
    <row r="13" spans="2:39" ht="30.75" customHeight="1">
      <c r="B13" s="215"/>
      <c r="C13" s="219"/>
      <c r="D13" s="220"/>
      <c r="E13" s="220"/>
      <c r="F13" s="220"/>
      <c r="G13" s="220"/>
      <c r="H13" s="220"/>
      <c r="I13" s="220"/>
      <c r="J13" s="220"/>
      <c r="K13" s="220"/>
      <c r="L13" s="220"/>
      <c r="M13" s="220"/>
      <c r="N13" s="220"/>
      <c r="O13" s="220"/>
      <c r="P13" s="220"/>
      <c r="Q13" s="220"/>
      <c r="R13" s="758" t="s">
        <v>863</v>
      </c>
      <c r="S13" s="758"/>
      <c r="T13" s="758"/>
      <c r="U13" s="758"/>
      <c r="V13" s="758"/>
      <c r="W13" s="758"/>
      <c r="X13" s="758"/>
      <c r="Y13" s="758"/>
      <c r="Z13" s="758"/>
      <c r="AA13" s="758"/>
      <c r="AB13" s="758"/>
      <c r="AC13" s="216"/>
      <c r="AF13" s="218"/>
      <c r="AG13" s="218"/>
      <c r="AH13" s="218"/>
      <c r="AI13" s="218"/>
      <c r="AJ13" s="218"/>
      <c r="AK13" s="218"/>
      <c r="AL13" s="218"/>
      <c r="AM13" s="218"/>
    </row>
    <row r="14" spans="2:39" ht="18" customHeight="1">
      <c r="B14" s="215"/>
      <c r="C14" s="219"/>
      <c r="D14" s="220"/>
      <c r="E14" s="220"/>
      <c r="F14" s="220"/>
      <c r="G14" s="220"/>
      <c r="H14" s="220"/>
      <c r="I14" s="220"/>
      <c r="J14" s="220"/>
      <c r="K14" s="220"/>
      <c r="L14" s="220"/>
      <c r="M14" s="220"/>
      <c r="N14" s="220"/>
      <c r="O14" s="220"/>
      <c r="P14" s="220"/>
      <c r="Q14" s="220"/>
      <c r="R14" s="758"/>
      <c r="S14" s="758"/>
      <c r="T14" s="758"/>
      <c r="U14" s="758"/>
      <c r="V14" s="758"/>
      <c r="W14" s="758"/>
      <c r="X14" s="758"/>
      <c r="Y14" s="758"/>
      <c r="Z14" s="758"/>
      <c r="AA14" s="758"/>
      <c r="AB14" s="758"/>
      <c r="AC14" s="216"/>
      <c r="AF14" s="218"/>
      <c r="AG14" s="218"/>
      <c r="AH14" s="218"/>
      <c r="AI14" s="218"/>
      <c r="AJ14" s="218"/>
      <c r="AK14" s="218"/>
      <c r="AL14" s="218"/>
      <c r="AM14" s="218"/>
    </row>
    <row r="15" spans="2:39" ht="30.75" customHeight="1">
      <c r="B15" s="215"/>
      <c r="C15" s="219"/>
      <c r="D15" s="220"/>
      <c r="E15" s="220"/>
      <c r="F15" s="220"/>
      <c r="G15" s="220"/>
      <c r="H15" s="220"/>
      <c r="I15" s="220"/>
      <c r="J15" s="220"/>
      <c r="K15" s="220"/>
      <c r="L15" s="220"/>
      <c r="M15" s="220"/>
      <c r="N15" s="220"/>
      <c r="O15" s="220"/>
      <c r="P15" s="220"/>
      <c r="Q15" s="220"/>
      <c r="R15" s="758"/>
      <c r="S15" s="758"/>
      <c r="T15" s="758"/>
      <c r="U15" s="758"/>
      <c r="V15" s="758"/>
      <c r="W15" s="758"/>
      <c r="X15" s="758"/>
      <c r="Y15" s="758"/>
      <c r="Z15" s="758"/>
      <c r="AA15" s="758"/>
      <c r="AB15" s="758"/>
      <c r="AC15" s="216"/>
      <c r="AF15" s="218"/>
      <c r="AG15" s="218"/>
      <c r="AH15" s="218"/>
      <c r="AI15" s="218"/>
      <c r="AJ15" s="218"/>
      <c r="AK15" s="218"/>
      <c r="AL15" s="218"/>
      <c r="AM15" s="218"/>
    </row>
    <row r="16" spans="2:39" ht="27.75" customHeight="1">
      <c r="B16" s="215"/>
      <c r="C16" s="219"/>
      <c r="D16" s="220"/>
      <c r="E16" s="220"/>
      <c r="F16" s="220"/>
      <c r="G16" s="220"/>
      <c r="H16" s="220"/>
      <c r="I16" s="220"/>
      <c r="J16" s="220"/>
      <c r="K16" s="220"/>
      <c r="L16" s="220"/>
      <c r="M16" s="220"/>
      <c r="N16" s="220"/>
      <c r="O16" s="220"/>
      <c r="P16" s="220"/>
      <c r="Q16" s="220"/>
      <c r="R16" s="758"/>
      <c r="S16" s="758"/>
      <c r="T16" s="758"/>
      <c r="U16" s="758"/>
      <c r="V16" s="758"/>
      <c r="W16" s="758"/>
      <c r="X16" s="758"/>
      <c r="Y16" s="758"/>
      <c r="Z16" s="758"/>
      <c r="AA16" s="758"/>
      <c r="AB16" s="758"/>
      <c r="AC16" s="216"/>
      <c r="AF16" s="218"/>
      <c r="AG16" s="218"/>
      <c r="AH16" s="218"/>
      <c r="AI16" s="218"/>
      <c r="AJ16" s="218"/>
      <c r="AK16" s="218"/>
      <c r="AL16" s="218"/>
      <c r="AM16" s="218"/>
    </row>
    <row r="17" spans="2:39" ht="19.5" customHeight="1">
      <c r="B17" s="215"/>
      <c r="C17" s="219"/>
      <c r="D17" s="220"/>
      <c r="E17" s="220"/>
      <c r="F17" s="220"/>
      <c r="G17" s="220"/>
      <c r="H17" s="220"/>
      <c r="I17" s="220"/>
      <c r="J17" s="220"/>
      <c r="K17" s="220"/>
      <c r="L17" s="220"/>
      <c r="M17" s="220"/>
      <c r="N17" s="220"/>
      <c r="O17" s="220"/>
      <c r="P17" s="220"/>
      <c r="Q17" s="220"/>
      <c r="R17" s="758"/>
      <c r="S17" s="758"/>
      <c r="T17" s="758"/>
      <c r="U17" s="758"/>
      <c r="V17" s="758"/>
      <c r="W17" s="758"/>
      <c r="X17" s="758"/>
      <c r="Y17" s="758"/>
      <c r="Z17" s="758"/>
      <c r="AA17" s="758"/>
      <c r="AB17" s="758"/>
      <c r="AC17" s="216"/>
      <c r="AF17" s="218"/>
      <c r="AG17" s="218"/>
      <c r="AH17" s="218"/>
      <c r="AI17" s="218"/>
      <c r="AJ17" s="218"/>
      <c r="AK17" s="218"/>
      <c r="AL17" s="218"/>
      <c r="AM17" s="218"/>
    </row>
    <row r="18" spans="2:39" ht="30.75" customHeight="1">
      <c r="B18" s="215"/>
      <c r="C18" s="219"/>
      <c r="D18" s="220"/>
      <c r="E18" s="220"/>
      <c r="F18" s="220"/>
      <c r="G18" s="220"/>
      <c r="H18" s="220"/>
      <c r="I18" s="220"/>
      <c r="J18" s="220"/>
      <c r="K18" s="220"/>
      <c r="L18" s="220"/>
      <c r="M18" s="220"/>
      <c r="N18" s="220"/>
      <c r="O18" s="220"/>
      <c r="P18" s="220"/>
      <c r="Q18" s="220"/>
      <c r="R18" s="758"/>
      <c r="S18" s="758"/>
      <c r="T18" s="758"/>
      <c r="U18" s="758"/>
      <c r="V18" s="758"/>
      <c r="W18" s="758"/>
      <c r="X18" s="758"/>
      <c r="Y18" s="758"/>
      <c r="Z18" s="758"/>
      <c r="AA18" s="758"/>
      <c r="AB18" s="758"/>
      <c r="AC18" s="216"/>
      <c r="AF18" s="218"/>
      <c r="AG18" s="218"/>
      <c r="AH18" s="218"/>
      <c r="AI18" s="218"/>
      <c r="AJ18" s="218"/>
      <c r="AK18" s="218"/>
      <c r="AL18" s="218"/>
      <c r="AM18" s="218"/>
    </row>
    <row r="19" spans="2:39" ht="26.25" customHeight="1">
      <c r="B19" s="215"/>
      <c r="C19" s="219"/>
      <c r="D19" s="220"/>
      <c r="E19" s="220"/>
      <c r="F19" s="220"/>
      <c r="G19" s="220"/>
      <c r="H19" s="220"/>
      <c r="I19" s="220"/>
      <c r="J19" s="220"/>
      <c r="K19" s="220"/>
      <c r="L19" s="220"/>
      <c r="M19" s="220"/>
      <c r="N19" s="220"/>
      <c r="O19" s="220"/>
      <c r="P19" s="220"/>
      <c r="Q19" s="220"/>
      <c r="R19" s="758"/>
      <c r="S19" s="758"/>
      <c r="T19" s="758"/>
      <c r="U19" s="758"/>
      <c r="V19" s="758"/>
      <c r="W19" s="758"/>
      <c r="X19" s="758"/>
      <c r="Y19" s="758"/>
      <c r="Z19" s="758"/>
      <c r="AA19" s="758"/>
      <c r="AB19" s="758"/>
      <c r="AC19" s="216"/>
      <c r="AF19" s="218"/>
      <c r="AG19" s="218"/>
      <c r="AH19" s="218"/>
      <c r="AI19" s="218"/>
      <c r="AJ19" s="218"/>
      <c r="AK19" s="218"/>
      <c r="AL19" s="218"/>
      <c r="AM19" s="218"/>
    </row>
    <row r="20" spans="2:39" ht="22.5" customHeight="1">
      <c r="B20" s="215"/>
      <c r="C20" s="219"/>
      <c r="D20" s="220"/>
      <c r="E20" s="220"/>
      <c r="F20" s="220"/>
      <c r="G20" s="220"/>
      <c r="H20" s="220"/>
      <c r="I20" s="220"/>
      <c r="J20" s="220"/>
      <c r="K20" s="220"/>
      <c r="L20" s="220"/>
      <c r="M20" s="220"/>
      <c r="N20" s="220"/>
      <c r="O20" s="220"/>
      <c r="P20" s="220"/>
      <c r="Q20" s="220"/>
      <c r="R20" s="758"/>
      <c r="S20" s="758"/>
      <c r="T20" s="758"/>
      <c r="U20" s="758"/>
      <c r="V20" s="758"/>
      <c r="W20" s="758"/>
      <c r="X20" s="758"/>
      <c r="Y20" s="758"/>
      <c r="Z20" s="758"/>
      <c r="AA20" s="758"/>
      <c r="AB20" s="758"/>
      <c r="AC20" s="216"/>
      <c r="AF20" s="218"/>
      <c r="AG20" s="218"/>
      <c r="AH20" s="218"/>
      <c r="AI20" s="218"/>
      <c r="AJ20" s="218"/>
      <c r="AK20" s="218"/>
      <c r="AL20" s="218"/>
      <c r="AM20" s="218"/>
    </row>
    <row r="21" spans="2:39"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682"/>
      <c r="AC21" s="216"/>
      <c r="AF21" s="218"/>
      <c r="AG21" s="218"/>
      <c r="AH21" s="218"/>
      <c r="AI21" s="218"/>
      <c r="AJ21" s="218"/>
      <c r="AK21" s="218"/>
      <c r="AL21" s="218"/>
      <c r="AM21" s="218"/>
    </row>
    <row r="22" spans="2:39" ht="18" customHeight="1">
      <c r="B22" s="215"/>
      <c r="C22" s="219"/>
      <c r="D22" s="220"/>
      <c r="E22" s="220"/>
      <c r="F22" s="220"/>
      <c r="G22" s="220"/>
      <c r="H22" s="220"/>
      <c r="I22" s="220"/>
      <c r="J22" s="220"/>
      <c r="K22" s="220"/>
      <c r="L22" s="220"/>
      <c r="M22" s="220"/>
      <c r="N22" s="220"/>
      <c r="O22" s="220"/>
      <c r="P22" s="220"/>
      <c r="Q22" s="220"/>
      <c r="R22" s="785" t="s">
        <v>864</v>
      </c>
      <c r="S22" s="785"/>
      <c r="T22" s="785"/>
      <c r="U22" s="785"/>
      <c r="V22" s="785"/>
      <c r="W22" s="785"/>
      <c r="X22" s="785"/>
      <c r="Y22" s="785"/>
      <c r="Z22" s="785"/>
      <c r="AA22" s="785"/>
      <c r="AB22" s="785"/>
      <c r="AC22" s="216"/>
      <c r="AF22" s="218"/>
      <c r="AG22" s="218"/>
      <c r="AH22" s="218"/>
      <c r="AI22" s="218"/>
      <c r="AJ22" s="218"/>
      <c r="AK22" s="218"/>
      <c r="AL22" s="218"/>
      <c r="AM22" s="218"/>
    </row>
    <row r="23" spans="2:39" ht="18" customHeight="1">
      <c r="B23" s="215"/>
      <c r="C23" s="219"/>
      <c r="D23" s="220"/>
      <c r="E23" s="220"/>
      <c r="F23" s="220"/>
      <c r="G23" s="220"/>
      <c r="H23" s="220"/>
      <c r="I23" s="220"/>
      <c r="J23" s="220"/>
      <c r="K23" s="220"/>
      <c r="L23" s="220"/>
      <c r="M23" s="220"/>
      <c r="N23" s="220"/>
      <c r="O23" s="220"/>
      <c r="P23" s="220"/>
      <c r="Q23" s="220"/>
      <c r="R23" s="785"/>
      <c r="S23" s="785"/>
      <c r="T23" s="785"/>
      <c r="U23" s="785"/>
      <c r="V23" s="785"/>
      <c r="W23" s="785"/>
      <c r="X23" s="785"/>
      <c r="Y23" s="785"/>
      <c r="Z23" s="785"/>
      <c r="AA23" s="785"/>
      <c r="AB23" s="785"/>
      <c r="AC23" s="216"/>
      <c r="AF23" s="218"/>
      <c r="AG23" s="218"/>
      <c r="AH23" s="218"/>
      <c r="AI23" s="218"/>
      <c r="AJ23" s="218"/>
      <c r="AK23" s="218"/>
      <c r="AL23" s="218"/>
      <c r="AM23" s="218"/>
    </row>
    <row r="24" spans="2:39" ht="18" customHeight="1">
      <c r="B24" s="215"/>
      <c r="C24" s="219"/>
      <c r="D24" s="220"/>
      <c r="E24" s="220"/>
      <c r="F24" s="220"/>
      <c r="G24" s="220"/>
      <c r="H24" s="220"/>
      <c r="I24" s="220"/>
      <c r="J24" s="220"/>
      <c r="K24" s="220"/>
      <c r="L24" s="220"/>
      <c r="M24" s="220"/>
      <c r="N24" s="220"/>
      <c r="O24" s="220"/>
      <c r="P24" s="220"/>
      <c r="Q24" s="220"/>
      <c r="R24" s="785"/>
      <c r="S24" s="785"/>
      <c r="T24" s="785"/>
      <c r="U24" s="785"/>
      <c r="V24" s="785"/>
      <c r="W24" s="785"/>
      <c r="X24" s="785"/>
      <c r="Y24" s="785"/>
      <c r="Z24" s="785"/>
      <c r="AA24" s="785"/>
      <c r="AB24" s="785"/>
      <c r="AC24" s="216"/>
      <c r="AF24" s="218"/>
      <c r="AG24" s="218"/>
      <c r="AH24" s="218"/>
      <c r="AI24" s="218"/>
      <c r="AJ24" s="218"/>
      <c r="AK24" s="218"/>
      <c r="AL24" s="218"/>
      <c r="AM24" s="218"/>
    </row>
    <row r="25" spans="2:39" ht="18" customHeight="1">
      <c r="B25" s="215"/>
      <c r="C25" s="219"/>
      <c r="D25" s="220"/>
      <c r="E25" s="220"/>
      <c r="F25" s="220"/>
      <c r="G25" s="220"/>
      <c r="H25" s="220"/>
      <c r="I25" s="220"/>
      <c r="J25" s="220"/>
      <c r="K25" s="220"/>
      <c r="L25" s="220"/>
      <c r="M25" s="220"/>
      <c r="N25" s="220"/>
      <c r="O25" s="220"/>
      <c r="P25" s="220"/>
      <c r="Q25" s="220"/>
      <c r="R25" s="785"/>
      <c r="S25" s="785"/>
      <c r="T25" s="785"/>
      <c r="U25" s="785"/>
      <c r="V25" s="785"/>
      <c r="W25" s="785"/>
      <c r="X25" s="785"/>
      <c r="Y25" s="785"/>
      <c r="Z25" s="785"/>
      <c r="AA25" s="785"/>
      <c r="AB25" s="785"/>
      <c r="AC25" s="216"/>
      <c r="AF25" s="218"/>
      <c r="AG25" s="218"/>
      <c r="AH25" s="218"/>
      <c r="AI25" s="218"/>
      <c r="AJ25" s="218"/>
      <c r="AK25" s="218"/>
      <c r="AL25" s="218"/>
      <c r="AM25" s="218"/>
    </row>
    <row r="26" spans="2:39" ht="18" customHeight="1">
      <c r="B26" s="215"/>
      <c r="C26" s="219"/>
      <c r="D26" s="220"/>
      <c r="E26" s="220"/>
      <c r="F26" s="220"/>
      <c r="G26" s="220"/>
      <c r="H26" s="220"/>
      <c r="I26" s="220"/>
      <c r="J26" s="220"/>
      <c r="K26" s="220"/>
      <c r="L26" s="220"/>
      <c r="M26" s="220"/>
      <c r="N26" s="220"/>
      <c r="O26" s="220"/>
      <c r="P26" s="220"/>
      <c r="Q26" s="220"/>
      <c r="R26" s="785"/>
      <c r="S26" s="785"/>
      <c r="T26" s="785"/>
      <c r="U26" s="785"/>
      <c r="V26" s="785"/>
      <c r="W26" s="785"/>
      <c r="X26" s="785"/>
      <c r="Y26" s="785"/>
      <c r="Z26" s="785"/>
      <c r="AA26" s="785"/>
      <c r="AB26" s="785"/>
      <c r="AC26" s="216"/>
      <c r="AF26" s="218"/>
      <c r="AG26" s="218"/>
      <c r="AH26" s="218"/>
      <c r="AI26" s="218"/>
      <c r="AJ26" s="218"/>
      <c r="AK26" s="218"/>
      <c r="AL26" s="218"/>
      <c r="AM26" s="218"/>
    </row>
    <row r="27" spans="2:39" ht="18" customHeight="1">
      <c r="B27" s="215"/>
      <c r="C27" s="219"/>
      <c r="D27" s="220"/>
      <c r="E27" s="220"/>
      <c r="F27" s="220"/>
      <c r="G27" s="220"/>
      <c r="H27" s="220"/>
      <c r="I27" s="220"/>
      <c r="J27" s="220"/>
      <c r="K27" s="220"/>
      <c r="L27" s="220"/>
      <c r="M27" s="220"/>
      <c r="N27" s="220"/>
      <c r="O27" s="220"/>
      <c r="P27" s="220"/>
      <c r="Q27" s="220"/>
      <c r="R27" s="785"/>
      <c r="S27" s="785"/>
      <c r="T27" s="785"/>
      <c r="U27" s="785"/>
      <c r="V27" s="785"/>
      <c r="W27" s="785"/>
      <c r="X27" s="785"/>
      <c r="Y27" s="785"/>
      <c r="Z27" s="785"/>
      <c r="AA27" s="785"/>
      <c r="AB27" s="785"/>
      <c r="AC27" s="216"/>
      <c r="AF27" s="218"/>
      <c r="AG27" s="218"/>
      <c r="AH27" s="218"/>
      <c r="AI27" s="218"/>
      <c r="AJ27" s="218"/>
      <c r="AK27" s="218"/>
      <c r="AL27" s="218"/>
      <c r="AM27" s="218"/>
    </row>
    <row r="28" spans="2:39" ht="21.75" customHeight="1">
      <c r="B28" s="215"/>
      <c r="C28" s="219"/>
      <c r="D28" s="220"/>
      <c r="E28" s="220"/>
      <c r="F28" s="220"/>
      <c r="G28" s="220"/>
      <c r="H28" s="220"/>
      <c r="I28" s="220"/>
      <c r="J28" s="220"/>
      <c r="K28" s="220"/>
      <c r="L28" s="220"/>
      <c r="M28" s="220"/>
      <c r="N28" s="220"/>
      <c r="O28" s="220"/>
      <c r="P28" s="220"/>
      <c r="Q28" s="220"/>
      <c r="R28" s="785"/>
      <c r="S28" s="785"/>
      <c r="T28" s="785"/>
      <c r="U28" s="785"/>
      <c r="V28" s="785"/>
      <c r="W28" s="785"/>
      <c r="X28" s="785"/>
      <c r="Y28" s="785"/>
      <c r="Z28" s="785"/>
      <c r="AA28" s="785"/>
      <c r="AB28" s="785"/>
      <c r="AC28" s="216"/>
      <c r="AF28" s="218"/>
      <c r="AG28" s="218"/>
      <c r="AH28" s="218"/>
      <c r="AI28" s="218"/>
      <c r="AJ28" s="218"/>
      <c r="AK28" s="218"/>
      <c r="AL28" s="218"/>
      <c r="AM28" s="218"/>
    </row>
    <row r="29" spans="2:39"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1"/>
      <c r="AC29" s="216"/>
      <c r="AF29" s="218"/>
      <c r="AG29" s="218"/>
      <c r="AH29" s="218"/>
      <c r="AI29" s="218"/>
      <c r="AJ29" s="218"/>
      <c r="AK29" s="218"/>
      <c r="AL29" s="218"/>
      <c r="AM29" s="218"/>
    </row>
    <row r="30" spans="2:39"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V30" s="220"/>
      <c r="W30" s="220"/>
      <c r="X30" s="220"/>
      <c r="Y30" s="220"/>
      <c r="Z30" s="220"/>
      <c r="AA30" s="220"/>
      <c r="AB30" s="221"/>
      <c r="AC30" s="216"/>
      <c r="AF30" s="218"/>
      <c r="AG30" s="218"/>
      <c r="AH30" s="218"/>
      <c r="AI30" s="218"/>
      <c r="AJ30" s="218"/>
      <c r="AK30" s="218"/>
      <c r="AL30" s="218"/>
      <c r="AM30" s="218"/>
    </row>
    <row r="31" spans="2:39" ht="22.5" customHeight="1">
      <c r="B31" s="215"/>
      <c r="C31" s="219"/>
      <c r="D31" s="227" t="s">
        <v>27</v>
      </c>
      <c r="E31" s="228"/>
      <c r="F31" s="256">
        <f>INDICADORES!H58</f>
        <v>0</v>
      </c>
      <c r="G31" s="256">
        <f>INDICADORES!K58</f>
        <v>0</v>
      </c>
      <c r="H31" s="256">
        <f>INDICADORES!N58</f>
        <v>0</v>
      </c>
      <c r="I31" s="256">
        <f>INDICADORES!T58</f>
        <v>2</v>
      </c>
      <c r="J31" s="256">
        <f>INDICADORES!W58</f>
        <v>0</v>
      </c>
      <c r="K31" s="256">
        <f>INDICADORES!Z58</f>
        <v>0</v>
      </c>
      <c r="L31" s="256">
        <f>INDICADORES!AF58</f>
        <v>0</v>
      </c>
      <c r="M31" s="256">
        <f>INDICADORES!AI58</f>
        <v>0</v>
      </c>
      <c r="N31" s="256">
        <f>INDICADORES!AL58</f>
        <v>0</v>
      </c>
      <c r="O31" s="256">
        <f>INDICADORES!AR58</f>
        <v>0</v>
      </c>
      <c r="P31" s="256">
        <f>INDICADORES!AU58</f>
        <v>0</v>
      </c>
      <c r="Q31" s="256">
        <f>INDICADORES!AX58</f>
        <v>0</v>
      </c>
      <c r="R31" s="257">
        <f>SUM(F31:Q31)</f>
        <v>2</v>
      </c>
      <c r="V31" s="220"/>
      <c r="W31" s="220"/>
      <c r="X31" s="220"/>
      <c r="Y31" s="220"/>
      <c r="Z31" s="220"/>
      <c r="AA31" s="220"/>
      <c r="AB31" s="221"/>
      <c r="AC31" s="216"/>
      <c r="AF31" s="218"/>
      <c r="AG31" s="218"/>
      <c r="AH31" s="218"/>
      <c r="AI31" s="218"/>
      <c r="AJ31" s="218"/>
      <c r="AK31" s="218"/>
      <c r="AL31" s="218"/>
      <c r="AM31" s="218"/>
    </row>
    <row r="32" spans="2:39" ht="22.5" customHeight="1">
      <c r="B32" s="215"/>
      <c r="C32" s="219"/>
      <c r="D32" s="227" t="s">
        <v>28</v>
      </c>
      <c r="E32" s="228"/>
      <c r="F32" s="256">
        <f>INDICADORES!I58</f>
        <v>57</v>
      </c>
      <c r="G32" s="256">
        <f>INDICADORES!L58</f>
        <v>69</v>
      </c>
      <c r="H32" s="256">
        <f>INDICADORES!O58</f>
        <v>67</v>
      </c>
      <c r="I32" s="256">
        <f>INDICADORES!U58</f>
        <v>72</v>
      </c>
      <c r="J32" s="256">
        <f>INDICADORES!X58</f>
        <v>58</v>
      </c>
      <c r="K32" s="256">
        <f>INDICADORES!AA58</f>
        <v>0</v>
      </c>
      <c r="L32" s="256">
        <f>INDICADORES!AG58</f>
        <v>0</v>
      </c>
      <c r="M32" s="256">
        <f>INDICADORES!AJ58</f>
        <v>67</v>
      </c>
      <c r="N32" s="256">
        <f>INDICADORES!AM58</f>
        <v>92</v>
      </c>
      <c r="O32" s="256">
        <f>INDICADORES!AS58</f>
        <v>63</v>
      </c>
      <c r="P32" s="256">
        <f>INDICADORES!AV58</f>
        <v>69</v>
      </c>
      <c r="Q32" s="256">
        <f>INDICADORES!AY58</f>
        <v>57</v>
      </c>
      <c r="R32" s="257">
        <f>SUM(F32:Q32)</f>
        <v>671</v>
      </c>
      <c r="V32" s="220"/>
      <c r="W32" s="220"/>
      <c r="X32" s="220"/>
      <c r="Y32" s="220"/>
      <c r="Z32" s="220"/>
      <c r="AA32" s="220"/>
      <c r="AB32" s="221"/>
      <c r="AC32" s="216"/>
      <c r="AF32" s="218"/>
      <c r="AG32" s="218"/>
      <c r="AH32" s="218"/>
      <c r="AI32" s="218"/>
      <c r="AJ32" s="218"/>
      <c r="AK32" s="218"/>
      <c r="AL32" s="218"/>
      <c r="AM32" s="218"/>
    </row>
    <row r="33" spans="2:39" ht="22.5" customHeight="1">
      <c r="B33" s="215"/>
      <c r="C33" s="219"/>
      <c r="D33" s="231" t="s">
        <v>515</v>
      </c>
      <c r="E33" s="232"/>
      <c r="F33" s="296">
        <f t="shared" ref="F33:R33" si="0">F31/F32*100000</f>
        <v>0</v>
      </c>
      <c r="G33" s="296">
        <f t="shared" si="0"/>
        <v>0</v>
      </c>
      <c r="H33" s="296">
        <f t="shared" si="0"/>
        <v>0</v>
      </c>
      <c r="I33" s="296">
        <f t="shared" si="0"/>
        <v>2777.7777777777778</v>
      </c>
      <c r="J33" s="296">
        <f t="shared" si="0"/>
        <v>0</v>
      </c>
      <c r="K33" s="296" t="e">
        <f t="shared" si="0"/>
        <v>#DIV/0!</v>
      </c>
      <c r="L33" s="296" t="e">
        <f t="shared" si="0"/>
        <v>#DIV/0!</v>
      </c>
      <c r="M33" s="296">
        <f t="shared" si="0"/>
        <v>0</v>
      </c>
      <c r="N33" s="296">
        <f t="shared" si="0"/>
        <v>0</v>
      </c>
      <c r="O33" s="296">
        <f t="shared" si="0"/>
        <v>0</v>
      </c>
      <c r="P33" s="296">
        <f t="shared" si="0"/>
        <v>0</v>
      </c>
      <c r="Q33" s="296">
        <f t="shared" si="0"/>
        <v>0</v>
      </c>
      <c r="R33" s="296">
        <f t="shared" si="0"/>
        <v>298.06259314456037</v>
      </c>
      <c r="V33" s="220"/>
      <c r="W33" s="220"/>
      <c r="X33" s="220"/>
      <c r="Y33" s="220"/>
      <c r="Z33" s="220"/>
      <c r="AA33" s="220"/>
      <c r="AB33" s="221"/>
      <c r="AC33" s="216"/>
      <c r="AF33" s="218"/>
      <c r="AG33" s="218"/>
      <c r="AH33" s="218"/>
      <c r="AI33" s="218"/>
      <c r="AJ33" s="218"/>
      <c r="AK33" s="218"/>
      <c r="AL33" s="218"/>
      <c r="AM33" s="218"/>
    </row>
    <row r="34" spans="2:39" ht="23.25" customHeight="1">
      <c r="B34" s="215"/>
      <c r="C34" s="219"/>
      <c r="D34" s="231" t="s">
        <v>516</v>
      </c>
      <c r="E34" s="232"/>
      <c r="F34" s="312">
        <v>0</v>
      </c>
      <c r="G34" s="312">
        <v>2325.58139534884</v>
      </c>
      <c r="H34" s="312">
        <v>0</v>
      </c>
      <c r="I34" s="312">
        <v>0</v>
      </c>
      <c r="J34" s="312">
        <v>0</v>
      </c>
      <c r="K34" s="312">
        <v>0</v>
      </c>
      <c r="L34" s="312">
        <v>0</v>
      </c>
      <c r="M34" s="312">
        <v>0</v>
      </c>
      <c r="N34" s="312">
        <v>0</v>
      </c>
      <c r="O34" s="312">
        <v>0</v>
      </c>
      <c r="P34" s="312">
        <v>0</v>
      </c>
      <c r="Q34" s="312">
        <v>0</v>
      </c>
      <c r="R34" s="374">
        <v>120.19230769230801</v>
      </c>
      <c r="V34" s="220"/>
      <c r="W34" s="220"/>
      <c r="X34" s="220"/>
      <c r="Y34" s="220"/>
      <c r="Z34" s="220"/>
      <c r="AA34" s="220"/>
      <c r="AB34" s="221"/>
      <c r="AC34" s="216"/>
      <c r="AF34" s="218"/>
      <c r="AG34" s="218"/>
      <c r="AH34" s="218"/>
      <c r="AI34" s="218"/>
      <c r="AJ34" s="218"/>
      <c r="AK34" s="218"/>
      <c r="AL34" s="218"/>
      <c r="AM34" s="218"/>
    </row>
    <row r="35" spans="2:39" ht="16.5" customHeight="1">
      <c r="B35" s="215"/>
      <c r="C35" s="219"/>
      <c r="D35" s="685" t="s">
        <v>26</v>
      </c>
      <c r="E35" s="685"/>
      <c r="F35" s="330">
        <v>0</v>
      </c>
      <c r="G35" s="330">
        <v>0</v>
      </c>
      <c r="H35" s="330">
        <v>0</v>
      </c>
      <c r="I35" s="330">
        <v>0</v>
      </c>
      <c r="J35" s="330">
        <v>0</v>
      </c>
      <c r="K35" s="330">
        <v>0</v>
      </c>
      <c r="L35" s="330">
        <v>0</v>
      </c>
      <c r="M35" s="330">
        <v>0</v>
      </c>
      <c r="N35" s="330">
        <v>0</v>
      </c>
      <c r="O35" s="330">
        <v>0</v>
      </c>
      <c r="P35" s="330">
        <v>0</v>
      </c>
      <c r="Q35" s="330">
        <v>0</v>
      </c>
      <c r="R35" s="374">
        <f>AVERAGE(F35:Q35)</f>
        <v>0</v>
      </c>
      <c r="V35" s="220"/>
      <c r="W35" s="220"/>
      <c r="X35" s="220"/>
      <c r="Y35" s="220"/>
      <c r="Z35" s="220"/>
      <c r="AA35" s="220"/>
      <c r="AB35" s="221"/>
      <c r="AC35" s="216"/>
      <c r="AF35" s="218"/>
      <c r="AG35" s="218"/>
      <c r="AH35" s="218"/>
      <c r="AI35" s="218"/>
      <c r="AJ35" s="218"/>
      <c r="AK35" s="218"/>
      <c r="AL35" s="218"/>
      <c r="AM35" s="218"/>
    </row>
    <row r="36" spans="2:39"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1"/>
      <c r="AC36" s="216"/>
      <c r="AF36" s="218"/>
      <c r="AG36" s="218"/>
      <c r="AH36" s="218"/>
      <c r="AI36" s="218"/>
      <c r="AJ36" s="218"/>
      <c r="AK36" s="218"/>
      <c r="AL36" s="218"/>
      <c r="AM36" s="218"/>
    </row>
    <row r="37" spans="2:39"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659"/>
      <c r="AC37" s="216"/>
      <c r="AF37" s="218"/>
      <c r="AG37" s="218"/>
      <c r="AH37" s="218"/>
      <c r="AI37" s="218"/>
      <c r="AJ37" s="218"/>
      <c r="AK37" s="218"/>
      <c r="AL37" s="218"/>
      <c r="AM37" s="218"/>
    </row>
    <row r="38" spans="2:39" ht="42.75" customHeight="1">
      <c r="B38" s="215"/>
      <c r="C38" s="677" t="s">
        <v>27</v>
      </c>
      <c r="D38" s="677"/>
      <c r="E38" s="677"/>
      <c r="F38" s="677"/>
      <c r="G38" s="678" t="s">
        <v>193</v>
      </c>
      <c r="H38" s="678"/>
      <c r="I38" s="678"/>
      <c r="J38" s="678"/>
      <c r="K38" s="678"/>
      <c r="L38" s="678"/>
      <c r="M38" s="678"/>
      <c r="N38" s="678"/>
      <c r="O38" s="679" t="s">
        <v>518</v>
      </c>
      <c r="P38" s="679"/>
      <c r="Q38" s="679"/>
      <c r="R38" s="679"/>
      <c r="S38" s="679"/>
      <c r="T38" s="742"/>
      <c r="U38" s="742"/>
      <c r="V38" s="742"/>
      <c r="W38" s="742"/>
      <c r="X38" s="742"/>
      <c r="Y38" s="742"/>
      <c r="Z38" s="742"/>
      <c r="AA38" s="742"/>
      <c r="AB38" s="742"/>
      <c r="AC38" s="216"/>
      <c r="AD38" s="238"/>
      <c r="AF38" s="261"/>
      <c r="AG38" s="646"/>
      <c r="AH38" s="646"/>
      <c r="AI38" s="646"/>
      <c r="AJ38" s="646"/>
      <c r="AK38" s="646"/>
      <c r="AL38" s="646"/>
      <c r="AM38" s="646"/>
    </row>
    <row r="39" spans="2:39" ht="24" customHeight="1">
      <c r="B39" s="215"/>
      <c r="C39" s="661" t="s">
        <v>28</v>
      </c>
      <c r="D39" s="661"/>
      <c r="E39" s="661"/>
      <c r="F39" s="661"/>
      <c r="G39" s="674" t="s">
        <v>194</v>
      </c>
      <c r="H39" s="674"/>
      <c r="I39" s="674"/>
      <c r="J39" s="674"/>
      <c r="K39" s="674"/>
      <c r="L39" s="674"/>
      <c r="M39" s="674"/>
      <c r="N39" s="674"/>
      <c r="O39" s="670" t="s">
        <v>519</v>
      </c>
      <c r="P39" s="670"/>
      <c r="Q39" s="670"/>
      <c r="R39" s="670"/>
      <c r="S39" s="670"/>
      <c r="T39" s="742"/>
      <c r="U39" s="742"/>
      <c r="V39" s="742"/>
      <c r="W39" s="742"/>
      <c r="X39" s="742"/>
      <c r="Y39" s="742"/>
      <c r="Z39" s="742"/>
      <c r="AA39" s="742"/>
      <c r="AB39" s="742"/>
      <c r="AC39" s="216"/>
      <c r="AD39" s="238"/>
      <c r="AF39" s="261"/>
      <c r="AG39" s="646"/>
      <c r="AH39" s="646"/>
      <c r="AI39" s="646"/>
      <c r="AJ39" s="646"/>
      <c r="AK39" s="646"/>
      <c r="AL39" s="646"/>
      <c r="AM39" s="646"/>
    </row>
    <row r="40" spans="2:39" ht="27" customHeight="1">
      <c r="B40" s="215"/>
      <c r="C40" s="661" t="s">
        <v>520</v>
      </c>
      <c r="D40" s="661"/>
      <c r="E40" s="661"/>
      <c r="F40" s="661"/>
      <c r="G40" s="674" t="s">
        <v>865</v>
      </c>
      <c r="H40" s="674"/>
      <c r="I40" s="674"/>
      <c r="J40" s="674"/>
      <c r="K40" s="674"/>
      <c r="L40" s="674"/>
      <c r="M40" s="674"/>
      <c r="N40" s="674"/>
      <c r="O40" s="675" t="s">
        <v>471</v>
      </c>
      <c r="P40" s="675"/>
      <c r="Q40" s="675"/>
      <c r="R40" s="675"/>
      <c r="S40" s="675"/>
      <c r="T40" s="740" t="s">
        <v>472</v>
      </c>
      <c r="U40" s="740"/>
      <c r="V40" s="740"/>
      <c r="W40" s="740"/>
      <c r="X40" s="740"/>
      <c r="Y40" s="740"/>
      <c r="Z40" s="740"/>
      <c r="AA40" s="740"/>
      <c r="AB40" s="740"/>
      <c r="AC40" s="216"/>
      <c r="AD40" s="238"/>
      <c r="AF40" s="261"/>
      <c r="AG40" s="239"/>
      <c r="AH40" s="239"/>
      <c r="AI40" s="239"/>
      <c r="AJ40" s="239"/>
      <c r="AK40" s="239"/>
      <c r="AL40" s="239"/>
      <c r="AM40" s="239"/>
    </row>
    <row r="41" spans="2:39" ht="21" customHeight="1">
      <c r="B41" s="215"/>
      <c r="C41" s="661" t="s">
        <v>468</v>
      </c>
      <c r="D41" s="661"/>
      <c r="E41" s="661"/>
      <c r="F41" s="661"/>
      <c r="G41" s="674" t="s">
        <v>866</v>
      </c>
      <c r="H41" s="674"/>
      <c r="I41" s="674"/>
      <c r="J41" s="674"/>
      <c r="K41" s="674"/>
      <c r="L41" s="674"/>
      <c r="M41" s="674"/>
      <c r="N41" s="674"/>
      <c r="O41" s="675" t="s">
        <v>473</v>
      </c>
      <c r="P41" s="675"/>
      <c r="Q41" s="675"/>
      <c r="R41" s="675"/>
      <c r="S41" s="675"/>
      <c r="T41" s="740" t="s">
        <v>616</v>
      </c>
      <c r="U41" s="740"/>
      <c r="V41" s="740"/>
      <c r="W41" s="740"/>
      <c r="X41" s="740"/>
      <c r="Y41" s="740"/>
      <c r="Z41" s="740"/>
      <c r="AA41" s="740"/>
      <c r="AB41" s="740"/>
      <c r="AC41" s="216"/>
      <c r="AD41" s="238"/>
      <c r="AF41" s="261"/>
      <c r="AG41" s="647"/>
      <c r="AH41" s="647"/>
      <c r="AI41" s="647"/>
      <c r="AJ41" s="647"/>
      <c r="AK41" s="647"/>
      <c r="AL41" s="647"/>
      <c r="AM41" s="647"/>
    </row>
    <row r="42" spans="2:39" ht="20.25" customHeight="1">
      <c r="B42" s="215"/>
      <c r="C42" s="668" t="s">
        <v>522</v>
      </c>
      <c r="D42" s="668"/>
      <c r="E42" s="668"/>
      <c r="F42" s="668"/>
      <c r="G42" s="669" t="s">
        <v>867</v>
      </c>
      <c r="H42" s="669"/>
      <c r="I42" s="669"/>
      <c r="J42" s="669"/>
      <c r="K42" s="669"/>
      <c r="L42" s="669"/>
      <c r="M42" s="669"/>
      <c r="N42" s="669"/>
      <c r="O42" s="670" t="s">
        <v>475</v>
      </c>
      <c r="P42" s="670"/>
      <c r="Q42" s="670"/>
      <c r="R42" s="670"/>
      <c r="S42" s="670"/>
      <c r="T42" s="742"/>
      <c r="U42" s="742"/>
      <c r="V42" s="742"/>
      <c r="W42" s="742"/>
      <c r="X42" s="742"/>
      <c r="Y42" s="742"/>
      <c r="Z42" s="742"/>
      <c r="AA42" s="742"/>
      <c r="AB42" s="742"/>
      <c r="AC42" s="216"/>
      <c r="AD42" s="238"/>
      <c r="AF42" s="261"/>
      <c r="AG42" s="647"/>
      <c r="AH42" s="647"/>
      <c r="AI42" s="647"/>
      <c r="AJ42" s="647"/>
      <c r="AK42" s="647"/>
      <c r="AL42" s="647"/>
      <c r="AM42" s="647"/>
    </row>
    <row r="43" spans="2:39" ht="24" customHeight="1">
      <c r="B43" s="215"/>
      <c r="C43" s="668"/>
      <c r="D43" s="668"/>
      <c r="E43" s="668"/>
      <c r="F43" s="668"/>
      <c r="G43" s="669"/>
      <c r="H43" s="669"/>
      <c r="I43" s="669"/>
      <c r="J43" s="669"/>
      <c r="K43" s="669"/>
      <c r="L43" s="669"/>
      <c r="M43" s="669"/>
      <c r="N43" s="669"/>
      <c r="O43" s="672" t="s">
        <v>476</v>
      </c>
      <c r="P43" s="672"/>
      <c r="Q43" s="672"/>
      <c r="R43" s="672"/>
      <c r="S43" s="672"/>
      <c r="T43" s="741" t="s">
        <v>644</v>
      </c>
      <c r="U43" s="741"/>
      <c r="V43" s="741"/>
      <c r="W43" s="741"/>
      <c r="X43" s="741"/>
      <c r="Y43" s="741"/>
      <c r="Z43" s="741"/>
      <c r="AA43" s="741"/>
      <c r="AB43" s="741"/>
      <c r="AC43" s="216"/>
      <c r="AD43" s="238"/>
      <c r="AF43" s="261"/>
      <c r="AG43" s="238"/>
      <c r="AH43" s="238"/>
      <c r="AI43" s="238"/>
      <c r="AJ43" s="238"/>
      <c r="AK43" s="238"/>
      <c r="AL43" s="238"/>
      <c r="AM43" s="238"/>
    </row>
    <row r="44" spans="2:39"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660"/>
      <c r="AC44" s="216"/>
      <c r="AD44" s="238"/>
      <c r="AF44" s="261"/>
      <c r="AG44" s="647"/>
      <c r="AH44" s="647"/>
      <c r="AI44" s="647"/>
      <c r="AJ44" s="647"/>
      <c r="AK44" s="647"/>
      <c r="AL44" s="647"/>
      <c r="AM44" s="647"/>
    </row>
    <row r="45" spans="2:39"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664"/>
      <c r="AC45" s="216"/>
      <c r="AD45" s="238"/>
      <c r="AF45" s="261"/>
      <c r="AG45" s="238"/>
      <c r="AH45" s="238"/>
      <c r="AI45" s="238"/>
      <c r="AJ45" s="238"/>
      <c r="AK45" s="238"/>
      <c r="AL45" s="238"/>
      <c r="AM45" s="238"/>
    </row>
    <row r="46" spans="2:39" ht="27.75" customHeight="1">
      <c r="B46" s="215"/>
      <c r="C46" s="661"/>
      <c r="D46" s="661"/>
      <c r="E46" s="661"/>
      <c r="F46" s="661"/>
      <c r="G46" s="665" t="s">
        <v>740</v>
      </c>
      <c r="H46" s="665"/>
      <c r="I46" s="665"/>
      <c r="J46" s="665"/>
      <c r="K46" s="665"/>
      <c r="L46" s="665"/>
      <c r="M46" s="665"/>
      <c r="N46" s="243"/>
      <c r="O46" s="666" t="s">
        <v>487</v>
      </c>
      <c r="P46" s="666"/>
      <c r="Q46" s="666"/>
      <c r="R46" s="666"/>
      <c r="S46" s="656" t="s">
        <v>488</v>
      </c>
      <c r="T46" s="656"/>
      <c r="U46" s="656"/>
      <c r="V46" s="656"/>
      <c r="W46" s="245" t="s">
        <v>482</v>
      </c>
      <c r="X46" s="656" t="s">
        <v>489</v>
      </c>
      <c r="Y46" s="656"/>
      <c r="Z46" s="656"/>
      <c r="AA46" s="667" t="s">
        <v>482</v>
      </c>
      <c r="AB46" s="667"/>
      <c r="AC46" s="216"/>
      <c r="AD46" s="238"/>
      <c r="AF46" s="261"/>
      <c r="AG46" s="647"/>
      <c r="AH46" s="647"/>
      <c r="AI46" s="647"/>
      <c r="AJ46" s="647"/>
      <c r="AK46" s="647"/>
      <c r="AL46" s="647"/>
      <c r="AM46" s="647"/>
    </row>
    <row r="47" spans="2:39"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6"/>
      <c r="W47" s="655" t="s">
        <v>482</v>
      </c>
      <c r="X47" s="656" t="s">
        <v>523</v>
      </c>
      <c r="Y47" s="656"/>
      <c r="Z47" s="656"/>
      <c r="AA47" s="657"/>
      <c r="AB47" s="657"/>
      <c r="AC47" s="216"/>
      <c r="AD47" s="238"/>
      <c r="AF47" s="261"/>
      <c r="AG47" s="647"/>
      <c r="AH47" s="647"/>
      <c r="AI47" s="647"/>
      <c r="AJ47" s="647"/>
      <c r="AK47" s="647"/>
      <c r="AL47" s="647"/>
      <c r="AM47" s="647"/>
    </row>
    <row r="48" spans="2:39" ht="22.5" customHeight="1">
      <c r="B48" s="215"/>
      <c r="C48" s="648" t="s">
        <v>524</v>
      </c>
      <c r="D48" s="648"/>
      <c r="E48" s="648"/>
      <c r="F48" s="648"/>
      <c r="G48" s="658" t="s">
        <v>673</v>
      </c>
      <c r="H48" s="658"/>
      <c r="I48" s="658"/>
      <c r="J48" s="658"/>
      <c r="K48" s="658"/>
      <c r="L48" s="658"/>
      <c r="M48" s="658"/>
      <c r="N48" s="658"/>
      <c r="O48" s="666"/>
      <c r="P48" s="666"/>
      <c r="Q48" s="666"/>
      <c r="R48" s="666"/>
      <c r="S48" s="656"/>
      <c r="T48" s="656"/>
      <c r="U48" s="656"/>
      <c r="V48" s="656"/>
      <c r="W48" s="655"/>
      <c r="X48" s="656"/>
      <c r="Y48" s="656"/>
      <c r="Z48" s="656"/>
      <c r="AA48" s="657"/>
      <c r="AB48" s="657"/>
      <c r="AC48" s="216"/>
      <c r="AD48" s="238"/>
      <c r="AF48" s="261"/>
      <c r="AG48" s="647"/>
      <c r="AH48" s="647"/>
      <c r="AI48" s="647"/>
      <c r="AJ48" s="647"/>
      <c r="AK48" s="647"/>
      <c r="AL48" s="647"/>
      <c r="AM48" s="647"/>
    </row>
    <row r="49" spans="1:39" ht="14.25" customHeight="1">
      <c r="B49" s="215"/>
      <c r="C49" s="648" t="s">
        <v>526</v>
      </c>
      <c r="D49" s="648"/>
      <c r="E49" s="648"/>
      <c r="F49" s="648"/>
      <c r="G49" s="649" t="s">
        <v>721</v>
      </c>
      <c r="H49" s="649"/>
      <c r="I49" s="649"/>
      <c r="J49" s="649"/>
      <c r="K49" s="649"/>
      <c r="L49" s="649"/>
      <c r="M49" s="649"/>
      <c r="N49" s="649"/>
      <c r="O49" s="666"/>
      <c r="P49" s="666"/>
      <c r="Q49" s="666"/>
      <c r="R49" s="666"/>
      <c r="S49" s="653" t="s">
        <v>493</v>
      </c>
      <c r="T49" s="653"/>
      <c r="U49" s="653"/>
      <c r="V49" s="653"/>
      <c r="W49" s="654" t="s">
        <v>482</v>
      </c>
      <c r="X49" s="607" t="s">
        <v>494</v>
      </c>
      <c r="Y49" s="607"/>
      <c r="Z49" s="607"/>
      <c r="AA49" s="608" t="s">
        <v>482</v>
      </c>
      <c r="AB49" s="608"/>
      <c r="AC49" s="216"/>
      <c r="AD49" s="238"/>
      <c r="AF49" s="261"/>
      <c r="AG49" s="647"/>
      <c r="AH49" s="647"/>
      <c r="AI49" s="647"/>
      <c r="AJ49" s="647"/>
      <c r="AK49" s="647"/>
      <c r="AL49" s="647"/>
      <c r="AM49" s="647"/>
    </row>
    <row r="50" spans="1:39"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3"/>
      <c r="W50" s="654"/>
      <c r="X50" s="607"/>
      <c r="Y50" s="607"/>
      <c r="Z50" s="607"/>
      <c r="AA50" s="608"/>
      <c r="AB50" s="608"/>
      <c r="AC50" s="216"/>
      <c r="AD50" s="238"/>
      <c r="AF50" s="261"/>
      <c r="AG50" s="647"/>
      <c r="AH50" s="647"/>
      <c r="AI50" s="647"/>
      <c r="AJ50" s="647"/>
      <c r="AK50" s="647"/>
      <c r="AL50" s="647"/>
      <c r="AM50" s="647"/>
    </row>
    <row r="51" spans="1:39" ht="21.75" customHeight="1">
      <c r="B51" s="215"/>
      <c r="C51" s="650" t="s">
        <v>496</v>
      </c>
      <c r="D51" s="650"/>
      <c r="E51" s="650"/>
      <c r="F51" s="650"/>
      <c r="G51" s="610" t="s">
        <v>547</v>
      </c>
      <c r="H51" s="610"/>
      <c r="I51" s="610"/>
      <c r="J51" s="610"/>
      <c r="K51" s="610"/>
      <c r="L51" s="610"/>
      <c r="M51" s="610"/>
      <c r="N51" s="610"/>
      <c r="O51" s="666"/>
      <c r="P51" s="666"/>
      <c r="Q51" s="666"/>
      <c r="R51" s="666"/>
      <c r="S51" s="653"/>
      <c r="T51" s="653"/>
      <c r="U51" s="653"/>
      <c r="V51" s="653"/>
      <c r="W51" s="654"/>
      <c r="X51" s="607"/>
      <c r="Y51" s="607"/>
      <c r="Z51" s="607"/>
      <c r="AA51" s="608"/>
      <c r="AB51" s="608"/>
      <c r="AC51" s="216"/>
      <c r="AD51" s="238"/>
      <c r="AF51" s="261"/>
      <c r="AG51" s="647"/>
      <c r="AH51" s="647"/>
      <c r="AI51" s="647"/>
      <c r="AJ51" s="647"/>
      <c r="AK51" s="647"/>
      <c r="AL51" s="647"/>
      <c r="AM51" s="647"/>
    </row>
    <row r="52" spans="1:39"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252"/>
      <c r="AD52" s="238"/>
      <c r="AF52" s="261"/>
      <c r="AG52" s="646"/>
      <c r="AH52" s="646"/>
      <c r="AI52" s="646"/>
      <c r="AJ52" s="646"/>
      <c r="AK52" s="646"/>
      <c r="AL52" s="646"/>
      <c r="AM52" s="646"/>
    </row>
    <row r="53" spans="1:39" ht="22.5" customHeight="1">
      <c r="C53" s="253"/>
      <c r="D53" s="238"/>
      <c r="E53" s="238"/>
      <c r="F53" s="238"/>
      <c r="G53" s="238"/>
      <c r="H53" s="238"/>
      <c r="I53" s="238"/>
      <c r="J53" s="238"/>
      <c r="K53" s="238"/>
      <c r="L53" s="238"/>
      <c r="M53" s="238"/>
      <c r="N53" s="238"/>
      <c r="AB53" s="254"/>
      <c r="AD53" s="238"/>
      <c r="AF53" s="261"/>
      <c r="AG53" s="646"/>
      <c r="AH53" s="646"/>
      <c r="AI53" s="646"/>
      <c r="AJ53" s="646"/>
      <c r="AK53" s="646"/>
      <c r="AL53" s="646"/>
      <c r="AM53" s="646"/>
    </row>
    <row r="54" spans="1:39" ht="22.5" customHeight="1">
      <c r="A54" s="220"/>
      <c r="C54" s="253"/>
      <c r="D54" s="238"/>
      <c r="E54" s="238"/>
      <c r="F54" s="238"/>
      <c r="G54" s="238"/>
      <c r="H54" s="238"/>
      <c r="I54" s="238"/>
      <c r="J54" s="238"/>
      <c r="K54" s="238"/>
      <c r="L54" s="238"/>
      <c r="M54" s="238"/>
      <c r="N54" s="238"/>
      <c r="AB54" s="254"/>
      <c r="AD54" s="238"/>
      <c r="AF54" s="261"/>
      <c r="AG54" s="239"/>
      <c r="AH54" s="239"/>
      <c r="AI54" s="239"/>
      <c r="AJ54" s="239"/>
      <c r="AK54" s="239"/>
      <c r="AL54" s="239"/>
      <c r="AM54" s="239"/>
    </row>
    <row r="55" spans="1:39" ht="22.5" customHeight="1">
      <c r="C55" s="253"/>
      <c r="D55" s="238"/>
      <c r="E55" s="238"/>
      <c r="F55" s="238"/>
      <c r="G55" s="238"/>
      <c r="H55" s="238"/>
      <c r="I55" s="238"/>
      <c r="J55" s="238"/>
      <c r="K55" s="238"/>
      <c r="L55" s="238"/>
      <c r="M55" s="238"/>
      <c r="N55" s="238"/>
      <c r="AD55" s="238"/>
      <c r="AF55" s="261"/>
      <c r="AG55" s="646"/>
      <c r="AH55" s="646"/>
      <c r="AI55" s="646"/>
      <c r="AJ55" s="646"/>
      <c r="AK55" s="646"/>
      <c r="AL55" s="646"/>
      <c r="AM55" s="646"/>
    </row>
    <row r="56" spans="1:39" ht="22.5" customHeight="1">
      <c r="C56" s="253"/>
      <c r="D56" s="238"/>
      <c r="E56" s="238"/>
      <c r="F56" s="238"/>
      <c r="G56" s="238"/>
      <c r="H56" s="238"/>
      <c r="I56" s="238"/>
      <c r="J56" s="238"/>
      <c r="K56" s="238"/>
      <c r="L56" s="238"/>
      <c r="M56" s="238"/>
      <c r="N56" s="238"/>
      <c r="AD56" s="238"/>
      <c r="AF56" s="261"/>
      <c r="AG56" s="646"/>
      <c r="AH56" s="646"/>
      <c r="AI56" s="646"/>
      <c r="AJ56" s="646"/>
      <c r="AK56" s="646"/>
      <c r="AL56" s="646"/>
      <c r="AM56" s="646"/>
    </row>
    <row r="57" spans="1:39" ht="22.5" customHeight="1">
      <c r="C57" s="253"/>
      <c r="D57" s="238"/>
      <c r="E57" s="238"/>
      <c r="F57" s="238"/>
      <c r="G57" s="238"/>
      <c r="H57" s="238"/>
      <c r="I57" s="238"/>
      <c r="J57" s="238"/>
      <c r="K57" s="238"/>
      <c r="L57" s="238"/>
      <c r="M57" s="238"/>
      <c r="N57" s="238"/>
      <c r="AD57" s="238"/>
      <c r="AF57" s="261"/>
      <c r="AG57" s="646"/>
      <c r="AH57" s="646"/>
      <c r="AI57" s="646"/>
      <c r="AJ57" s="646"/>
      <c r="AK57" s="646"/>
      <c r="AL57" s="646"/>
      <c r="AM57" s="646"/>
    </row>
    <row r="58" spans="1:39" ht="22.5" customHeight="1">
      <c r="C58" s="253"/>
      <c r="D58" s="238"/>
      <c r="E58" s="238"/>
      <c r="F58" s="238"/>
      <c r="G58" s="238"/>
      <c r="H58" s="238"/>
      <c r="I58" s="238"/>
      <c r="J58" s="238"/>
      <c r="K58" s="238"/>
      <c r="L58" s="238"/>
      <c r="M58" s="238"/>
      <c r="N58" s="238"/>
    </row>
    <row r="59" spans="1:39" ht="22.5" customHeight="1">
      <c r="C59" s="253"/>
      <c r="D59" s="238"/>
      <c r="E59" s="238"/>
      <c r="F59" s="238"/>
      <c r="G59" s="238"/>
      <c r="H59" s="238"/>
      <c r="I59" s="238"/>
      <c r="J59" s="238"/>
      <c r="K59" s="238"/>
      <c r="L59" s="238"/>
      <c r="M59" s="238"/>
      <c r="N59" s="238"/>
    </row>
    <row r="60" spans="1:39" ht="22.5" customHeight="1">
      <c r="C60" s="253"/>
      <c r="D60" s="238"/>
      <c r="E60" s="238"/>
      <c r="F60" s="238"/>
      <c r="G60" s="238"/>
      <c r="H60" s="238"/>
      <c r="I60" s="238"/>
      <c r="J60" s="238"/>
      <c r="K60" s="238"/>
      <c r="L60" s="238"/>
      <c r="M60" s="238"/>
      <c r="N60" s="238"/>
    </row>
    <row r="61" spans="1:39"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row>
    <row r="62" spans="1:39"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row>
    <row r="63" spans="1:39"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row>
    <row r="64" spans="1:39"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row>
    <row r="65" spans="3:28"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row>
    <row r="66" spans="3:28"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row>
    <row r="67" spans="3:28"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row>
    <row r="68" spans="3:28"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row>
    <row r="69" spans="3:28"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row>
    <row r="70" spans="3:28"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row>
    <row r="71" spans="3:28"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row>
    <row r="72" spans="3:28"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row>
    <row r="73" spans="3:28"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row>
    <row r="74" spans="3:28"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row>
    <row r="75" spans="3:28"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row>
    <row r="76" spans="3:28">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row>
    <row r="77" spans="3:28">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row>
    <row r="78" spans="3:28">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row>
    <row r="79" spans="3:28">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row>
    <row r="80" spans="3:28">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row>
    <row r="81" spans="3:28">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row>
    <row r="82" spans="3:28">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row>
    <row r="83" spans="3:28">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row>
    <row r="84" spans="3:28">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row>
  </sheetData>
  <sheetProtection algorithmName="SHA-512" hashValue="qSMLLtRdaTOmCWPnz9jqEkMLRRTdNFlpWUn02+cZJS/OTd4mfDF/igNPysH3u2qPHmzw0qujTlwPxW3QuNSlmg==" saltValue="CttW5f0tMp95UHZbWiSiXg==" spinCount="100000" sheet="1" objects="1" scenarios="1"/>
  <mergeCells count="88">
    <mergeCell ref="G3:P3"/>
    <mergeCell ref="G4:P4"/>
    <mergeCell ref="G5:P5"/>
    <mergeCell ref="C7:AB7"/>
    <mergeCell ref="C8:E8"/>
    <mergeCell ref="F8:P8"/>
    <mergeCell ref="Q8:R8"/>
    <mergeCell ref="S8:T8"/>
    <mergeCell ref="V8:W8"/>
    <mergeCell ref="X8:AB8"/>
    <mergeCell ref="AG8:AM8"/>
    <mergeCell ref="C9:E10"/>
    <mergeCell ref="F9:AB10"/>
    <mergeCell ref="AG9:AM9"/>
    <mergeCell ref="R12:AB12"/>
    <mergeCell ref="R13:AB20"/>
    <mergeCell ref="R21:AB21"/>
    <mergeCell ref="R22:AB28"/>
    <mergeCell ref="D35:E35"/>
    <mergeCell ref="C37:N37"/>
    <mergeCell ref="O37:AB37"/>
    <mergeCell ref="C38:F38"/>
    <mergeCell ref="G38:N38"/>
    <mergeCell ref="O38:S38"/>
    <mergeCell ref="T38:AB38"/>
    <mergeCell ref="AG38:AM38"/>
    <mergeCell ref="C39:F39"/>
    <mergeCell ref="G39:N39"/>
    <mergeCell ref="O39:S39"/>
    <mergeCell ref="T39:AB39"/>
    <mergeCell ref="AG39:AM39"/>
    <mergeCell ref="C40:F40"/>
    <mergeCell ref="G40:N40"/>
    <mergeCell ref="O40:S40"/>
    <mergeCell ref="T40:AB40"/>
    <mergeCell ref="C41:F41"/>
    <mergeCell ref="G41:N41"/>
    <mergeCell ref="O41:S41"/>
    <mergeCell ref="T41:AB41"/>
    <mergeCell ref="AG41:AM41"/>
    <mergeCell ref="C42:F43"/>
    <mergeCell ref="G42:N43"/>
    <mergeCell ref="O42:S42"/>
    <mergeCell ref="T42:AB42"/>
    <mergeCell ref="AG42:AM42"/>
    <mergeCell ref="O43:S43"/>
    <mergeCell ref="T43:AB43"/>
    <mergeCell ref="C44:N44"/>
    <mergeCell ref="O44:AB44"/>
    <mergeCell ref="AG44:AM44"/>
    <mergeCell ref="C45:F46"/>
    <mergeCell ref="G45:H45"/>
    <mergeCell ref="O45:R45"/>
    <mergeCell ref="S45:AB45"/>
    <mergeCell ref="G46:M46"/>
    <mergeCell ref="O46:R51"/>
    <mergeCell ref="S46:V46"/>
    <mergeCell ref="X46:Z46"/>
    <mergeCell ref="AA46:AB46"/>
    <mergeCell ref="AG46:AM46"/>
    <mergeCell ref="C47:F47"/>
    <mergeCell ref="G47:N47"/>
    <mergeCell ref="S47:V48"/>
    <mergeCell ref="W47:W48"/>
    <mergeCell ref="X47:Z48"/>
    <mergeCell ref="AA47:AB48"/>
    <mergeCell ref="AG47:AM47"/>
    <mergeCell ref="C48:F48"/>
    <mergeCell ref="G48:N48"/>
    <mergeCell ref="AG48:AM48"/>
    <mergeCell ref="AA49:AB51"/>
    <mergeCell ref="AG49:AM49"/>
    <mergeCell ref="C50:F50"/>
    <mergeCell ref="G50:N50"/>
    <mergeCell ref="AG50:AM50"/>
    <mergeCell ref="C51:F51"/>
    <mergeCell ref="G51:N51"/>
    <mergeCell ref="AG51:AM51"/>
    <mergeCell ref="C49:F49"/>
    <mergeCell ref="G49:N49"/>
    <mergeCell ref="S49:V51"/>
    <mergeCell ref="W49:W51"/>
    <mergeCell ref="X49:Z51"/>
    <mergeCell ref="AG52:AM52"/>
    <mergeCell ref="AG53:AM53"/>
    <mergeCell ref="AG55:AM55"/>
    <mergeCell ref="AG56:AM56"/>
    <mergeCell ref="AG57:AM57"/>
  </mergeCells>
  <pageMargins left="0.5" right="0.42986111111111103" top="1.0402777777777801" bottom="0.45" header="0.511811023622047" footer="0.511811023622047"/>
  <pageSetup paperSize="9" scale="76"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5"/>
  <dimension ref="A1:AL84"/>
  <sheetViews>
    <sheetView showGridLines="0" topLeftCell="A19" zoomScale="90" zoomScaleNormal="90" workbookViewId="0">
      <selection activeCell="F31" sqref="F31"/>
    </sheetView>
  </sheetViews>
  <sheetFormatPr baseColWidth="10" defaultColWidth="11.42578125" defaultRowHeight="12.75"/>
  <cols>
    <col min="1" max="2" width="1.140625" customWidth="1"/>
    <col min="3" max="3" width="4.28515625" customWidth="1"/>
    <col min="4" max="4" width="5.85546875" customWidth="1"/>
    <col min="5" max="5" width="6.285156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868</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869</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9" t="s">
        <v>870</v>
      </c>
      <c r="S13" s="759"/>
      <c r="T13" s="759"/>
      <c r="U13" s="759"/>
      <c r="V13" s="759"/>
      <c r="W13" s="759"/>
      <c r="X13" s="759"/>
      <c r="Y13" s="759"/>
      <c r="Z13" s="759"/>
      <c r="AA13" s="759"/>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59"/>
      <c r="S14" s="759"/>
      <c r="T14" s="759"/>
      <c r="U14" s="759"/>
      <c r="V14" s="759"/>
      <c r="W14" s="759"/>
      <c r="X14" s="759"/>
      <c r="Y14" s="759"/>
      <c r="Z14" s="759"/>
      <c r="AA14" s="759"/>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9"/>
      <c r="S15" s="759"/>
      <c r="T15" s="759"/>
      <c r="U15" s="759"/>
      <c r="V15" s="759"/>
      <c r="W15" s="759"/>
      <c r="X15" s="759"/>
      <c r="Y15" s="759"/>
      <c r="Z15" s="759"/>
      <c r="AA15" s="759"/>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9"/>
      <c r="S16" s="759"/>
      <c r="T16" s="759"/>
      <c r="U16" s="759"/>
      <c r="V16" s="759"/>
      <c r="W16" s="759"/>
      <c r="X16" s="759"/>
      <c r="Y16" s="759"/>
      <c r="Z16" s="759"/>
      <c r="AA16" s="759"/>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9"/>
      <c r="S17" s="759"/>
      <c r="T17" s="759"/>
      <c r="U17" s="759"/>
      <c r="V17" s="759"/>
      <c r="W17" s="759"/>
      <c r="X17" s="759"/>
      <c r="Y17" s="759"/>
      <c r="Z17" s="759"/>
      <c r="AA17" s="759"/>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9"/>
      <c r="S18" s="759"/>
      <c r="T18" s="759"/>
      <c r="U18" s="759"/>
      <c r="V18" s="759"/>
      <c r="W18" s="759"/>
      <c r="X18" s="759"/>
      <c r="Y18" s="759"/>
      <c r="Z18" s="759"/>
      <c r="AA18" s="759"/>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9"/>
      <c r="S19" s="759"/>
      <c r="T19" s="759"/>
      <c r="U19" s="759"/>
      <c r="V19" s="759"/>
      <c r="W19" s="759"/>
      <c r="X19" s="759"/>
      <c r="Y19" s="759"/>
      <c r="Z19" s="759"/>
      <c r="AA19" s="759"/>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9"/>
      <c r="S20" s="759"/>
      <c r="T20" s="759"/>
      <c r="U20" s="759"/>
      <c r="V20" s="759"/>
      <c r="W20" s="759"/>
      <c r="X20" s="759"/>
      <c r="Y20" s="759"/>
      <c r="Z20" s="759"/>
      <c r="AA20" s="759"/>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t="s">
        <v>1313</v>
      </c>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406" t="s">
        <v>514</v>
      </c>
      <c r="S30" s="226" t="s">
        <v>657</v>
      </c>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+INDICADORES!H74</f>
        <v>37</v>
      </c>
      <c r="G31" s="256">
        <f>+INDICADORES!K74</f>
        <v>46</v>
      </c>
      <c r="H31" s="256">
        <f>+INDICADORES!N74</f>
        <v>49</v>
      </c>
      <c r="I31" s="256">
        <f>+INDICADORES!T74</f>
        <v>45</v>
      </c>
      <c r="J31" s="256">
        <f>+INDICADORES!W74</f>
        <v>27</v>
      </c>
      <c r="K31" s="256">
        <f>+INDICADORES!Z74</f>
        <v>46</v>
      </c>
      <c r="L31" s="256">
        <f>+INDICADORES!AF74</f>
        <v>44</v>
      </c>
      <c r="M31" s="256">
        <f>+INDICADORES!AI74</f>
        <v>47</v>
      </c>
      <c r="N31" s="256">
        <f>+INDICADORES!AL74</f>
        <v>64</v>
      </c>
      <c r="O31" s="256">
        <f>+INDICADORES!AR74</f>
        <v>41</v>
      </c>
      <c r="P31" s="256">
        <f>+INDICADORES!AU74</f>
        <v>50</v>
      </c>
      <c r="Q31" s="256">
        <f>+INDICADORES!AX74</f>
        <v>39</v>
      </c>
      <c r="R31" s="256">
        <f>SUM(F31:Q31)</f>
        <v>535</v>
      </c>
      <c r="S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430" t="s">
        <v>219</v>
      </c>
      <c r="G32" s="430" t="s">
        <v>219</v>
      </c>
      <c r="H32" s="430" t="s">
        <v>219</v>
      </c>
      <c r="I32" s="430" t="s">
        <v>219</v>
      </c>
      <c r="J32" s="430" t="s">
        <v>219</v>
      </c>
      <c r="K32" s="430" t="s">
        <v>219</v>
      </c>
      <c r="L32" s="431" t="s">
        <v>219</v>
      </c>
      <c r="M32" s="431" t="s">
        <v>219</v>
      </c>
      <c r="N32" s="431" t="s">
        <v>219</v>
      </c>
      <c r="O32" s="431" t="s">
        <v>219</v>
      </c>
      <c r="P32" s="431" t="s">
        <v>219</v>
      </c>
      <c r="Q32" s="431" t="s">
        <v>219</v>
      </c>
      <c r="R32" s="430" t="s">
        <v>219</v>
      </c>
      <c r="S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378">
        <f t="shared" ref="F33:Q33" si="0">F31</f>
        <v>37</v>
      </c>
      <c r="G33" s="378">
        <f t="shared" si="0"/>
        <v>46</v>
      </c>
      <c r="H33" s="378">
        <f t="shared" si="0"/>
        <v>49</v>
      </c>
      <c r="I33" s="378">
        <f t="shared" si="0"/>
        <v>45</v>
      </c>
      <c r="J33" s="378">
        <f t="shared" si="0"/>
        <v>27</v>
      </c>
      <c r="K33" s="378">
        <f t="shared" si="0"/>
        <v>46</v>
      </c>
      <c r="L33" s="378">
        <f t="shared" si="0"/>
        <v>44</v>
      </c>
      <c r="M33" s="378">
        <f t="shared" si="0"/>
        <v>47</v>
      </c>
      <c r="N33" s="432">
        <f t="shared" si="0"/>
        <v>64</v>
      </c>
      <c r="O33" s="432">
        <f t="shared" si="0"/>
        <v>41</v>
      </c>
      <c r="P33" s="432">
        <f t="shared" si="0"/>
        <v>50</v>
      </c>
      <c r="Q33" s="432">
        <f t="shared" si="0"/>
        <v>39</v>
      </c>
      <c r="R33" s="430">
        <f>SUM(F33:Q33)</f>
        <v>535</v>
      </c>
      <c r="S33" s="234">
        <f>AVERAGE(F33,G33,H33,I33,J33,K33,L33,M33,N33,O33,P33,Q33)</f>
        <v>44.583333333333336</v>
      </c>
      <c r="V33" s="220"/>
      <c r="W33" s="220"/>
      <c r="X33" s="220"/>
      <c r="Y33" s="220"/>
      <c r="Z33" s="220"/>
      <c r="AA33" s="221"/>
      <c r="AB33" s="216"/>
      <c r="AE33" s="218"/>
      <c r="AF33" s="218"/>
      <c r="AG33" s="218"/>
      <c r="AH33" s="218"/>
      <c r="AI33" s="218"/>
      <c r="AJ33" s="218"/>
      <c r="AK33" s="218"/>
      <c r="AL33" s="218"/>
    </row>
    <row r="34" spans="2:38" ht="19.5" customHeight="1">
      <c r="B34" s="215"/>
      <c r="C34" s="219"/>
      <c r="D34" s="231" t="s">
        <v>516</v>
      </c>
      <c r="E34" s="232"/>
      <c r="F34" s="426">
        <v>42</v>
      </c>
      <c r="G34" s="426">
        <v>29</v>
      </c>
      <c r="H34" s="426">
        <v>38</v>
      </c>
      <c r="I34" s="426">
        <v>61</v>
      </c>
      <c r="J34" s="426">
        <v>52</v>
      </c>
      <c r="K34" s="426">
        <v>42</v>
      </c>
      <c r="L34" s="426">
        <v>44</v>
      </c>
      <c r="M34" s="426">
        <v>52</v>
      </c>
      <c r="N34" s="426">
        <v>47</v>
      </c>
      <c r="O34" s="426">
        <v>46</v>
      </c>
      <c r="P34" s="426">
        <v>52</v>
      </c>
      <c r="Q34" s="426">
        <v>41</v>
      </c>
      <c r="R34" s="426">
        <v>546</v>
      </c>
      <c r="S34" s="236"/>
      <c r="V34" s="220"/>
      <c r="W34" s="220"/>
      <c r="X34" s="220"/>
      <c r="Y34" s="220"/>
      <c r="Z34" s="220"/>
      <c r="AA34" s="221"/>
      <c r="AB34" s="216"/>
      <c r="AE34" s="218"/>
      <c r="AF34" s="218"/>
      <c r="AG34" s="218"/>
      <c r="AH34" s="218"/>
      <c r="AI34" s="218"/>
      <c r="AJ34" s="218"/>
      <c r="AK34" s="218"/>
      <c r="AL34" s="218"/>
    </row>
    <row r="35" spans="2:38" ht="20.25" customHeight="1">
      <c r="B35" s="215"/>
      <c r="C35" s="219"/>
      <c r="D35" s="685" t="s">
        <v>26</v>
      </c>
      <c r="E35" s="685"/>
      <c r="F35" s="300">
        <v>81</v>
      </c>
      <c r="G35" s="300">
        <v>81</v>
      </c>
      <c r="H35" s="300">
        <v>81</v>
      </c>
      <c r="I35" s="300">
        <v>81</v>
      </c>
      <c r="J35" s="300">
        <v>81</v>
      </c>
      <c r="K35" s="300">
        <v>81</v>
      </c>
      <c r="L35" s="300">
        <v>81</v>
      </c>
      <c r="M35" s="300">
        <v>81</v>
      </c>
      <c r="N35" s="300">
        <v>81</v>
      </c>
      <c r="O35" s="300">
        <v>81</v>
      </c>
      <c r="P35" s="300">
        <v>81</v>
      </c>
      <c r="Q35" s="300">
        <v>81</v>
      </c>
      <c r="R35" s="426">
        <f>SUM(F35:Q35)</f>
        <v>972</v>
      </c>
      <c r="S35" s="220"/>
      <c r="V35" s="220"/>
      <c r="W35" s="220"/>
      <c r="X35" s="220"/>
      <c r="Y35" s="220"/>
      <c r="Z35" s="220"/>
      <c r="AA35" s="221"/>
      <c r="AB35" s="216"/>
      <c r="AE35" s="218"/>
      <c r="AF35" s="218"/>
      <c r="AG35" s="218"/>
      <c r="AH35" s="218"/>
      <c r="AI35" s="218"/>
      <c r="AJ35" s="218"/>
      <c r="AK35" s="218"/>
      <c r="AL35" s="218"/>
    </row>
    <row r="36" spans="2:38" ht="21.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871</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872</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7.25" customHeight="1">
      <c r="B49" s="215"/>
      <c r="C49" s="648" t="s">
        <v>526</v>
      </c>
      <c r="D49" s="648"/>
      <c r="E49" s="648"/>
      <c r="F49" s="648"/>
      <c r="G49" s="652" t="s">
        <v>873</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Lzk/AWz4/EOdjZJ5GjZt5Smv22lJNdchvaMT0fcu75bzE52bJeOx8IV5qyT/Yroz73Dc8O3Bofa4UkA5nEBOKg==" saltValue="V33bh1hYX/b/JFBNJHlH3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6"/>
  <dimension ref="A1:AL84"/>
  <sheetViews>
    <sheetView showGridLines="0" topLeftCell="F1" zoomScale="90" zoomScaleNormal="90" workbookViewId="0">
      <selection activeCell="F32" sqref="F32"/>
    </sheetView>
  </sheetViews>
  <sheetFormatPr baseColWidth="10" defaultColWidth="11.42578125" defaultRowHeight="12.75"/>
  <cols>
    <col min="1" max="2" width="1.140625" customWidth="1"/>
    <col min="3" max="3" width="4.28515625" customWidth="1"/>
    <col min="4" max="4" width="5.85546875" customWidth="1"/>
    <col min="5" max="5" width="6.285156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874</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30.75" customHeight="1">
      <c r="B9" s="215"/>
      <c r="C9" s="668" t="s">
        <v>438</v>
      </c>
      <c r="D9" s="668"/>
      <c r="E9" s="668"/>
      <c r="F9" s="687" t="s">
        <v>875</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24.7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9" t="s">
        <v>876</v>
      </c>
      <c r="S13" s="759"/>
      <c r="T13" s="759"/>
      <c r="U13" s="759"/>
      <c r="V13" s="759"/>
      <c r="W13" s="759"/>
      <c r="X13" s="759"/>
      <c r="Y13" s="759"/>
      <c r="Z13" s="759"/>
      <c r="AA13" s="759"/>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59"/>
      <c r="S14" s="759"/>
      <c r="T14" s="759"/>
      <c r="U14" s="759"/>
      <c r="V14" s="759"/>
      <c r="W14" s="759"/>
      <c r="X14" s="759"/>
      <c r="Y14" s="759"/>
      <c r="Z14" s="759"/>
      <c r="AA14" s="759"/>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9"/>
      <c r="S15" s="759"/>
      <c r="T15" s="759"/>
      <c r="U15" s="759"/>
      <c r="V15" s="759"/>
      <c r="W15" s="759"/>
      <c r="X15" s="759"/>
      <c r="Y15" s="759"/>
      <c r="Z15" s="759"/>
      <c r="AA15" s="759"/>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9"/>
      <c r="S16" s="759"/>
      <c r="T16" s="759"/>
      <c r="U16" s="759"/>
      <c r="V16" s="759"/>
      <c r="W16" s="759"/>
      <c r="X16" s="759"/>
      <c r="Y16" s="759"/>
      <c r="Z16" s="759"/>
      <c r="AA16" s="759"/>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9"/>
      <c r="S17" s="759"/>
      <c r="T17" s="759"/>
      <c r="U17" s="759"/>
      <c r="V17" s="759"/>
      <c r="W17" s="759"/>
      <c r="X17" s="759"/>
      <c r="Y17" s="759"/>
      <c r="Z17" s="759"/>
      <c r="AA17" s="759"/>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9"/>
      <c r="S18" s="759"/>
      <c r="T18" s="759"/>
      <c r="U18" s="759"/>
      <c r="V18" s="759"/>
      <c r="W18" s="759"/>
      <c r="X18" s="759"/>
      <c r="Y18" s="759"/>
      <c r="Z18" s="759"/>
      <c r="AA18" s="759"/>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9"/>
      <c r="S19" s="759"/>
      <c r="T19" s="759"/>
      <c r="U19" s="759"/>
      <c r="V19" s="759"/>
      <c r="W19" s="759"/>
      <c r="X19" s="759"/>
      <c r="Y19" s="759"/>
      <c r="Z19" s="759"/>
      <c r="AA19" s="759"/>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9"/>
      <c r="S20" s="759"/>
      <c r="T20" s="759"/>
      <c r="U20" s="759"/>
      <c r="V20" s="759"/>
      <c r="W20" s="759"/>
      <c r="X20" s="759"/>
      <c r="Y20" s="759"/>
      <c r="Z20" s="759"/>
      <c r="AA20" s="759"/>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t="s">
        <v>1314</v>
      </c>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406" t="s">
        <v>514</v>
      </c>
      <c r="S30" s="226" t="s">
        <v>657</v>
      </c>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+INDICADORES!H75</f>
        <v>20</v>
      </c>
      <c r="G31" s="256">
        <f>+INDICADORES!K75</f>
        <v>23</v>
      </c>
      <c r="H31" s="256">
        <f>+INDICADORES!N75</f>
        <v>19</v>
      </c>
      <c r="I31" s="256">
        <f>+INDICADORES!T75</f>
        <v>28</v>
      </c>
      <c r="J31" s="256">
        <f>+INDICADORES!W75</f>
        <v>28</v>
      </c>
      <c r="K31" s="256">
        <f>+INDICADORES!Z75</f>
        <v>17</v>
      </c>
      <c r="L31" s="256">
        <f>+INDICADORES!AF75</f>
        <v>21</v>
      </c>
      <c r="M31" s="256">
        <f>+INDICADORES!AI75</f>
        <v>18</v>
      </c>
      <c r="N31" s="256">
        <f>+INDICADORES!AL75</f>
        <v>23</v>
      </c>
      <c r="O31" s="256">
        <f>+INDICADORES!AR75</f>
        <v>20</v>
      </c>
      <c r="P31" s="256">
        <f>+INDICADORES!AU75</f>
        <v>18</v>
      </c>
      <c r="Q31" s="256">
        <f>+INDICADORES!AX75</f>
        <v>18</v>
      </c>
      <c r="R31" s="256">
        <f>SUM(F31:Q31)</f>
        <v>253</v>
      </c>
      <c r="S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+INDICADORES!I75</f>
        <v>57</v>
      </c>
      <c r="G32" s="256">
        <f>+INDICADORES!L75</f>
        <v>69</v>
      </c>
      <c r="H32" s="256">
        <f>+INDICADORES!O75</f>
        <v>68</v>
      </c>
      <c r="I32" s="256">
        <f>+INDICADORES!U75</f>
        <v>73</v>
      </c>
      <c r="J32" s="256">
        <f>+INDICADORES!X75</f>
        <v>55</v>
      </c>
      <c r="K32" s="256">
        <f>+INDICADORES!AA75</f>
        <v>63</v>
      </c>
      <c r="L32" s="256">
        <f>+INDICADORES!AG75</f>
        <v>67</v>
      </c>
      <c r="M32" s="256">
        <f>+INDICADORES!AJ75</f>
        <v>65</v>
      </c>
      <c r="N32" s="256">
        <f>+INDICADORES!AM75</f>
        <v>87</v>
      </c>
      <c r="O32" s="256">
        <f>+INDICADORES!AS75</f>
        <v>61</v>
      </c>
      <c r="P32" s="256">
        <f>+INDICADORES!AV75</f>
        <v>68</v>
      </c>
      <c r="Q32" s="256">
        <f>+INDICADORES!AY75</f>
        <v>57</v>
      </c>
      <c r="R32" s="256">
        <f>SUM(F32:Q32)</f>
        <v>790</v>
      </c>
      <c r="S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516</v>
      </c>
      <c r="E33" s="232"/>
      <c r="F33" s="258">
        <f t="shared" ref="F33:R33" si="0">+F31/F32</f>
        <v>0.35087719298245612</v>
      </c>
      <c r="G33" s="258">
        <f t="shared" si="0"/>
        <v>0.33333333333333331</v>
      </c>
      <c r="H33" s="258">
        <f t="shared" si="0"/>
        <v>0.27941176470588236</v>
      </c>
      <c r="I33" s="258">
        <f t="shared" si="0"/>
        <v>0.38356164383561642</v>
      </c>
      <c r="J33" s="258">
        <f t="shared" si="0"/>
        <v>0.50909090909090904</v>
      </c>
      <c r="K33" s="258">
        <f t="shared" si="0"/>
        <v>0.26984126984126983</v>
      </c>
      <c r="L33" s="258">
        <f t="shared" si="0"/>
        <v>0.31343283582089554</v>
      </c>
      <c r="M33" s="258">
        <f t="shared" si="0"/>
        <v>0.27692307692307694</v>
      </c>
      <c r="N33" s="258">
        <f t="shared" si="0"/>
        <v>0.26436781609195403</v>
      </c>
      <c r="O33" s="258">
        <f t="shared" si="0"/>
        <v>0.32786885245901637</v>
      </c>
      <c r="P33" s="258">
        <f t="shared" si="0"/>
        <v>0.26470588235294118</v>
      </c>
      <c r="Q33" s="258">
        <f t="shared" si="0"/>
        <v>0.31578947368421051</v>
      </c>
      <c r="R33" s="258">
        <f t="shared" si="0"/>
        <v>0.32025316455696201</v>
      </c>
      <c r="S33" s="234">
        <f>AVERAGE(F33,G33,H33,I33,J33,K33,L33,M33,N33,O33,P33,Q33)</f>
        <v>0.32410033759346352</v>
      </c>
      <c r="V33" s="220"/>
      <c r="W33" s="220"/>
      <c r="X33" s="220"/>
      <c r="Y33" s="220"/>
      <c r="Z33" s="220"/>
      <c r="AA33" s="221"/>
      <c r="AB33" s="216"/>
      <c r="AE33" s="218"/>
      <c r="AF33" s="218"/>
      <c r="AG33" s="218"/>
      <c r="AH33" s="218"/>
      <c r="AI33" s="218"/>
      <c r="AJ33" s="218"/>
      <c r="AK33" s="218"/>
      <c r="AL33" s="218"/>
    </row>
    <row r="34" spans="2:38" ht="19.5" customHeight="1">
      <c r="B34" s="215"/>
      <c r="C34" s="219"/>
      <c r="D34" s="231" t="s">
        <v>877</v>
      </c>
      <c r="E34" s="232"/>
      <c r="F34" s="358">
        <v>0.453125</v>
      </c>
      <c r="G34" s="358">
        <v>0.32558139534883701</v>
      </c>
      <c r="H34" s="358">
        <v>0.44927536231884102</v>
      </c>
      <c r="I34" s="358">
        <v>0.265060240963855</v>
      </c>
      <c r="J34" s="358">
        <v>0.29729729729729698</v>
      </c>
      <c r="K34" s="358">
        <v>0.36363636363636398</v>
      </c>
      <c r="L34" s="358">
        <v>0.34328358208955201</v>
      </c>
      <c r="M34" s="358">
        <v>0.33333333333333298</v>
      </c>
      <c r="N34" s="358">
        <v>0.308823529411765</v>
      </c>
      <c r="O34" s="358">
        <v>0.37837837837837801</v>
      </c>
      <c r="P34" s="358">
        <v>0.29729729729729698</v>
      </c>
      <c r="Q34" s="358">
        <v>0.43055555555555602</v>
      </c>
      <c r="R34" s="358">
        <v>0.35216346153846201</v>
      </c>
      <c r="S34" s="236"/>
      <c r="V34" s="220"/>
      <c r="W34" s="220"/>
      <c r="X34" s="220"/>
      <c r="Y34" s="220"/>
      <c r="Z34" s="220"/>
      <c r="AA34" s="221"/>
      <c r="AB34" s="216"/>
      <c r="AE34" s="218"/>
      <c r="AF34" s="218"/>
      <c r="AG34" s="218"/>
      <c r="AH34" s="218"/>
      <c r="AI34" s="218"/>
      <c r="AJ34" s="218"/>
      <c r="AK34" s="218"/>
      <c r="AL34" s="218"/>
    </row>
    <row r="35" spans="2:38" ht="20.25" customHeight="1">
      <c r="B35" s="215"/>
      <c r="C35" s="219"/>
      <c r="D35" s="685" t="s">
        <v>26</v>
      </c>
      <c r="E35" s="685"/>
      <c r="F35" s="260">
        <v>0.3</v>
      </c>
      <c r="G35" s="260">
        <v>0.3</v>
      </c>
      <c r="H35" s="260">
        <v>0.3</v>
      </c>
      <c r="I35" s="260">
        <v>0.3</v>
      </c>
      <c r="J35" s="260">
        <v>0.3</v>
      </c>
      <c r="K35" s="260">
        <v>0.3</v>
      </c>
      <c r="L35" s="260">
        <v>0.3</v>
      </c>
      <c r="M35" s="260">
        <v>0.3</v>
      </c>
      <c r="N35" s="260">
        <v>0.3</v>
      </c>
      <c r="O35" s="260">
        <v>0.3</v>
      </c>
      <c r="P35" s="260">
        <v>0.3</v>
      </c>
      <c r="Q35" s="260">
        <v>0.3</v>
      </c>
      <c r="R35" s="260">
        <v>0.3</v>
      </c>
      <c r="S35" s="220"/>
      <c r="V35" s="220"/>
      <c r="W35" s="220"/>
      <c r="X35" s="220"/>
      <c r="Y35" s="220"/>
      <c r="Z35" s="220"/>
      <c r="AA35" s="221"/>
      <c r="AB35" s="216"/>
      <c r="AE35" s="218"/>
      <c r="AF35" s="218"/>
      <c r="AG35" s="218"/>
      <c r="AH35" s="218"/>
      <c r="AI35" s="218"/>
      <c r="AJ35" s="218"/>
      <c r="AK35" s="218"/>
      <c r="AL35" s="218"/>
    </row>
    <row r="36" spans="2:38" ht="21.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250</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251</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643</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252</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95" t="s">
        <v>692</v>
      </c>
      <c r="H42" s="695"/>
      <c r="I42" s="695"/>
      <c r="J42" s="695"/>
      <c r="K42" s="695"/>
      <c r="L42" s="695"/>
      <c r="M42" s="695"/>
      <c r="N42" s="695"/>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95"/>
      <c r="H43" s="695"/>
      <c r="I43" s="695"/>
      <c r="J43" s="695"/>
      <c r="K43" s="695"/>
      <c r="L43" s="695"/>
      <c r="M43" s="695"/>
      <c r="N43" s="695"/>
      <c r="O43" s="672" t="s">
        <v>476</v>
      </c>
      <c r="P43" s="672"/>
      <c r="Q43" s="672"/>
      <c r="R43" s="672"/>
      <c r="S43" s="672"/>
      <c r="T43" s="673" t="s">
        <v>872</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t="s">
        <v>482</v>
      </c>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535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7.25" customHeight="1">
      <c r="B49" s="215"/>
      <c r="C49" s="648" t="s">
        <v>526</v>
      </c>
      <c r="D49" s="648"/>
      <c r="E49" s="648"/>
      <c r="F49" s="648"/>
      <c r="G49" s="649" t="s">
        <v>878</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feGV/lucS50ldOeBd41qmXJ0XYvX0FMOUluo1ou1LaRVjsp/gASjuHShLnw+PaSZ7jCtcrb047kDnc0/Yj9iYA==" saltValue="67a0pDETxtXgawMAF/HKT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7"/>
  <dimension ref="A1:AL84"/>
  <sheetViews>
    <sheetView showGridLines="0" topLeftCell="A25" zoomScale="110" zoomScaleNormal="110" workbookViewId="0">
      <selection activeCell="F31" sqref="F31"/>
    </sheetView>
  </sheetViews>
  <sheetFormatPr baseColWidth="10" defaultColWidth="11.42578125" defaultRowHeight="12.75"/>
  <cols>
    <col min="1" max="2" width="1.140625" customWidth="1"/>
    <col min="3" max="3" width="4.28515625" customWidth="1"/>
    <col min="4" max="4" width="5.42578125" customWidth="1"/>
    <col min="5" max="5" width="4.855468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879</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880</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97" t="s">
        <v>442</v>
      </c>
      <c r="S12" s="697"/>
      <c r="T12" s="697"/>
      <c r="U12" s="697"/>
      <c r="V12" s="697"/>
      <c r="W12" s="697"/>
      <c r="X12" s="697"/>
      <c r="Y12" s="697"/>
      <c r="Z12" s="697"/>
      <c r="AA12" s="697"/>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633"/>
      <c r="S13" s="633"/>
      <c r="T13" s="633"/>
      <c r="U13" s="633"/>
      <c r="V13" s="633"/>
      <c r="W13" s="633"/>
      <c r="X13" s="633"/>
      <c r="Y13" s="633"/>
      <c r="Z13" s="633"/>
      <c r="AA13" s="633"/>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633"/>
      <c r="S14" s="633"/>
      <c r="T14" s="633"/>
      <c r="U14" s="633"/>
      <c r="V14" s="633"/>
      <c r="W14" s="633"/>
      <c r="X14" s="633"/>
      <c r="Y14" s="633"/>
      <c r="Z14" s="633"/>
      <c r="AA14" s="633"/>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633"/>
      <c r="S15" s="633"/>
      <c r="T15" s="633"/>
      <c r="U15" s="633"/>
      <c r="V15" s="633"/>
      <c r="W15" s="633"/>
      <c r="X15" s="633"/>
      <c r="Y15" s="633"/>
      <c r="Z15" s="633"/>
      <c r="AA15" s="633"/>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633"/>
      <c r="S16" s="633"/>
      <c r="T16" s="633"/>
      <c r="U16" s="633"/>
      <c r="V16" s="633"/>
      <c r="W16" s="633"/>
      <c r="X16" s="633"/>
      <c r="Y16" s="633"/>
      <c r="Z16" s="633"/>
      <c r="AA16" s="633"/>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633"/>
      <c r="S17" s="633"/>
      <c r="T17" s="633"/>
      <c r="U17" s="633"/>
      <c r="V17" s="633"/>
      <c r="W17" s="633"/>
      <c r="X17" s="633"/>
      <c r="Y17" s="633"/>
      <c r="Z17" s="633"/>
      <c r="AA17" s="633"/>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633"/>
      <c r="S18" s="633"/>
      <c r="T18" s="633"/>
      <c r="U18" s="633"/>
      <c r="V18" s="633"/>
      <c r="W18" s="633"/>
      <c r="X18" s="633"/>
      <c r="Y18" s="633"/>
      <c r="Z18" s="633"/>
      <c r="AA18" s="633"/>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633"/>
      <c r="S19" s="633"/>
      <c r="T19" s="633"/>
      <c r="U19" s="633"/>
      <c r="V19" s="633"/>
      <c r="W19" s="633"/>
      <c r="X19" s="633"/>
      <c r="Y19" s="633"/>
      <c r="Z19" s="633"/>
      <c r="AA19" s="633"/>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633"/>
      <c r="S20" s="633"/>
      <c r="T20" s="633"/>
      <c r="U20" s="633"/>
      <c r="V20" s="633"/>
      <c r="W20" s="633"/>
      <c r="X20" s="633"/>
      <c r="Y20" s="633"/>
      <c r="Z20" s="633"/>
      <c r="AA20" s="633"/>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30"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51.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29.2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24"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6" t="s">
        <v>657</v>
      </c>
      <c r="V30" s="220"/>
      <c r="W30" s="220"/>
      <c r="X30" s="220"/>
      <c r="Y30" s="220"/>
      <c r="Z30" s="220"/>
      <c r="AA30" s="221"/>
      <c r="AB30" s="216"/>
      <c r="AE30" s="218"/>
      <c r="AF30" s="218"/>
      <c r="AG30" s="218"/>
      <c r="AH30" s="218"/>
      <c r="AI30" s="218"/>
      <c r="AJ30" s="218"/>
      <c r="AK30" s="218"/>
      <c r="AL30" s="218"/>
    </row>
    <row r="31" spans="2:38" ht="19.5" customHeight="1">
      <c r="B31" s="215"/>
      <c r="C31" s="219"/>
      <c r="D31" s="227" t="s">
        <v>27</v>
      </c>
      <c r="E31" s="228"/>
      <c r="F31" s="256">
        <f>INDICADORES!H89</f>
        <v>86</v>
      </c>
      <c r="G31" s="256">
        <f>INDICADORES!K89</f>
        <v>78</v>
      </c>
      <c r="H31" s="256">
        <f>INDICADORES!N89</f>
        <v>89</v>
      </c>
      <c r="I31" s="256">
        <f>INDICADORES!T89</f>
        <v>109</v>
      </c>
      <c r="J31" s="256">
        <f>INDICADORES!W89</f>
        <v>130</v>
      </c>
      <c r="K31" s="256">
        <f>INDICADORES!Z89</f>
        <v>118</v>
      </c>
      <c r="L31" s="256">
        <f>INDICADORES!AF89</f>
        <v>96</v>
      </c>
      <c r="M31" s="256">
        <f>INDICADORES!AI89</f>
        <v>118</v>
      </c>
      <c r="N31" s="256">
        <f>INDICADORES!AL89</f>
        <v>112</v>
      </c>
      <c r="O31" s="256">
        <f>INDICADORES!AR89</f>
        <v>109</v>
      </c>
      <c r="P31" s="256">
        <f>INDICADORES!AU89</f>
        <v>73</v>
      </c>
      <c r="Q31" s="256">
        <f>INDICADORES!AX89</f>
        <v>89</v>
      </c>
      <c r="R31" s="257">
        <f>SUM(F31:Q31)</f>
        <v>1207</v>
      </c>
      <c r="U31" s="220"/>
      <c r="V31" s="220"/>
      <c r="W31" s="220"/>
      <c r="X31" s="220"/>
      <c r="Y31" s="220"/>
      <c r="Z31" s="220"/>
      <c r="AA31" s="221"/>
      <c r="AB31" s="216"/>
      <c r="AE31" s="218"/>
      <c r="AF31" s="218"/>
      <c r="AG31" s="218"/>
      <c r="AH31" s="218"/>
      <c r="AI31" s="218"/>
      <c r="AJ31" s="218"/>
      <c r="AK31" s="218"/>
      <c r="AL31" s="218"/>
    </row>
    <row r="32" spans="2:38" ht="19.5" customHeight="1">
      <c r="B32" s="215"/>
      <c r="C32" s="219"/>
      <c r="D32" s="227" t="s">
        <v>28</v>
      </c>
      <c r="E32" s="228"/>
      <c r="F32" s="229" t="s">
        <v>219</v>
      </c>
      <c r="G32" s="229" t="s">
        <v>219</v>
      </c>
      <c r="H32" s="229" t="s">
        <v>219</v>
      </c>
      <c r="I32" s="229" t="s">
        <v>219</v>
      </c>
      <c r="J32" s="229" t="s">
        <v>219</v>
      </c>
      <c r="K32" s="229" t="s">
        <v>219</v>
      </c>
      <c r="L32" s="229" t="s">
        <v>219</v>
      </c>
      <c r="M32" s="229" t="s">
        <v>219</v>
      </c>
      <c r="N32" s="229" t="s">
        <v>219</v>
      </c>
      <c r="O32" s="229" t="s">
        <v>219</v>
      </c>
      <c r="P32" s="229" t="s">
        <v>219</v>
      </c>
      <c r="Q32" s="229" t="s">
        <v>219</v>
      </c>
      <c r="R32" s="230">
        <f>SUM(F32:Q32)</f>
        <v>0</v>
      </c>
      <c r="U32" s="220"/>
      <c r="V32" s="220"/>
      <c r="W32" s="220"/>
      <c r="X32" s="220"/>
      <c r="Y32" s="220"/>
      <c r="Z32" s="220"/>
      <c r="AA32" s="221"/>
      <c r="AB32" s="216"/>
      <c r="AE32" s="218"/>
      <c r="AF32" s="218"/>
      <c r="AG32" s="218"/>
      <c r="AH32" s="218"/>
      <c r="AI32" s="218"/>
      <c r="AJ32" s="218"/>
      <c r="AK32" s="218"/>
      <c r="AL32" s="218"/>
    </row>
    <row r="33" spans="2:38" ht="19.5" customHeight="1">
      <c r="B33" s="215"/>
      <c r="C33" s="219"/>
      <c r="D33" s="231" t="s">
        <v>515</v>
      </c>
      <c r="E33" s="232"/>
      <c r="F33" s="233">
        <f t="shared" ref="F33:Q33" si="0">F31</f>
        <v>86</v>
      </c>
      <c r="G33" s="233">
        <f t="shared" si="0"/>
        <v>78</v>
      </c>
      <c r="H33" s="233">
        <f t="shared" si="0"/>
        <v>89</v>
      </c>
      <c r="I33" s="233">
        <f t="shared" si="0"/>
        <v>109</v>
      </c>
      <c r="J33" s="233">
        <f t="shared" si="0"/>
        <v>130</v>
      </c>
      <c r="K33" s="233">
        <f t="shared" si="0"/>
        <v>118</v>
      </c>
      <c r="L33" s="233">
        <f t="shared" si="0"/>
        <v>96</v>
      </c>
      <c r="M33" s="233">
        <f t="shared" si="0"/>
        <v>118</v>
      </c>
      <c r="N33" s="233">
        <f t="shared" si="0"/>
        <v>112</v>
      </c>
      <c r="O33" s="233">
        <f t="shared" si="0"/>
        <v>109</v>
      </c>
      <c r="P33" s="233">
        <f t="shared" si="0"/>
        <v>73</v>
      </c>
      <c r="Q33" s="233">
        <f t="shared" si="0"/>
        <v>89</v>
      </c>
      <c r="R33" s="230">
        <f>SUM(F33:Q33)</f>
        <v>1207</v>
      </c>
      <c r="U33" s="234">
        <f>AVERAGE(F33,G33,H33,I33,J33,K33,L33,M33,N33,O33,P33,Q33)</f>
        <v>100.58333333333333</v>
      </c>
      <c r="V33" s="220"/>
      <c r="W33" s="220"/>
      <c r="X33" s="220"/>
      <c r="Y33" s="220"/>
      <c r="Z33" s="220"/>
      <c r="AA33" s="221"/>
      <c r="AB33" s="216"/>
      <c r="AE33" s="218"/>
      <c r="AF33" s="218"/>
      <c r="AG33" s="218"/>
      <c r="AH33" s="218"/>
      <c r="AI33" s="218"/>
      <c r="AJ33" s="218"/>
      <c r="AK33" s="218"/>
      <c r="AL33" s="218"/>
    </row>
    <row r="34" spans="2:38" ht="19.5" customHeight="1">
      <c r="B34" s="215"/>
      <c r="C34" s="219"/>
      <c r="D34" s="231" t="s">
        <v>516</v>
      </c>
      <c r="E34" s="232"/>
      <c r="F34" s="235">
        <v>22</v>
      </c>
      <c r="G34" s="235">
        <v>19</v>
      </c>
      <c r="H34" s="235">
        <v>18</v>
      </c>
      <c r="I34" s="235">
        <v>21</v>
      </c>
      <c r="J34" s="235">
        <v>18</v>
      </c>
      <c r="K34" s="235">
        <v>24</v>
      </c>
      <c r="L34" s="235">
        <v>27</v>
      </c>
      <c r="M34" s="235">
        <v>18</v>
      </c>
      <c r="N34" s="235">
        <v>19</v>
      </c>
      <c r="O34" s="235">
        <v>28</v>
      </c>
      <c r="P34" s="235">
        <v>22</v>
      </c>
      <c r="Q34" s="235">
        <v>20</v>
      </c>
      <c r="R34" s="235">
        <v>256</v>
      </c>
      <c r="U34" s="236"/>
      <c r="V34" s="220"/>
      <c r="W34" s="220"/>
      <c r="X34" s="220"/>
      <c r="Y34" s="220"/>
      <c r="Z34" s="220"/>
      <c r="AA34" s="221"/>
      <c r="AB34" s="216"/>
      <c r="AE34" s="218"/>
      <c r="AF34" s="218"/>
      <c r="AG34" s="218"/>
      <c r="AH34" s="218"/>
      <c r="AI34" s="218"/>
      <c r="AJ34" s="218"/>
      <c r="AK34" s="218"/>
      <c r="AL34" s="218"/>
    </row>
    <row r="35" spans="2:38" ht="16.5" customHeight="1">
      <c r="B35" s="215"/>
      <c r="C35" s="219"/>
      <c r="D35" s="685" t="s">
        <v>26</v>
      </c>
      <c r="E35" s="685"/>
      <c r="F35" s="237">
        <v>66</v>
      </c>
      <c r="G35" s="237">
        <v>66</v>
      </c>
      <c r="H35" s="237">
        <v>66</v>
      </c>
      <c r="I35" s="237">
        <v>66</v>
      </c>
      <c r="J35" s="237">
        <v>66</v>
      </c>
      <c r="K35" s="237">
        <v>66</v>
      </c>
      <c r="L35" s="237">
        <v>66</v>
      </c>
      <c r="M35" s="237">
        <v>66</v>
      </c>
      <c r="N35" s="237">
        <v>66</v>
      </c>
      <c r="O35" s="237">
        <v>66</v>
      </c>
      <c r="P35" s="237">
        <v>66</v>
      </c>
      <c r="Q35" s="237">
        <v>66</v>
      </c>
      <c r="R35" s="237">
        <f>SUM(F35:Q35)</f>
        <v>792</v>
      </c>
      <c r="U35" s="220"/>
      <c r="V35" s="220"/>
      <c r="W35" s="220"/>
      <c r="X35" s="220"/>
      <c r="Y35" s="220"/>
      <c r="Z35" s="220"/>
      <c r="AA35" s="221"/>
      <c r="AB35" s="216"/>
      <c r="AE35" s="218"/>
      <c r="AF35" s="218"/>
      <c r="AG35" s="218"/>
      <c r="AH35" s="218"/>
      <c r="AI35" s="218"/>
      <c r="AJ35" s="218"/>
      <c r="AK35" s="218"/>
      <c r="AL35" s="218"/>
    </row>
    <row r="36" spans="2:38" ht="18.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881</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t="s">
        <v>588</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652</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21" customHeight="1">
      <c r="B49" s="215"/>
      <c r="C49" s="648" t="s">
        <v>526</v>
      </c>
      <c r="D49" s="648"/>
      <c r="E49" s="648"/>
      <c r="F49" s="648"/>
      <c r="G49" s="652" t="s">
        <v>882</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yo2ITGimlltl+wwg/q0lZuwosP56EkMqHG6noYOe6p/2nbnII59gjI5h+jG8cDLrymW0w+tB0xk2GMZZyUlg9g==" saltValue="smCAdMAGbHfqhN0OJ+C27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8"/>
  <dimension ref="A1:AL84"/>
  <sheetViews>
    <sheetView showGridLines="0" topLeftCell="A22" zoomScaleNormal="100" workbookViewId="0">
      <selection activeCell="F31" sqref="F31"/>
    </sheetView>
  </sheetViews>
  <sheetFormatPr baseColWidth="10" defaultColWidth="11.42578125" defaultRowHeight="12.75"/>
  <cols>
    <col min="1" max="2" width="1.140625" customWidth="1"/>
    <col min="3" max="3" width="4.28515625" customWidth="1"/>
    <col min="4" max="4" width="5.42578125" customWidth="1"/>
    <col min="5" max="5" width="4.855468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883</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880</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97" t="s">
        <v>442</v>
      </c>
      <c r="S12" s="697"/>
      <c r="T12" s="697"/>
      <c r="U12" s="697"/>
      <c r="V12" s="697"/>
      <c r="W12" s="697"/>
      <c r="X12" s="697"/>
      <c r="Y12" s="697"/>
      <c r="Z12" s="697"/>
      <c r="AA12" s="697"/>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633"/>
      <c r="S13" s="633"/>
      <c r="T13" s="633"/>
      <c r="U13" s="633"/>
      <c r="V13" s="633"/>
      <c r="W13" s="633"/>
      <c r="X13" s="633"/>
      <c r="Y13" s="633"/>
      <c r="Z13" s="633"/>
      <c r="AA13" s="633"/>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633"/>
      <c r="S14" s="633"/>
      <c r="T14" s="633"/>
      <c r="U14" s="633"/>
      <c r="V14" s="633"/>
      <c r="W14" s="633"/>
      <c r="X14" s="633"/>
      <c r="Y14" s="633"/>
      <c r="Z14" s="633"/>
      <c r="AA14" s="633"/>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633"/>
      <c r="S15" s="633"/>
      <c r="T15" s="633"/>
      <c r="U15" s="633"/>
      <c r="V15" s="633"/>
      <c r="W15" s="633"/>
      <c r="X15" s="633"/>
      <c r="Y15" s="633"/>
      <c r="Z15" s="633"/>
      <c r="AA15" s="633"/>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633"/>
      <c r="S16" s="633"/>
      <c r="T16" s="633"/>
      <c r="U16" s="633"/>
      <c r="V16" s="633"/>
      <c r="W16" s="633"/>
      <c r="X16" s="633"/>
      <c r="Y16" s="633"/>
      <c r="Z16" s="633"/>
      <c r="AA16" s="633"/>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633"/>
      <c r="S17" s="633"/>
      <c r="T17" s="633"/>
      <c r="U17" s="633"/>
      <c r="V17" s="633"/>
      <c r="W17" s="633"/>
      <c r="X17" s="633"/>
      <c r="Y17" s="633"/>
      <c r="Z17" s="633"/>
      <c r="AA17" s="633"/>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633"/>
      <c r="S18" s="633"/>
      <c r="T18" s="633"/>
      <c r="U18" s="633"/>
      <c r="V18" s="633"/>
      <c r="W18" s="633"/>
      <c r="X18" s="633"/>
      <c r="Y18" s="633"/>
      <c r="Z18" s="633"/>
      <c r="AA18" s="633"/>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633"/>
      <c r="S19" s="633"/>
      <c r="T19" s="633"/>
      <c r="U19" s="633"/>
      <c r="V19" s="633"/>
      <c r="W19" s="633"/>
      <c r="X19" s="633"/>
      <c r="Y19" s="633"/>
      <c r="Z19" s="633"/>
      <c r="AA19" s="633"/>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633"/>
      <c r="S20" s="633"/>
      <c r="T20" s="633"/>
      <c r="U20" s="633"/>
      <c r="V20" s="633"/>
      <c r="W20" s="633"/>
      <c r="X20" s="633"/>
      <c r="Y20" s="633"/>
      <c r="Z20" s="633"/>
      <c r="AA20" s="633"/>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30"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51.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29.2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24"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6" t="s">
        <v>657</v>
      </c>
      <c r="V30" s="220"/>
      <c r="W30" s="220"/>
      <c r="X30" s="220"/>
      <c r="Y30" s="220"/>
      <c r="Z30" s="220"/>
      <c r="AA30" s="221"/>
      <c r="AB30" s="216"/>
      <c r="AE30" s="218"/>
      <c r="AF30" s="218"/>
      <c r="AG30" s="218"/>
      <c r="AH30" s="218"/>
      <c r="AI30" s="218"/>
      <c r="AJ30" s="218"/>
      <c r="AK30" s="218"/>
      <c r="AL30" s="218"/>
    </row>
    <row r="31" spans="2:38" ht="19.5" customHeight="1">
      <c r="B31" s="215"/>
      <c r="C31" s="219"/>
      <c r="D31" s="227" t="s">
        <v>27</v>
      </c>
      <c r="E31" s="228"/>
      <c r="F31" s="256">
        <f>INDICADORES!H90</f>
        <v>305</v>
      </c>
      <c r="G31" s="256">
        <f>INDICADORES!K90</f>
        <v>261</v>
      </c>
      <c r="H31" s="256">
        <f>INDICADORES!N90</f>
        <v>324</v>
      </c>
      <c r="I31" s="256">
        <f>INDICADORES!T90</f>
        <v>248</v>
      </c>
      <c r="J31" s="256">
        <f>INDICADORES!W90</f>
        <v>277</v>
      </c>
      <c r="K31" s="256">
        <f>INDICADORES!Z90</f>
        <v>221</v>
      </c>
      <c r="L31" s="256">
        <f>INDICADORES!AF90</f>
        <v>271</v>
      </c>
      <c r="M31" s="256">
        <f>INDICADORES!AI90</f>
        <v>269</v>
      </c>
      <c r="N31" s="256">
        <f>INDICADORES!AL90</f>
        <v>306</v>
      </c>
      <c r="O31" s="256">
        <f>INDICADORES!AR90</f>
        <v>269</v>
      </c>
      <c r="P31" s="256">
        <f>INDICADORES!AU90</f>
        <v>260</v>
      </c>
      <c r="Q31" s="256">
        <f>INDICADORES!AX90</f>
        <v>318</v>
      </c>
      <c r="R31" s="257">
        <f>SUM(F31:Q31)</f>
        <v>3329</v>
      </c>
      <c r="S31" s="422"/>
      <c r="T31" s="422"/>
      <c r="U31" s="423"/>
      <c r="V31" s="423"/>
      <c r="W31" s="423"/>
      <c r="X31" s="423"/>
      <c r="Y31" s="423"/>
      <c r="Z31" s="423"/>
      <c r="AA31" s="424"/>
      <c r="AB31" s="216"/>
      <c r="AE31" s="218"/>
      <c r="AF31" s="218"/>
      <c r="AG31" s="218"/>
      <c r="AH31" s="218"/>
      <c r="AI31" s="218"/>
      <c r="AJ31" s="218"/>
      <c r="AK31" s="218"/>
      <c r="AL31" s="218"/>
    </row>
    <row r="32" spans="2:38" ht="19.5" customHeight="1">
      <c r="B32" s="215"/>
      <c r="C32" s="219"/>
      <c r="D32" s="227" t="s">
        <v>28</v>
      </c>
      <c r="E32" s="228"/>
      <c r="F32" s="229" t="s">
        <v>219</v>
      </c>
      <c r="G32" s="229" t="s">
        <v>219</v>
      </c>
      <c r="H32" s="229" t="s">
        <v>219</v>
      </c>
      <c r="I32" s="229" t="s">
        <v>219</v>
      </c>
      <c r="J32" s="229" t="s">
        <v>219</v>
      </c>
      <c r="K32" s="229" t="s">
        <v>219</v>
      </c>
      <c r="L32" s="229" t="s">
        <v>219</v>
      </c>
      <c r="M32" s="229" t="s">
        <v>219</v>
      </c>
      <c r="N32" s="229" t="s">
        <v>219</v>
      </c>
      <c r="O32" s="229" t="s">
        <v>219</v>
      </c>
      <c r="P32" s="229" t="s">
        <v>219</v>
      </c>
      <c r="Q32" s="229" t="s">
        <v>219</v>
      </c>
      <c r="R32" s="230">
        <f>SUM(F32:Q32)</f>
        <v>0</v>
      </c>
      <c r="U32" s="220"/>
      <c r="V32" s="220"/>
      <c r="W32" s="220"/>
      <c r="X32" s="220"/>
      <c r="Y32" s="220"/>
      <c r="Z32" s="220"/>
      <c r="AA32" s="221"/>
      <c r="AB32" s="216"/>
      <c r="AE32" s="218"/>
      <c r="AF32" s="218"/>
      <c r="AG32" s="218"/>
      <c r="AH32" s="218"/>
      <c r="AI32" s="218"/>
      <c r="AJ32" s="218"/>
      <c r="AK32" s="218"/>
      <c r="AL32" s="218"/>
    </row>
    <row r="33" spans="2:38" ht="19.5" customHeight="1">
      <c r="B33" s="215"/>
      <c r="C33" s="219"/>
      <c r="D33" s="231" t="s">
        <v>515</v>
      </c>
      <c r="E33" s="232"/>
      <c r="F33" s="233">
        <f t="shared" ref="F33:Q33" si="0">F31</f>
        <v>305</v>
      </c>
      <c r="G33" s="233">
        <f t="shared" si="0"/>
        <v>261</v>
      </c>
      <c r="H33" s="233">
        <f t="shared" si="0"/>
        <v>324</v>
      </c>
      <c r="I33" s="233">
        <f t="shared" si="0"/>
        <v>248</v>
      </c>
      <c r="J33" s="233">
        <f t="shared" si="0"/>
        <v>277</v>
      </c>
      <c r="K33" s="233">
        <f t="shared" si="0"/>
        <v>221</v>
      </c>
      <c r="L33" s="233">
        <f t="shared" si="0"/>
        <v>271</v>
      </c>
      <c r="M33" s="233">
        <f t="shared" si="0"/>
        <v>269</v>
      </c>
      <c r="N33" s="233">
        <f t="shared" si="0"/>
        <v>306</v>
      </c>
      <c r="O33" s="233">
        <f t="shared" si="0"/>
        <v>269</v>
      </c>
      <c r="P33" s="233">
        <f t="shared" si="0"/>
        <v>260</v>
      </c>
      <c r="Q33" s="233">
        <f t="shared" si="0"/>
        <v>318</v>
      </c>
      <c r="R33" s="230">
        <f>SUM(F33:Q33)</f>
        <v>3329</v>
      </c>
      <c r="U33" s="234">
        <f>AVERAGE(F33,G33,H33,I33,J33,K33,L33,M33,N33,O33,P33,Q33)</f>
        <v>277.41666666666669</v>
      </c>
      <c r="V33" s="220"/>
      <c r="W33" s="220"/>
      <c r="X33" s="220"/>
      <c r="Y33" s="220"/>
      <c r="Z33" s="220"/>
      <c r="AA33" s="221"/>
      <c r="AB33" s="216"/>
      <c r="AE33" s="218"/>
      <c r="AF33" s="218"/>
      <c r="AG33" s="218"/>
      <c r="AH33" s="218"/>
      <c r="AI33" s="218"/>
      <c r="AJ33" s="218"/>
      <c r="AK33" s="218"/>
      <c r="AL33" s="218"/>
    </row>
    <row r="34" spans="2:38" ht="19.5" customHeight="1">
      <c r="B34" s="215"/>
      <c r="C34" s="219"/>
      <c r="D34" s="231" t="s">
        <v>516</v>
      </c>
      <c r="E34" s="232"/>
      <c r="F34" s="235">
        <v>177</v>
      </c>
      <c r="G34" s="235">
        <v>160</v>
      </c>
      <c r="H34" s="235">
        <v>92</v>
      </c>
      <c r="I34" s="235">
        <v>92</v>
      </c>
      <c r="J34" s="235">
        <v>132</v>
      </c>
      <c r="K34" s="235">
        <v>145</v>
      </c>
      <c r="L34" s="235">
        <v>110</v>
      </c>
      <c r="M34" s="235">
        <v>100</v>
      </c>
      <c r="N34" s="235">
        <v>73</v>
      </c>
      <c r="O34" s="235">
        <v>127</v>
      </c>
      <c r="P34" s="235">
        <v>0</v>
      </c>
      <c r="Q34" s="235">
        <v>0</v>
      </c>
      <c r="R34" s="237">
        <v>1208</v>
      </c>
      <c r="U34" s="236"/>
      <c r="V34" s="220"/>
      <c r="W34" s="220"/>
      <c r="X34" s="220"/>
      <c r="Y34" s="220"/>
      <c r="Z34" s="220"/>
      <c r="AA34" s="221"/>
      <c r="AB34" s="216"/>
      <c r="AE34" s="218"/>
      <c r="AF34" s="218"/>
      <c r="AG34" s="218"/>
      <c r="AH34" s="218"/>
      <c r="AI34" s="218"/>
      <c r="AJ34" s="218"/>
      <c r="AK34" s="218"/>
      <c r="AL34" s="218"/>
    </row>
    <row r="35" spans="2:38" ht="16.5" customHeight="1">
      <c r="B35" s="215"/>
      <c r="C35" s="219"/>
      <c r="D35" s="685" t="s">
        <v>26</v>
      </c>
      <c r="E35" s="685"/>
      <c r="F35" s="237">
        <v>210</v>
      </c>
      <c r="G35" s="237">
        <v>210</v>
      </c>
      <c r="H35" s="237">
        <v>210</v>
      </c>
      <c r="I35" s="237">
        <v>210</v>
      </c>
      <c r="J35" s="237">
        <v>210</v>
      </c>
      <c r="K35" s="237">
        <v>210</v>
      </c>
      <c r="L35" s="237">
        <v>210</v>
      </c>
      <c r="M35" s="237">
        <v>210</v>
      </c>
      <c r="N35" s="237">
        <v>210</v>
      </c>
      <c r="O35" s="237">
        <v>210</v>
      </c>
      <c r="P35" s="237">
        <v>210</v>
      </c>
      <c r="Q35" s="237">
        <v>210</v>
      </c>
      <c r="R35" s="237">
        <f>SUM(F35:Q35)</f>
        <v>2520</v>
      </c>
      <c r="U35" s="220"/>
      <c r="V35" s="220"/>
      <c r="W35" s="220"/>
      <c r="X35" s="220"/>
      <c r="Y35" s="220"/>
      <c r="Z35" s="220"/>
      <c r="AA35" s="221"/>
      <c r="AB35" s="216"/>
      <c r="AE35" s="218"/>
      <c r="AF35" s="218"/>
      <c r="AG35" s="218"/>
      <c r="AH35" s="218"/>
      <c r="AI35" s="218"/>
      <c r="AJ35" s="218"/>
      <c r="AK35" s="218"/>
      <c r="AL35" s="218"/>
    </row>
    <row r="36" spans="2:38" ht="18.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884</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t="s">
        <v>588</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652</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21" customHeight="1">
      <c r="B49" s="215"/>
      <c r="C49" s="648" t="s">
        <v>526</v>
      </c>
      <c r="D49" s="648"/>
      <c r="E49" s="648"/>
      <c r="F49" s="648"/>
      <c r="G49" s="652" t="s">
        <v>885</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v>1098</v>
      </c>
      <c r="G54" s="238">
        <v>1802</v>
      </c>
      <c r="H54" s="238">
        <v>1086</v>
      </c>
      <c r="I54" s="238">
        <v>334</v>
      </c>
      <c r="J54" s="238">
        <v>561</v>
      </c>
      <c r="K54" s="238">
        <v>626</v>
      </c>
      <c r="L54" s="238">
        <v>504</v>
      </c>
      <c r="M54" s="238">
        <v>950</v>
      </c>
      <c r="N54" s="238">
        <v>1380</v>
      </c>
      <c r="O54" s="238">
        <v>1042</v>
      </c>
      <c r="P54" s="238">
        <v>1362</v>
      </c>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bWejL2ZWilMu+/74Int8rJazzgyUK+gGpFPQ/FOAHpLosn4noNlWANeZrzEZIXqxfosEow9/JcmXVwLCphp7tw==" saltValue="D1C7HpuCnTEq2Tj0f+VXFg=="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9"/>
  <dimension ref="A1:AL84"/>
  <sheetViews>
    <sheetView showGridLines="0" topLeftCell="A27" zoomScale="120" zoomScaleNormal="120" workbookViewId="0">
      <selection activeCell="F31" sqref="F31"/>
    </sheetView>
  </sheetViews>
  <sheetFormatPr baseColWidth="10" defaultColWidth="11.42578125" defaultRowHeight="12.75"/>
  <cols>
    <col min="1" max="2" width="1.140625" customWidth="1"/>
    <col min="3" max="4" width="4.28515625" customWidth="1"/>
    <col min="5" max="5" width="6.425781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886</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887</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8"/>
      <c r="S13" s="758"/>
      <c r="T13" s="758"/>
      <c r="U13" s="758"/>
      <c r="V13" s="758"/>
      <c r="W13" s="758"/>
      <c r="X13" s="758"/>
      <c r="Y13" s="758"/>
      <c r="Z13" s="758"/>
      <c r="AA13" s="758"/>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58"/>
      <c r="S14" s="758"/>
      <c r="T14" s="758"/>
      <c r="U14" s="758"/>
      <c r="V14" s="758"/>
      <c r="W14" s="758"/>
      <c r="X14" s="758"/>
      <c r="Y14" s="758"/>
      <c r="Z14" s="758"/>
      <c r="AA14" s="758"/>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8"/>
      <c r="S15" s="758"/>
      <c r="T15" s="758"/>
      <c r="U15" s="758"/>
      <c r="V15" s="758"/>
      <c r="W15" s="758"/>
      <c r="X15" s="758"/>
      <c r="Y15" s="758"/>
      <c r="Z15" s="758"/>
      <c r="AA15" s="75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8"/>
      <c r="S16" s="758"/>
      <c r="T16" s="758"/>
      <c r="U16" s="758"/>
      <c r="V16" s="758"/>
      <c r="W16" s="758"/>
      <c r="X16" s="758"/>
      <c r="Y16" s="758"/>
      <c r="Z16" s="758"/>
      <c r="AA16" s="75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8"/>
      <c r="S17" s="758"/>
      <c r="T17" s="758"/>
      <c r="U17" s="758"/>
      <c r="V17" s="758"/>
      <c r="W17" s="758"/>
      <c r="X17" s="758"/>
      <c r="Y17" s="758"/>
      <c r="Z17" s="758"/>
      <c r="AA17" s="75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8"/>
      <c r="S18" s="758"/>
      <c r="T18" s="758"/>
      <c r="U18" s="758"/>
      <c r="V18" s="758"/>
      <c r="W18" s="758"/>
      <c r="X18" s="758"/>
      <c r="Y18" s="758"/>
      <c r="Z18" s="758"/>
      <c r="AA18" s="75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8"/>
      <c r="S19" s="758"/>
      <c r="T19" s="758"/>
      <c r="U19" s="758"/>
      <c r="V19" s="758"/>
      <c r="W19" s="758"/>
      <c r="X19" s="758"/>
      <c r="Y19" s="758"/>
      <c r="Z19" s="758"/>
      <c r="AA19" s="75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8"/>
      <c r="S20" s="758"/>
      <c r="T20" s="758"/>
      <c r="U20" s="758"/>
      <c r="V20" s="758"/>
      <c r="W20" s="758"/>
      <c r="X20" s="758"/>
      <c r="Y20" s="758"/>
      <c r="Z20" s="758"/>
      <c r="AA20" s="75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INDICADORES!H91</f>
        <v>305</v>
      </c>
      <c r="G31" s="256">
        <f>INDICADORES!K91</f>
        <v>261</v>
      </c>
      <c r="H31" s="256">
        <f>INDICADORES!N91</f>
        <v>324</v>
      </c>
      <c r="I31" s="256">
        <f>INDICADORES!T91</f>
        <v>248</v>
      </c>
      <c r="J31" s="256">
        <f>INDICADORES!W91</f>
        <v>277</v>
      </c>
      <c r="K31" s="256">
        <f>INDICADORES!Z91</f>
        <v>221</v>
      </c>
      <c r="L31" s="256">
        <f>INDICADORES!AF91</f>
        <v>271</v>
      </c>
      <c r="M31" s="256">
        <f>INDICADORES!AI91</f>
        <v>269</v>
      </c>
      <c r="N31" s="256">
        <f>INDICADORES!AL91</f>
        <v>306</v>
      </c>
      <c r="O31" s="256">
        <f>INDICADORES!AR91</f>
        <v>269</v>
      </c>
      <c r="P31" s="256">
        <f>INDICADORES!AU91</f>
        <v>260</v>
      </c>
      <c r="Q31" s="256">
        <f>INDICADORES!AX91</f>
        <v>318</v>
      </c>
      <c r="R31" s="257">
        <f>SUM(F31:Q31)</f>
        <v>3329</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INDICADORES!I91</f>
        <v>403</v>
      </c>
      <c r="G32" s="256">
        <f>INDICADORES!L91</f>
        <v>364</v>
      </c>
      <c r="H32" s="256">
        <f>INDICADORES!O91</f>
        <v>403</v>
      </c>
      <c r="I32" s="256">
        <f>INDICADORES!U91</f>
        <v>390</v>
      </c>
      <c r="J32" s="256">
        <f>INDICADORES!X91</f>
        <v>403</v>
      </c>
      <c r="K32" s="256">
        <f>INDICADORES!AA91</f>
        <v>390</v>
      </c>
      <c r="L32" s="256">
        <f>INDICADORES!AG91</f>
        <v>403</v>
      </c>
      <c r="M32" s="256">
        <f>INDICADORES!AJ91</f>
        <v>403</v>
      </c>
      <c r="N32" s="256">
        <f>INDICADORES!AM91</f>
        <v>390</v>
      </c>
      <c r="O32" s="256">
        <f>INDICADORES!AS91</f>
        <v>403</v>
      </c>
      <c r="P32" s="256">
        <f>INDICADORES!AV91</f>
        <v>390</v>
      </c>
      <c r="Q32" s="256">
        <f>INDICADORES!AY91</f>
        <v>403</v>
      </c>
      <c r="R32" s="256">
        <f>SUM(F32:Q32)</f>
        <v>4745</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96">
        <f t="shared" ref="F33:R33" si="0">F31/F32*100</f>
        <v>75.682382133995034</v>
      </c>
      <c r="G33" s="296">
        <f t="shared" si="0"/>
        <v>71.703296703296701</v>
      </c>
      <c r="H33" s="296">
        <f t="shared" si="0"/>
        <v>80.397022332506211</v>
      </c>
      <c r="I33" s="296">
        <f t="shared" si="0"/>
        <v>63.589743589743584</v>
      </c>
      <c r="J33" s="296">
        <f t="shared" si="0"/>
        <v>68.734491315136481</v>
      </c>
      <c r="K33" s="296">
        <f t="shared" si="0"/>
        <v>56.666666666666664</v>
      </c>
      <c r="L33" s="296">
        <f t="shared" si="0"/>
        <v>67.245657568238215</v>
      </c>
      <c r="M33" s="296">
        <f t="shared" si="0"/>
        <v>66.749379652605455</v>
      </c>
      <c r="N33" s="296">
        <f t="shared" si="0"/>
        <v>78.461538461538467</v>
      </c>
      <c r="O33" s="296">
        <f t="shared" si="0"/>
        <v>66.749379652605455</v>
      </c>
      <c r="P33" s="296">
        <f t="shared" si="0"/>
        <v>66.666666666666657</v>
      </c>
      <c r="Q33" s="296">
        <f t="shared" si="0"/>
        <v>78.908188585607945</v>
      </c>
      <c r="R33" s="296">
        <f t="shared" si="0"/>
        <v>70.158061116965229</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298">
        <v>57.096774193548399</v>
      </c>
      <c r="G34" s="298">
        <v>57.142857142857103</v>
      </c>
      <c r="H34" s="298">
        <v>29.677419354838701</v>
      </c>
      <c r="I34" s="298">
        <v>29.677419354838701</v>
      </c>
      <c r="J34" s="298">
        <v>42.580645161290299</v>
      </c>
      <c r="K34" s="298">
        <v>48.3333333333333</v>
      </c>
      <c r="L34" s="298">
        <v>35.4838709677419</v>
      </c>
      <c r="M34" s="298">
        <v>32.258064516128997</v>
      </c>
      <c r="N34" s="298">
        <v>24.3333333333333</v>
      </c>
      <c r="O34" s="298">
        <v>40.9677419354839</v>
      </c>
      <c r="P34" s="298" t="e">
        <f>#DIV/0!</f>
        <v>#DIV/0!</v>
      </c>
      <c r="Q34" s="298" t="e">
        <f>#DIV/0!</f>
        <v>#DIV/0!</v>
      </c>
      <c r="R34" s="298">
        <v>39.606557377049199</v>
      </c>
      <c r="U34" s="220"/>
      <c r="V34" s="220"/>
      <c r="W34" s="220"/>
      <c r="X34" s="220"/>
      <c r="Y34" s="220"/>
      <c r="Z34" s="220"/>
      <c r="AA34" s="221"/>
      <c r="AB34" s="216"/>
      <c r="AE34" s="218"/>
      <c r="AF34" s="218"/>
      <c r="AG34" s="218"/>
      <c r="AH34" s="218"/>
      <c r="AI34" s="218"/>
      <c r="AJ34" s="218"/>
      <c r="AK34" s="218"/>
      <c r="AL34" s="218"/>
    </row>
    <row r="35" spans="2:38" ht="22.5" customHeight="1">
      <c r="B35" s="215"/>
      <c r="C35" s="219"/>
      <c r="D35" s="685" t="s">
        <v>26</v>
      </c>
      <c r="E35" s="685"/>
      <c r="F35" s="300">
        <v>70</v>
      </c>
      <c r="G35" s="300">
        <v>70</v>
      </c>
      <c r="H35" s="300">
        <v>70</v>
      </c>
      <c r="I35" s="300">
        <v>70</v>
      </c>
      <c r="J35" s="300">
        <v>70</v>
      </c>
      <c r="K35" s="300">
        <v>70</v>
      </c>
      <c r="L35" s="300">
        <v>70</v>
      </c>
      <c r="M35" s="300">
        <v>70</v>
      </c>
      <c r="N35" s="300">
        <v>70</v>
      </c>
      <c r="O35" s="300">
        <v>70</v>
      </c>
      <c r="P35" s="300">
        <v>70</v>
      </c>
      <c r="Q35" s="300">
        <v>70</v>
      </c>
      <c r="R35" s="300">
        <v>70</v>
      </c>
      <c r="U35" s="220"/>
      <c r="V35" s="220"/>
      <c r="W35" s="220"/>
      <c r="X35" s="220"/>
      <c r="Y35" s="220"/>
      <c r="Z35" s="220"/>
      <c r="AA35" s="221"/>
      <c r="AB35" s="216"/>
      <c r="AE35" s="218"/>
      <c r="AF35" s="218"/>
      <c r="AG35" s="218"/>
      <c r="AH35" s="218"/>
      <c r="AI35" s="218"/>
      <c r="AJ35" s="218"/>
      <c r="AK35" s="218"/>
      <c r="AL35" s="218"/>
    </row>
    <row r="36" spans="2:38" ht="11.2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888</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889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890</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83</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v>100</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279</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Zjl6qqO0q0thaeSUsDin+Pr2nCI6zEBcxpNRU23evW34GwLpqWQg+aSWzmd9UQ0OmQEu8keFV+cdVJJ7mt40ew==" saltValue="a3ArQdSRyTZRuAPzCIBHGQ=="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N84"/>
  <sheetViews>
    <sheetView showGridLines="0" topLeftCell="D22" zoomScaleNormal="100" workbookViewId="0">
      <selection activeCell="G38" sqref="G38:N38"/>
    </sheetView>
  </sheetViews>
  <sheetFormatPr baseColWidth="10" defaultColWidth="11.42578125" defaultRowHeight="12.75"/>
  <cols>
    <col min="1" max="2" width="1.140625" customWidth="1"/>
    <col min="3" max="3" width="4.28515625" customWidth="1"/>
    <col min="4" max="4" width="5.7109375" customWidth="1"/>
    <col min="5" max="5" width="7.42578125" customWidth="1"/>
    <col min="6" max="17" width="7.28515625" customWidth="1"/>
    <col min="18" max="18" width="12.140625" customWidth="1"/>
    <col min="19" max="28" width="8.7109375" customWidth="1"/>
    <col min="29" max="29" width="0.85546875" customWidth="1"/>
    <col min="30" max="31" width="1.140625" customWidth="1"/>
    <col min="34" max="34" width="62.85546875" customWidth="1"/>
  </cols>
  <sheetData>
    <row r="1" spans="2:40" ht="6" customHeight="1"/>
    <row r="2" spans="2:40"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4"/>
    </row>
    <row r="3" spans="2:40">
      <c r="B3" s="215"/>
      <c r="G3" s="688" t="str">
        <f>+'OP MEDICINA GRAL'!G3:P3</f>
        <v>HOSPITAL REGIONAL DE MONIQUIRÁ E.S.E.</v>
      </c>
      <c r="H3" s="688"/>
      <c r="I3" s="688"/>
      <c r="J3" s="688"/>
      <c r="K3" s="688"/>
      <c r="L3" s="688"/>
      <c r="M3" s="688"/>
      <c r="N3" s="688"/>
      <c r="O3" s="688"/>
      <c r="P3" s="688"/>
      <c r="AD3" s="216"/>
    </row>
    <row r="4" spans="2:40">
      <c r="B4" s="215"/>
      <c r="G4" s="688" t="s">
        <v>430</v>
      </c>
      <c r="H4" s="688"/>
      <c r="I4" s="688"/>
      <c r="J4" s="688"/>
      <c r="K4" s="688"/>
      <c r="L4" s="688"/>
      <c r="M4" s="688"/>
      <c r="N4" s="688"/>
      <c r="O4" s="688"/>
      <c r="P4" s="688"/>
      <c r="AD4" s="216"/>
    </row>
    <row r="5" spans="2:40">
      <c r="B5" s="215"/>
      <c r="G5" s="688" t="s">
        <v>537</v>
      </c>
      <c r="H5" s="688"/>
      <c r="I5" s="688"/>
      <c r="J5" s="688"/>
      <c r="K5" s="688"/>
      <c r="L5" s="688"/>
      <c r="M5" s="688"/>
      <c r="N5" s="688"/>
      <c r="O5" s="688"/>
      <c r="P5" s="688"/>
      <c r="AD5" s="216"/>
    </row>
    <row r="6" spans="2:40" ht="4.5" customHeight="1">
      <c r="B6" s="215"/>
      <c r="AD6" s="216"/>
    </row>
    <row r="7" spans="2:40" ht="15.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216"/>
    </row>
    <row r="8" spans="2:40" ht="24" customHeight="1">
      <c r="B8" s="215"/>
      <c r="C8" s="661" t="s">
        <v>433</v>
      </c>
      <c r="D8" s="661"/>
      <c r="E8" s="661"/>
      <c r="F8" s="691" t="s">
        <v>548</v>
      </c>
      <c r="G8" s="691"/>
      <c r="H8" s="691"/>
      <c r="I8" s="691"/>
      <c r="J8" s="691"/>
      <c r="K8" s="691"/>
      <c r="L8" s="691"/>
      <c r="M8" s="691"/>
      <c r="N8" s="691"/>
      <c r="O8" s="691"/>
      <c r="P8" s="691"/>
      <c r="Q8" s="727" t="s">
        <v>435</v>
      </c>
      <c r="R8" s="727"/>
      <c r="S8" s="728"/>
      <c r="T8" s="728"/>
      <c r="U8" s="727" t="s">
        <v>436</v>
      </c>
      <c r="V8" s="727"/>
      <c r="W8" s="674" t="s">
        <v>437</v>
      </c>
      <c r="X8" s="674"/>
      <c r="Y8" s="674"/>
      <c r="Z8" s="674"/>
      <c r="AA8" s="674"/>
      <c r="AB8" s="674"/>
      <c r="AC8" s="674"/>
      <c r="AD8" s="216"/>
      <c r="AG8" s="218"/>
      <c r="AH8" s="218"/>
      <c r="AI8" s="218"/>
    </row>
    <row r="9" spans="2:40" ht="22.5" customHeight="1">
      <c r="B9" s="215"/>
      <c r="C9" s="724" t="s">
        <v>438</v>
      </c>
      <c r="D9" s="724"/>
      <c r="E9" s="724"/>
      <c r="F9" s="725" t="s">
        <v>549</v>
      </c>
      <c r="G9" s="725"/>
      <c r="H9" s="725"/>
      <c r="I9" s="725"/>
      <c r="J9" s="725"/>
      <c r="K9" s="725"/>
      <c r="L9" s="725"/>
      <c r="M9" s="725"/>
      <c r="N9" s="725"/>
      <c r="O9" s="725"/>
      <c r="P9" s="725"/>
      <c r="Q9" s="725"/>
      <c r="R9" s="725"/>
      <c r="S9" s="725"/>
      <c r="T9" s="725"/>
      <c r="U9" s="725"/>
      <c r="V9" s="725"/>
      <c r="W9" s="725"/>
      <c r="X9" s="725"/>
      <c r="Y9" s="725"/>
      <c r="Z9" s="725"/>
      <c r="AA9" s="725"/>
      <c r="AB9" s="725"/>
      <c r="AC9" s="725"/>
      <c r="AD9" s="216"/>
      <c r="AG9" s="218"/>
      <c r="AH9" s="218"/>
      <c r="AI9" s="218"/>
    </row>
    <row r="10" spans="2:40" ht="25.5" customHeight="1">
      <c r="B10" s="215"/>
      <c r="C10" s="724"/>
      <c r="D10" s="724"/>
      <c r="E10" s="724"/>
      <c r="F10" s="725"/>
      <c r="G10" s="725"/>
      <c r="H10" s="725"/>
      <c r="I10" s="725"/>
      <c r="J10" s="725"/>
      <c r="K10" s="725"/>
      <c r="L10" s="725"/>
      <c r="M10" s="725"/>
      <c r="N10" s="725"/>
      <c r="O10" s="725"/>
      <c r="P10" s="725"/>
      <c r="Q10" s="725"/>
      <c r="R10" s="725"/>
      <c r="S10" s="725"/>
      <c r="T10" s="725"/>
      <c r="U10" s="725"/>
      <c r="V10" s="725"/>
      <c r="W10" s="725"/>
      <c r="X10" s="725"/>
      <c r="Y10" s="725"/>
      <c r="Z10" s="725"/>
      <c r="AA10" s="725"/>
      <c r="AB10" s="725"/>
      <c r="AC10" s="725"/>
      <c r="AD10" s="216"/>
      <c r="AG10" s="218"/>
      <c r="AH10" s="218"/>
      <c r="AI10" s="218"/>
    </row>
    <row r="11" spans="2:40" ht="3.75" customHeight="1">
      <c r="B11" s="215"/>
      <c r="C11" s="291"/>
      <c r="D11" s="292"/>
      <c r="E11" s="292"/>
      <c r="F11" s="292"/>
      <c r="G11" s="293"/>
      <c r="H11" s="293"/>
      <c r="I11" s="293"/>
      <c r="J11" s="293"/>
      <c r="K11" s="293"/>
      <c r="L11" s="293"/>
      <c r="M11" s="293"/>
      <c r="N11" s="293"/>
      <c r="O11" s="293"/>
      <c r="P11" s="293"/>
      <c r="Q11" s="293"/>
      <c r="R11" s="293"/>
      <c r="S11" s="293"/>
      <c r="T11" s="293"/>
      <c r="U11" s="293"/>
      <c r="V11" s="293"/>
      <c r="W11" s="293"/>
      <c r="X11" s="293"/>
      <c r="Y11" s="293"/>
      <c r="Z11" s="293"/>
      <c r="AA11" s="293"/>
      <c r="AB11" s="293"/>
      <c r="AC11" s="294"/>
      <c r="AD11" s="216"/>
      <c r="AG11" s="218"/>
      <c r="AH11" s="218"/>
      <c r="AI11" s="218"/>
      <c r="AJ11" s="218"/>
      <c r="AK11" s="218"/>
      <c r="AL11" s="218"/>
      <c r="AM11" s="218"/>
      <c r="AN11" s="218"/>
    </row>
    <row r="12" spans="2:40" ht="17.25" customHeight="1">
      <c r="B12" s="215"/>
      <c r="C12" s="219"/>
      <c r="D12" s="220"/>
      <c r="E12" s="220"/>
      <c r="F12" s="220"/>
      <c r="G12" s="220"/>
      <c r="H12" s="220"/>
      <c r="I12" s="220"/>
      <c r="J12" s="220"/>
      <c r="K12" s="220"/>
      <c r="L12" s="220"/>
      <c r="M12" s="220"/>
      <c r="N12" s="220"/>
      <c r="O12" s="220"/>
      <c r="P12" s="220"/>
      <c r="Q12" s="220"/>
      <c r="R12" s="697" t="s">
        <v>442</v>
      </c>
      <c r="S12" s="697"/>
      <c r="T12" s="697"/>
      <c r="U12" s="697"/>
      <c r="V12" s="697"/>
      <c r="W12" s="697"/>
      <c r="X12" s="697"/>
      <c r="Y12" s="697"/>
      <c r="Z12" s="697"/>
      <c r="AA12" s="697"/>
      <c r="AB12" s="697"/>
      <c r="AC12" s="697"/>
      <c r="AD12" s="216"/>
    </row>
    <row r="13" spans="2:40" ht="21.75" customHeight="1">
      <c r="B13" s="215"/>
      <c r="C13" s="219"/>
      <c r="D13" s="220"/>
      <c r="E13" s="220"/>
      <c r="F13" s="220"/>
      <c r="G13" s="220"/>
      <c r="H13" s="220"/>
      <c r="I13" s="220"/>
      <c r="J13" s="220"/>
      <c r="K13" s="220"/>
      <c r="L13" s="220"/>
      <c r="M13" s="220"/>
      <c r="N13" s="220"/>
      <c r="O13" s="220"/>
      <c r="P13" s="220"/>
      <c r="Q13" s="220"/>
      <c r="R13" s="710" t="s">
        <v>540</v>
      </c>
      <c r="S13" s="710"/>
      <c r="T13" s="710"/>
      <c r="U13" s="710"/>
      <c r="V13" s="710"/>
      <c r="W13" s="710"/>
      <c r="X13" s="710"/>
      <c r="Y13" s="710"/>
      <c r="Z13" s="710"/>
      <c r="AA13" s="710"/>
      <c r="AB13" s="710"/>
      <c r="AC13" s="710"/>
      <c r="AD13" s="216"/>
    </row>
    <row r="14" spans="2:40" ht="17.25" customHeight="1">
      <c r="B14" s="215"/>
      <c r="C14" s="219"/>
      <c r="D14" s="220"/>
      <c r="E14" s="220"/>
      <c r="F14" s="220"/>
      <c r="G14" s="220"/>
      <c r="H14" s="220"/>
      <c r="I14" s="220"/>
      <c r="J14" s="220"/>
      <c r="K14" s="220"/>
      <c r="L14" s="220"/>
      <c r="M14" s="220"/>
      <c r="N14" s="220"/>
      <c r="O14" s="220"/>
      <c r="P14" s="220"/>
      <c r="Q14" s="220"/>
      <c r="R14" s="710"/>
      <c r="S14" s="710"/>
      <c r="T14" s="710"/>
      <c r="U14" s="710"/>
      <c r="V14" s="710"/>
      <c r="W14" s="710"/>
      <c r="X14" s="710"/>
      <c r="Y14" s="710"/>
      <c r="Z14" s="710"/>
      <c r="AA14" s="710"/>
      <c r="AB14" s="710"/>
      <c r="AC14" s="710"/>
      <c r="AD14" s="216"/>
    </row>
    <row r="15" spans="2:40" ht="17.25" customHeight="1">
      <c r="B15" s="215"/>
      <c r="C15" s="219"/>
      <c r="D15" s="220"/>
      <c r="E15" s="220"/>
      <c r="F15" s="220"/>
      <c r="G15" s="220"/>
      <c r="H15" s="220"/>
      <c r="I15" s="220"/>
      <c r="J15" s="220"/>
      <c r="K15" s="220"/>
      <c r="L15" s="220"/>
      <c r="M15" s="220"/>
      <c r="N15" s="220"/>
      <c r="O15" s="220"/>
      <c r="P15" s="220"/>
      <c r="Q15" s="220"/>
      <c r="R15" s="710"/>
      <c r="S15" s="710"/>
      <c r="T15" s="710"/>
      <c r="U15" s="710"/>
      <c r="V15" s="710"/>
      <c r="W15" s="710"/>
      <c r="X15" s="710"/>
      <c r="Y15" s="710"/>
      <c r="Z15" s="710"/>
      <c r="AA15" s="710"/>
      <c r="AB15" s="710"/>
      <c r="AC15" s="710"/>
      <c r="AD15" s="216"/>
    </row>
    <row r="16" spans="2:40" ht="26.25" customHeight="1">
      <c r="B16" s="215"/>
      <c r="C16" s="219"/>
      <c r="D16" s="220"/>
      <c r="E16" s="220"/>
      <c r="F16" s="220"/>
      <c r="G16" s="220"/>
      <c r="H16" s="220"/>
      <c r="I16" s="220"/>
      <c r="J16" s="220"/>
      <c r="K16" s="220"/>
      <c r="L16" s="220"/>
      <c r="M16" s="220"/>
      <c r="N16" s="220"/>
      <c r="O16" s="220"/>
      <c r="P16" s="220"/>
      <c r="Q16" s="220"/>
      <c r="R16" s="710"/>
      <c r="S16" s="710"/>
      <c r="T16" s="710"/>
      <c r="U16" s="710"/>
      <c r="V16" s="710"/>
      <c r="W16" s="710"/>
      <c r="X16" s="710"/>
      <c r="Y16" s="710"/>
      <c r="Z16" s="710"/>
      <c r="AA16" s="710"/>
      <c r="AB16" s="710"/>
      <c r="AC16" s="710"/>
      <c r="AD16" s="216"/>
    </row>
    <row r="17" spans="2:40" ht="21" customHeight="1">
      <c r="B17" s="215"/>
      <c r="C17" s="219"/>
      <c r="D17" s="220"/>
      <c r="E17" s="220"/>
      <c r="F17" s="220"/>
      <c r="G17" s="220"/>
      <c r="H17" s="220"/>
      <c r="I17" s="220"/>
      <c r="J17" s="220"/>
      <c r="K17" s="220"/>
      <c r="L17" s="220"/>
      <c r="M17" s="220"/>
      <c r="N17" s="220"/>
      <c r="O17" s="220"/>
      <c r="P17" s="220"/>
      <c r="Q17" s="220"/>
      <c r="R17" s="710"/>
      <c r="S17" s="710"/>
      <c r="T17" s="710"/>
      <c r="U17" s="710"/>
      <c r="V17" s="710"/>
      <c r="W17" s="710"/>
      <c r="X17" s="710"/>
      <c r="Y17" s="710"/>
      <c r="Z17" s="710"/>
      <c r="AA17" s="710"/>
      <c r="AB17" s="710"/>
      <c r="AC17" s="710"/>
      <c r="AD17" s="216"/>
    </row>
    <row r="18" spans="2:40" ht="22.5" customHeight="1">
      <c r="B18" s="215"/>
      <c r="C18" s="219"/>
      <c r="D18" s="220"/>
      <c r="E18" s="220"/>
      <c r="F18" s="220"/>
      <c r="G18" s="220"/>
      <c r="H18" s="220"/>
      <c r="I18" s="220"/>
      <c r="J18" s="220"/>
      <c r="K18" s="220"/>
      <c r="L18" s="220"/>
      <c r="M18" s="220"/>
      <c r="N18" s="220"/>
      <c r="O18" s="220"/>
      <c r="P18" s="220"/>
      <c r="Q18" s="220"/>
      <c r="R18" s="710"/>
      <c r="S18" s="710"/>
      <c r="T18" s="710"/>
      <c r="U18" s="710"/>
      <c r="V18" s="710"/>
      <c r="W18" s="710"/>
      <c r="X18" s="710"/>
      <c r="Y18" s="710"/>
      <c r="Z18" s="710"/>
      <c r="AA18" s="710"/>
      <c r="AB18" s="710"/>
      <c r="AC18" s="710"/>
      <c r="AD18" s="216"/>
    </row>
    <row r="19" spans="2:40" ht="36.75" customHeight="1">
      <c r="B19" s="215"/>
      <c r="C19" s="219"/>
      <c r="D19" s="220"/>
      <c r="E19" s="220"/>
      <c r="F19" s="220"/>
      <c r="G19" s="220"/>
      <c r="H19" s="220"/>
      <c r="I19" s="220"/>
      <c r="J19" s="220"/>
      <c r="K19" s="220"/>
      <c r="L19" s="220"/>
      <c r="M19" s="220"/>
      <c r="N19" s="220"/>
      <c r="O19" s="220"/>
      <c r="P19" s="220"/>
      <c r="Q19" s="220"/>
      <c r="R19" s="710"/>
      <c r="S19" s="710"/>
      <c r="T19" s="710"/>
      <c r="U19" s="710"/>
      <c r="V19" s="710"/>
      <c r="W19" s="710"/>
      <c r="X19" s="710"/>
      <c r="Y19" s="710"/>
      <c r="Z19" s="710"/>
      <c r="AA19" s="710"/>
      <c r="AB19" s="710"/>
      <c r="AC19" s="710"/>
      <c r="AD19" s="216"/>
    </row>
    <row r="20" spans="2:40" ht="15.75" customHeight="1">
      <c r="B20" s="215"/>
      <c r="C20" s="219"/>
      <c r="D20" s="220"/>
      <c r="E20" s="220"/>
      <c r="F20" s="220"/>
      <c r="G20" s="220"/>
      <c r="H20" s="220"/>
      <c r="I20" s="220"/>
      <c r="J20" s="220"/>
      <c r="K20" s="220"/>
      <c r="L20" s="220"/>
      <c r="M20" s="220"/>
      <c r="N20" s="220"/>
      <c r="O20" s="220"/>
      <c r="P20" s="220"/>
      <c r="Q20" s="220"/>
      <c r="R20" s="710"/>
      <c r="S20" s="710"/>
      <c r="T20" s="710"/>
      <c r="U20" s="710"/>
      <c r="V20" s="710"/>
      <c r="W20" s="710"/>
      <c r="X20" s="710"/>
      <c r="Y20" s="710"/>
      <c r="Z20" s="710"/>
      <c r="AA20" s="710"/>
      <c r="AB20" s="710"/>
      <c r="AC20" s="710"/>
      <c r="AD20" s="216"/>
    </row>
    <row r="21" spans="2:40" ht="17.25" customHeight="1">
      <c r="B21" s="215"/>
      <c r="C21" s="219"/>
      <c r="D21" s="220"/>
      <c r="E21" s="220"/>
      <c r="F21" s="220"/>
      <c r="G21" s="220"/>
      <c r="H21" s="220"/>
      <c r="I21" s="220"/>
      <c r="J21" s="220"/>
      <c r="K21" s="220"/>
      <c r="L21" s="220"/>
      <c r="M21" s="220"/>
      <c r="N21" s="220"/>
      <c r="O21" s="220"/>
      <c r="P21" s="220"/>
      <c r="Q21" s="220"/>
      <c r="R21" s="632" t="s">
        <v>457</v>
      </c>
      <c r="S21" s="632"/>
      <c r="T21" s="632"/>
      <c r="U21" s="632"/>
      <c r="V21" s="632"/>
      <c r="W21" s="632"/>
      <c r="X21" s="632"/>
      <c r="Y21" s="632"/>
      <c r="Z21" s="632"/>
      <c r="AA21" s="632"/>
      <c r="AB21" s="632"/>
      <c r="AC21" s="632"/>
      <c r="AD21" s="216"/>
    </row>
    <row r="22" spans="2:40" ht="15" customHeight="1">
      <c r="B22" s="215"/>
      <c r="C22" s="219"/>
      <c r="D22" s="220"/>
      <c r="E22" s="220"/>
      <c r="F22" s="220"/>
      <c r="G22" s="220"/>
      <c r="H22" s="220"/>
      <c r="I22" s="220"/>
      <c r="J22" s="220"/>
      <c r="K22" s="220"/>
      <c r="L22" s="220"/>
      <c r="M22" s="220"/>
      <c r="N22" s="220"/>
      <c r="O22" s="220"/>
      <c r="P22" s="220"/>
      <c r="Q22" s="220"/>
      <c r="R22" s="706" t="s">
        <v>550</v>
      </c>
      <c r="S22" s="706"/>
      <c r="T22" s="706"/>
      <c r="U22" s="706"/>
      <c r="V22" s="706"/>
      <c r="W22" s="706"/>
      <c r="X22" s="706"/>
      <c r="Y22" s="706"/>
      <c r="Z22" s="706"/>
      <c r="AA22" s="706"/>
      <c r="AB22" s="706"/>
      <c r="AC22" s="706"/>
      <c r="AD22" s="216"/>
    </row>
    <row r="23" spans="2:40" ht="19.5" customHeight="1">
      <c r="B23" s="215"/>
      <c r="C23" s="219"/>
      <c r="D23" s="220"/>
      <c r="E23" s="220"/>
      <c r="F23" s="220"/>
      <c r="G23" s="220"/>
      <c r="H23" s="220"/>
      <c r="I23" s="220"/>
      <c r="J23" s="220"/>
      <c r="K23" s="220"/>
      <c r="L23" s="220"/>
      <c r="M23" s="220"/>
      <c r="N23" s="220"/>
      <c r="O23" s="220"/>
      <c r="P23" s="220"/>
      <c r="Q23" s="220"/>
      <c r="R23" s="706"/>
      <c r="S23" s="706"/>
      <c r="T23" s="706"/>
      <c r="U23" s="706"/>
      <c r="V23" s="706"/>
      <c r="W23" s="706"/>
      <c r="X23" s="706"/>
      <c r="Y23" s="706"/>
      <c r="Z23" s="706"/>
      <c r="AA23" s="706"/>
      <c r="AB23" s="706"/>
      <c r="AC23" s="706"/>
      <c r="AD23" s="216"/>
    </row>
    <row r="24" spans="2:40" ht="16.5" customHeight="1">
      <c r="B24" s="215"/>
      <c r="C24" s="219"/>
      <c r="D24" s="220"/>
      <c r="E24" s="220"/>
      <c r="F24" s="220"/>
      <c r="G24" s="220"/>
      <c r="H24" s="220"/>
      <c r="I24" s="220"/>
      <c r="J24" s="220"/>
      <c r="K24" s="220"/>
      <c r="L24" s="220"/>
      <c r="M24" s="220"/>
      <c r="N24" s="220"/>
      <c r="O24" s="220"/>
      <c r="P24" s="220"/>
      <c r="Q24" s="220"/>
      <c r="R24" s="706"/>
      <c r="S24" s="706"/>
      <c r="T24" s="706"/>
      <c r="U24" s="706"/>
      <c r="V24" s="706"/>
      <c r="W24" s="706"/>
      <c r="X24" s="706"/>
      <c r="Y24" s="706"/>
      <c r="Z24" s="706"/>
      <c r="AA24" s="706"/>
      <c r="AB24" s="706"/>
      <c r="AC24" s="706"/>
      <c r="AD24" s="216"/>
    </row>
    <row r="25" spans="2:40" ht="21" customHeight="1">
      <c r="B25" s="215"/>
      <c r="C25" s="219"/>
      <c r="D25" s="220"/>
      <c r="E25" s="220"/>
      <c r="F25" s="220"/>
      <c r="G25" s="220"/>
      <c r="H25" s="220"/>
      <c r="I25" s="220"/>
      <c r="J25" s="220"/>
      <c r="K25" s="220"/>
      <c r="L25" s="220"/>
      <c r="M25" s="220"/>
      <c r="N25" s="220"/>
      <c r="O25" s="220"/>
      <c r="P25" s="220"/>
      <c r="Q25" s="220"/>
      <c r="R25" s="706"/>
      <c r="S25" s="706"/>
      <c r="T25" s="706"/>
      <c r="U25" s="706"/>
      <c r="V25" s="706"/>
      <c r="W25" s="706"/>
      <c r="X25" s="706"/>
      <c r="Y25" s="706"/>
      <c r="Z25" s="706"/>
      <c r="AA25" s="706"/>
      <c r="AB25" s="706"/>
      <c r="AC25" s="706"/>
      <c r="AD25" s="216"/>
    </row>
    <row r="26" spans="2:40" ht="23.25" customHeight="1">
      <c r="B26" s="215"/>
      <c r="C26" s="219"/>
      <c r="D26" s="220"/>
      <c r="E26" s="220"/>
      <c r="F26" s="220"/>
      <c r="G26" s="220"/>
      <c r="H26" s="220"/>
      <c r="I26" s="220"/>
      <c r="J26" s="220"/>
      <c r="K26" s="220"/>
      <c r="L26" s="220"/>
      <c r="M26" s="220"/>
      <c r="N26" s="220"/>
      <c r="O26" s="220"/>
      <c r="P26" s="220"/>
      <c r="Q26" s="220"/>
      <c r="R26" s="706"/>
      <c r="S26" s="706"/>
      <c r="T26" s="706"/>
      <c r="U26" s="706"/>
      <c r="V26" s="706"/>
      <c r="W26" s="706"/>
      <c r="X26" s="706"/>
      <c r="Y26" s="706"/>
      <c r="Z26" s="706"/>
      <c r="AA26" s="706"/>
      <c r="AB26" s="706"/>
      <c r="AC26" s="706"/>
      <c r="AD26" s="216"/>
    </row>
    <row r="27" spans="2:40" ht="15" customHeight="1">
      <c r="B27" s="215"/>
      <c r="C27" s="219"/>
      <c r="D27" s="220"/>
      <c r="E27" s="220"/>
      <c r="F27" s="220"/>
      <c r="G27" s="220"/>
      <c r="H27" s="220"/>
      <c r="I27" s="220"/>
      <c r="J27" s="220"/>
      <c r="K27" s="220"/>
      <c r="L27" s="220"/>
      <c r="M27" s="220"/>
      <c r="N27" s="220"/>
      <c r="O27" s="220"/>
      <c r="P27" s="220"/>
      <c r="Q27" s="220"/>
      <c r="R27" s="706"/>
      <c r="S27" s="706"/>
      <c r="T27" s="706"/>
      <c r="U27" s="706"/>
      <c r="V27" s="706"/>
      <c r="W27" s="706"/>
      <c r="X27" s="706"/>
      <c r="Y27" s="706"/>
      <c r="Z27" s="706"/>
      <c r="AA27" s="706"/>
      <c r="AB27" s="706"/>
      <c r="AC27" s="706"/>
      <c r="AD27" s="216"/>
      <c r="AH27" t="s">
        <v>551</v>
      </c>
    </row>
    <row r="28" spans="2:40" ht="15.75" customHeight="1">
      <c r="B28" s="215"/>
      <c r="C28" s="219"/>
      <c r="D28" s="220"/>
      <c r="E28" s="220"/>
      <c r="F28" s="220"/>
      <c r="G28" s="220"/>
      <c r="H28" s="220"/>
      <c r="I28" s="220"/>
      <c r="J28" s="220"/>
      <c r="K28" s="220"/>
      <c r="L28" s="220"/>
      <c r="M28" s="220"/>
      <c r="N28" s="220"/>
      <c r="O28" s="220"/>
      <c r="P28" s="220"/>
      <c r="Q28" s="220"/>
      <c r="R28" s="706"/>
      <c r="S28" s="706"/>
      <c r="T28" s="706"/>
      <c r="U28" s="706"/>
      <c r="V28" s="706"/>
      <c r="W28" s="706"/>
      <c r="X28" s="706"/>
      <c r="Y28" s="706"/>
      <c r="Z28" s="706"/>
      <c r="AA28" s="706"/>
      <c r="AB28" s="706"/>
      <c r="AC28" s="706"/>
      <c r="AD28" s="216"/>
    </row>
    <row r="29" spans="2:40"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1"/>
      <c r="AD29" s="216"/>
      <c r="AG29" s="218"/>
      <c r="AH29" s="218"/>
      <c r="AI29" s="218"/>
      <c r="AJ29" s="218"/>
      <c r="AK29" s="218"/>
      <c r="AL29" s="218"/>
      <c r="AM29" s="218"/>
      <c r="AN29" s="218"/>
    </row>
    <row r="30" spans="2:40" ht="22.5" customHeight="1">
      <c r="B30" s="215"/>
      <c r="C30" s="219"/>
      <c r="D30" s="223"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0"/>
      <c r="AB30" s="220"/>
      <c r="AC30" s="221"/>
      <c r="AD30" s="216"/>
      <c r="AG30" s="218"/>
      <c r="AH30" s="218"/>
      <c r="AI30" s="218"/>
      <c r="AJ30" s="218"/>
      <c r="AK30" s="218"/>
      <c r="AL30" s="218"/>
      <c r="AM30" s="218"/>
      <c r="AN30" s="218"/>
    </row>
    <row r="31" spans="2:40" ht="22.5" customHeight="1">
      <c r="B31" s="215"/>
      <c r="C31" s="219"/>
      <c r="D31" s="227" t="s">
        <v>27</v>
      </c>
      <c r="E31" s="228"/>
      <c r="F31" s="269">
        <f>+INDICADORES!H9</f>
        <v>7121</v>
      </c>
      <c r="G31" s="269">
        <f>+INDICADORES!K9</f>
        <v>7125</v>
      </c>
      <c r="H31" s="269">
        <f>+INDICADORES!N9</f>
        <v>4485</v>
      </c>
      <c r="I31" s="269">
        <f>+INDICADORES!T9</f>
        <v>2879</v>
      </c>
      <c r="J31" s="269">
        <f>+INDICADORES!W9</f>
        <v>2229</v>
      </c>
      <c r="K31" s="269">
        <f>+INDICADORES!Z9</f>
        <v>1806</v>
      </c>
      <c r="L31" s="269">
        <f>+INDICADORES!AF9</f>
        <v>915</v>
      </c>
      <c r="M31" s="269">
        <f>+INDICADORES!AI9</f>
        <v>2916</v>
      </c>
      <c r="N31" s="269">
        <f>+INDICADORES!AL9</f>
        <v>3654</v>
      </c>
      <c r="O31" s="269">
        <f>+INDICADORES!AR9</f>
        <v>2501</v>
      </c>
      <c r="P31" s="269">
        <f>+INDICADORES!AU9</f>
        <v>1459</v>
      </c>
      <c r="Q31" s="269">
        <f>+INDICADORES!AX9</f>
        <v>1038</v>
      </c>
      <c r="R31" s="257">
        <f>SUM(F31:Q31)</f>
        <v>38128</v>
      </c>
      <c r="U31" s="295"/>
      <c r="V31" s="295"/>
      <c r="W31" s="220"/>
      <c r="X31" s="220"/>
      <c r="Y31" s="220"/>
      <c r="Z31" s="220"/>
      <c r="AA31" s="220"/>
      <c r="AB31" s="220"/>
      <c r="AC31" s="221"/>
      <c r="AD31" s="216"/>
      <c r="AG31" s="218"/>
      <c r="AH31" s="218"/>
      <c r="AI31" s="218"/>
      <c r="AJ31" s="218"/>
      <c r="AK31" s="218"/>
      <c r="AL31" s="218"/>
      <c r="AM31" s="218"/>
      <c r="AN31" s="218"/>
    </row>
    <row r="32" spans="2:40" ht="22.5" customHeight="1">
      <c r="B32" s="215"/>
      <c r="C32" s="219"/>
      <c r="D32" s="227" t="s">
        <v>28</v>
      </c>
      <c r="E32" s="228"/>
      <c r="F32" s="269">
        <f>+INDICADORES!I9</f>
        <v>2935</v>
      </c>
      <c r="G32" s="269">
        <f>+INDICADORES!L9</f>
        <v>2264</v>
      </c>
      <c r="H32" s="269">
        <f>+INDICADORES!O9</f>
        <v>1966</v>
      </c>
      <c r="I32" s="269">
        <f>+INDICADORES!U9</f>
        <v>1735</v>
      </c>
      <c r="J32" s="269">
        <f>+INDICADORES!X9</f>
        <v>1320</v>
      </c>
      <c r="K32" s="269">
        <f>+INDICADORES!AA9</f>
        <v>1028</v>
      </c>
      <c r="L32" s="269">
        <f>+INDICADORES!AG9</f>
        <v>472</v>
      </c>
      <c r="M32" s="269">
        <f>+INDICADORES!AJ9</f>
        <v>986</v>
      </c>
      <c r="N32" s="269">
        <f>+INDICADORES!AM9</f>
        <v>2064</v>
      </c>
      <c r="O32" s="269">
        <f>+INDICADORES!AS9</f>
        <v>1680</v>
      </c>
      <c r="P32" s="269">
        <f>+INDICADORES!AV9</f>
        <v>1108</v>
      </c>
      <c r="Q32" s="269">
        <f>+INDICADORES!AY9</f>
        <v>1088</v>
      </c>
      <c r="R32" s="257">
        <f>SUM(F32:Q32)</f>
        <v>18646</v>
      </c>
      <c r="U32" s="295"/>
      <c r="V32" s="295"/>
      <c r="W32" s="220"/>
      <c r="X32" s="220"/>
      <c r="Y32" s="220"/>
      <c r="Z32" s="220"/>
      <c r="AA32" s="220"/>
      <c r="AB32" s="220"/>
      <c r="AC32" s="221"/>
      <c r="AD32" s="216"/>
      <c r="AG32" s="218"/>
      <c r="AH32" s="218"/>
      <c r="AI32" s="218"/>
      <c r="AJ32" s="218"/>
      <c r="AK32" s="218"/>
      <c r="AL32" s="218"/>
      <c r="AM32" s="218"/>
      <c r="AN32" s="218"/>
    </row>
    <row r="33" spans="2:40" ht="22.5" customHeight="1">
      <c r="B33" s="215"/>
      <c r="C33" s="219"/>
      <c r="D33" s="231" t="s">
        <v>515</v>
      </c>
      <c r="E33" s="272"/>
      <c r="F33" s="296">
        <f t="shared" ref="F33:R33" si="0">F31/F32</f>
        <v>2.4262350936967634</v>
      </c>
      <c r="G33" s="296">
        <f t="shared" si="0"/>
        <v>3.1470848056537104</v>
      </c>
      <c r="H33" s="296">
        <f t="shared" si="0"/>
        <v>2.2812817904374363</v>
      </c>
      <c r="I33" s="296">
        <f t="shared" si="0"/>
        <v>1.6593659942363113</v>
      </c>
      <c r="J33" s="296">
        <f t="shared" si="0"/>
        <v>1.6886363636363637</v>
      </c>
      <c r="K33" s="296">
        <f t="shared" si="0"/>
        <v>1.7568093385214008</v>
      </c>
      <c r="L33" s="296">
        <f t="shared" si="0"/>
        <v>1.9385593220338984</v>
      </c>
      <c r="M33" s="296">
        <f t="shared" si="0"/>
        <v>2.9574036511156185</v>
      </c>
      <c r="N33" s="296">
        <f t="shared" si="0"/>
        <v>1.7703488372093024</v>
      </c>
      <c r="O33" s="296">
        <f t="shared" si="0"/>
        <v>1.4886904761904762</v>
      </c>
      <c r="P33" s="296">
        <f t="shared" si="0"/>
        <v>1.3167870036101084</v>
      </c>
      <c r="Q33" s="296">
        <f t="shared" si="0"/>
        <v>0.95404411764705888</v>
      </c>
      <c r="R33" s="297">
        <f t="shared" si="0"/>
        <v>2.0448353534270085</v>
      </c>
      <c r="U33" s="295"/>
      <c r="V33" s="295"/>
      <c r="W33" s="220"/>
      <c r="X33" s="220"/>
      <c r="Y33" s="220"/>
      <c r="Z33" s="220"/>
      <c r="AA33" s="220"/>
      <c r="AB33" s="220"/>
      <c r="AC33" s="221"/>
      <c r="AD33" s="216"/>
      <c r="AG33" s="218"/>
      <c r="AH33" s="218"/>
      <c r="AI33" s="218"/>
      <c r="AJ33" s="218"/>
      <c r="AK33" s="218"/>
      <c r="AL33" s="218"/>
      <c r="AM33" s="218"/>
      <c r="AN33" s="218"/>
    </row>
    <row r="34" spans="2:40" ht="22.5" customHeight="1">
      <c r="B34" s="215"/>
      <c r="C34" s="219"/>
      <c r="D34" s="231" t="s">
        <v>516</v>
      </c>
      <c r="E34" s="275"/>
      <c r="F34" s="298">
        <v>3.2298546895640698</v>
      </c>
      <c r="G34" s="298">
        <v>5.5569105691056899</v>
      </c>
      <c r="H34" s="298">
        <v>5.1746411483253603</v>
      </c>
      <c r="I34" s="298">
        <v>6.0218209179834501</v>
      </c>
      <c r="J34" s="298">
        <v>5.8248957712924403</v>
      </c>
      <c r="K34" s="298">
        <v>3.46221919673247</v>
      </c>
      <c r="L34" s="298">
        <v>1.5365402405180399</v>
      </c>
      <c r="M34" s="298">
        <v>1.6252129471890999</v>
      </c>
      <c r="N34" s="298">
        <v>1.59865659109992</v>
      </c>
      <c r="O34" s="298">
        <v>1.64479315263909</v>
      </c>
      <c r="P34" s="298">
        <v>1.9533527696793</v>
      </c>
      <c r="Q34" s="298">
        <v>2.4</v>
      </c>
      <c r="R34" s="299">
        <v>3.7</v>
      </c>
      <c r="U34" s="295"/>
      <c r="V34" s="295"/>
      <c r="W34" s="220"/>
      <c r="X34" s="220"/>
      <c r="Y34" s="220"/>
      <c r="Z34" s="220"/>
      <c r="AA34" s="220"/>
      <c r="AB34" s="220"/>
      <c r="AC34" s="221"/>
      <c r="AD34" s="216"/>
      <c r="AG34" s="218"/>
      <c r="AH34" s="218"/>
      <c r="AI34" s="218"/>
      <c r="AJ34" s="218"/>
      <c r="AK34" s="218"/>
      <c r="AL34" s="218"/>
      <c r="AM34" s="218"/>
      <c r="AN34" s="218"/>
    </row>
    <row r="35" spans="2:40" ht="15" customHeight="1">
      <c r="B35" s="215"/>
      <c r="C35" s="219"/>
      <c r="D35" s="685" t="s">
        <v>26</v>
      </c>
      <c r="E35" s="685"/>
      <c r="F35" s="300">
        <v>3</v>
      </c>
      <c r="G35" s="300">
        <v>3</v>
      </c>
      <c r="H35" s="300">
        <v>3</v>
      </c>
      <c r="I35" s="300">
        <v>3</v>
      </c>
      <c r="J35" s="300">
        <v>3</v>
      </c>
      <c r="K35" s="300">
        <v>3</v>
      </c>
      <c r="L35" s="300">
        <v>3</v>
      </c>
      <c r="M35" s="300">
        <v>3</v>
      </c>
      <c r="N35" s="300">
        <v>3</v>
      </c>
      <c r="O35" s="300">
        <v>3</v>
      </c>
      <c r="P35" s="300">
        <v>3</v>
      </c>
      <c r="Q35" s="300">
        <v>3</v>
      </c>
      <c r="R35" s="299">
        <f>+AVERAGE(F35:Q35)</f>
        <v>3</v>
      </c>
      <c r="U35" s="220"/>
      <c r="V35" s="220"/>
      <c r="W35" s="220"/>
      <c r="X35" s="220"/>
      <c r="Y35" s="220"/>
      <c r="Z35" s="220"/>
      <c r="AA35" s="220"/>
      <c r="AB35" s="220"/>
      <c r="AC35" s="221"/>
      <c r="AD35" s="216"/>
      <c r="AG35" s="218"/>
      <c r="AH35" s="218"/>
      <c r="AI35" s="218"/>
      <c r="AJ35" s="218"/>
      <c r="AK35" s="218"/>
      <c r="AL35" s="218"/>
      <c r="AM35" s="218"/>
      <c r="AN35" s="218"/>
    </row>
    <row r="36" spans="2:40" ht="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1"/>
      <c r="AD36" s="216"/>
      <c r="AG36" s="218"/>
      <c r="AH36" s="218"/>
      <c r="AI36" s="218"/>
      <c r="AJ36" s="218"/>
      <c r="AK36" s="218"/>
      <c r="AL36" s="218"/>
      <c r="AM36" s="218"/>
      <c r="AN36" s="218"/>
    </row>
    <row r="37" spans="2:40">
      <c r="B37" s="215"/>
      <c r="C37" s="717" t="s">
        <v>466</v>
      </c>
      <c r="D37" s="717"/>
      <c r="E37" s="717"/>
      <c r="F37" s="717"/>
      <c r="G37" s="717"/>
      <c r="H37" s="717"/>
      <c r="I37" s="717"/>
      <c r="J37" s="717"/>
      <c r="K37" s="717"/>
      <c r="L37" s="717"/>
      <c r="M37" s="717"/>
      <c r="N37" s="717"/>
      <c r="O37" s="723" t="s">
        <v>467</v>
      </c>
      <c r="P37" s="723"/>
      <c r="Q37" s="723"/>
      <c r="R37" s="723"/>
      <c r="S37" s="723"/>
      <c r="T37" s="723"/>
      <c r="U37" s="723"/>
      <c r="V37" s="723"/>
      <c r="W37" s="723"/>
      <c r="X37" s="723"/>
      <c r="Y37" s="723"/>
      <c r="Z37" s="723"/>
      <c r="AA37" s="723"/>
      <c r="AB37" s="723"/>
      <c r="AC37" s="723"/>
      <c r="AD37" s="216"/>
      <c r="AF37" s="218"/>
      <c r="AG37" s="218"/>
      <c r="AH37" s="218"/>
    </row>
    <row r="38" spans="2:40" ht="35.25" customHeight="1">
      <c r="B38" s="215"/>
      <c r="C38" s="677" t="s">
        <v>27</v>
      </c>
      <c r="D38" s="677"/>
      <c r="E38" s="677"/>
      <c r="F38" s="677"/>
      <c r="G38" s="694" t="s">
        <v>552</v>
      </c>
      <c r="H38" s="694"/>
      <c r="I38" s="694"/>
      <c r="J38" s="694"/>
      <c r="K38" s="694"/>
      <c r="L38" s="694"/>
      <c r="M38" s="694"/>
      <c r="N38" s="694"/>
      <c r="O38" s="690" t="s">
        <v>518</v>
      </c>
      <c r="P38" s="690"/>
      <c r="Q38" s="690"/>
      <c r="R38" s="690"/>
      <c r="S38" s="690"/>
      <c r="T38" s="705"/>
      <c r="U38" s="705"/>
      <c r="V38" s="705"/>
      <c r="W38" s="705"/>
      <c r="X38" s="705"/>
      <c r="Y38" s="705"/>
      <c r="Z38" s="705"/>
      <c r="AA38" s="705"/>
      <c r="AB38" s="705"/>
      <c r="AC38" s="705"/>
      <c r="AD38" s="301"/>
      <c r="AF38" s="261"/>
      <c r="AG38" s="239"/>
      <c r="AH38" s="239"/>
    </row>
    <row r="39" spans="2:40" ht="29.25" customHeight="1">
      <c r="B39" s="215"/>
      <c r="C39" s="661" t="s">
        <v>28</v>
      </c>
      <c r="D39" s="661"/>
      <c r="E39" s="661"/>
      <c r="F39" s="661"/>
      <c r="G39" s="674" t="s">
        <v>553</v>
      </c>
      <c r="H39" s="674"/>
      <c r="I39" s="674"/>
      <c r="J39" s="674"/>
      <c r="K39" s="674"/>
      <c r="L39" s="674"/>
      <c r="M39" s="674"/>
      <c r="N39" s="674"/>
      <c r="O39" s="661" t="s">
        <v>519</v>
      </c>
      <c r="P39" s="661"/>
      <c r="Q39" s="661"/>
      <c r="R39" s="661"/>
      <c r="S39" s="661"/>
      <c r="T39" s="705"/>
      <c r="U39" s="705"/>
      <c r="V39" s="705"/>
      <c r="W39" s="705"/>
      <c r="X39" s="705"/>
      <c r="Y39" s="705"/>
      <c r="Z39" s="705"/>
      <c r="AA39" s="705"/>
      <c r="AB39" s="705"/>
      <c r="AC39" s="705"/>
      <c r="AD39" s="301"/>
      <c r="AF39" s="261"/>
      <c r="AG39" s="239"/>
      <c r="AH39" s="239"/>
    </row>
    <row r="40" spans="2:40" ht="25.5" customHeight="1">
      <c r="B40" s="215"/>
      <c r="C40" s="661" t="s">
        <v>520</v>
      </c>
      <c r="D40" s="661"/>
      <c r="E40" s="661"/>
      <c r="F40" s="661"/>
      <c r="G40" s="674" t="s">
        <v>544</v>
      </c>
      <c r="H40" s="674"/>
      <c r="I40" s="674"/>
      <c r="J40" s="674"/>
      <c r="K40" s="674"/>
      <c r="L40" s="674"/>
      <c r="M40" s="674"/>
      <c r="N40" s="674"/>
      <c r="O40" s="648" t="s">
        <v>471</v>
      </c>
      <c r="P40" s="648"/>
      <c r="Q40" s="648"/>
      <c r="R40" s="648"/>
      <c r="S40" s="648"/>
      <c r="T40" s="703" t="s">
        <v>472</v>
      </c>
      <c r="U40" s="703"/>
      <c r="V40" s="703"/>
      <c r="W40" s="703"/>
      <c r="X40" s="703"/>
      <c r="Y40" s="703"/>
      <c r="Z40" s="703"/>
      <c r="AA40" s="703"/>
      <c r="AB40" s="703"/>
      <c r="AC40" s="703"/>
      <c r="AD40" s="301"/>
      <c r="AF40" s="261"/>
      <c r="AG40" s="239"/>
      <c r="AH40" s="239"/>
    </row>
    <row r="41" spans="2:40" ht="12.75" customHeight="1">
      <c r="B41" s="215"/>
      <c r="C41" s="661" t="s">
        <v>468</v>
      </c>
      <c r="D41" s="661"/>
      <c r="E41" s="661"/>
      <c r="F41" s="661"/>
      <c r="G41" s="674" t="s">
        <v>34</v>
      </c>
      <c r="H41" s="674"/>
      <c r="I41" s="674"/>
      <c r="J41" s="674"/>
      <c r="K41" s="674"/>
      <c r="L41" s="674"/>
      <c r="M41" s="674"/>
      <c r="N41" s="674"/>
      <c r="O41" s="648" t="s">
        <v>473</v>
      </c>
      <c r="P41" s="648"/>
      <c r="Q41" s="648"/>
      <c r="R41" s="648"/>
      <c r="S41" s="648"/>
      <c r="T41" s="703" t="s">
        <v>474</v>
      </c>
      <c r="U41" s="703"/>
      <c r="V41" s="703"/>
      <c r="W41" s="703"/>
      <c r="X41" s="703"/>
      <c r="Y41" s="703"/>
      <c r="Z41" s="703"/>
      <c r="AA41" s="703"/>
      <c r="AB41" s="703"/>
      <c r="AC41" s="703"/>
      <c r="AD41" s="301"/>
      <c r="AF41" s="261"/>
      <c r="AG41" s="238"/>
      <c r="AH41" s="238"/>
    </row>
    <row r="42" spans="2:40">
      <c r="B42" s="215"/>
      <c r="C42" s="668" t="s">
        <v>522</v>
      </c>
      <c r="D42" s="668"/>
      <c r="E42" s="668"/>
      <c r="F42" s="668"/>
      <c r="G42" s="669">
        <v>1</v>
      </c>
      <c r="H42" s="669"/>
      <c r="I42" s="669"/>
      <c r="J42" s="669"/>
      <c r="K42" s="669"/>
      <c r="L42" s="669"/>
      <c r="M42" s="669"/>
      <c r="N42" s="669"/>
      <c r="O42" s="661" t="s">
        <v>475</v>
      </c>
      <c r="P42" s="661"/>
      <c r="Q42" s="661"/>
      <c r="R42" s="661"/>
      <c r="S42" s="661"/>
      <c r="T42" s="703"/>
      <c r="U42" s="703"/>
      <c r="V42" s="703"/>
      <c r="W42" s="703"/>
      <c r="X42" s="703"/>
      <c r="Y42" s="703"/>
      <c r="Z42" s="703"/>
      <c r="AA42" s="703"/>
      <c r="AB42" s="703"/>
      <c r="AC42" s="703"/>
      <c r="AD42" s="301"/>
      <c r="AF42" s="261"/>
      <c r="AG42" s="238"/>
      <c r="AH42" s="238"/>
    </row>
    <row r="43" spans="2:40" ht="13.5" customHeight="1">
      <c r="B43" s="215"/>
      <c r="C43" s="668"/>
      <c r="D43" s="668"/>
      <c r="E43" s="668"/>
      <c r="F43" s="668"/>
      <c r="G43" s="669"/>
      <c r="H43" s="669"/>
      <c r="I43" s="669"/>
      <c r="J43" s="669"/>
      <c r="K43" s="669"/>
      <c r="L43" s="669"/>
      <c r="M43" s="669"/>
      <c r="N43" s="669"/>
      <c r="O43" s="668" t="s">
        <v>476</v>
      </c>
      <c r="P43" s="668"/>
      <c r="Q43" s="668"/>
      <c r="R43" s="668"/>
      <c r="S43" s="668"/>
      <c r="T43" s="704" t="s">
        <v>477</v>
      </c>
      <c r="U43" s="704"/>
      <c r="V43" s="704"/>
      <c r="W43" s="704"/>
      <c r="X43" s="704"/>
      <c r="Y43" s="704"/>
      <c r="Z43" s="704"/>
      <c r="AA43" s="704"/>
      <c r="AB43" s="704"/>
      <c r="AC43" s="704"/>
      <c r="AD43" s="301"/>
      <c r="AF43" s="261"/>
      <c r="AG43" s="238"/>
      <c r="AH43" s="238"/>
    </row>
    <row r="44" spans="2:40">
      <c r="B44" s="215"/>
      <c r="C44" s="717" t="s">
        <v>478</v>
      </c>
      <c r="D44" s="717"/>
      <c r="E44" s="717"/>
      <c r="F44" s="717"/>
      <c r="G44" s="717"/>
      <c r="H44" s="717"/>
      <c r="I44" s="717"/>
      <c r="J44" s="717"/>
      <c r="K44" s="717"/>
      <c r="L44" s="717"/>
      <c r="M44" s="717"/>
      <c r="N44" s="717"/>
      <c r="O44" s="718" t="s">
        <v>479</v>
      </c>
      <c r="P44" s="718"/>
      <c r="Q44" s="718"/>
      <c r="R44" s="718"/>
      <c r="S44" s="718"/>
      <c r="T44" s="718"/>
      <c r="U44" s="718"/>
      <c r="V44" s="718"/>
      <c r="W44" s="718"/>
      <c r="X44" s="718"/>
      <c r="Y44" s="718"/>
      <c r="Z44" s="718"/>
      <c r="AA44" s="718"/>
      <c r="AB44" s="718"/>
      <c r="AC44" s="718"/>
      <c r="AD44" s="301"/>
      <c r="AF44" s="261"/>
      <c r="AG44" s="238"/>
      <c r="AH44" s="238"/>
    </row>
    <row r="45" spans="2:40" ht="18" customHeight="1">
      <c r="B45" s="215"/>
      <c r="C45" s="677" t="s">
        <v>480</v>
      </c>
      <c r="D45" s="677"/>
      <c r="E45" s="677"/>
      <c r="F45" s="677"/>
      <c r="G45" s="719" t="s">
        <v>481</v>
      </c>
      <c r="H45" s="719"/>
      <c r="I45" s="240" t="s">
        <v>482</v>
      </c>
      <c r="J45" s="241" t="s">
        <v>483</v>
      </c>
      <c r="K45" s="240"/>
      <c r="L45" s="241" t="s">
        <v>484</v>
      </c>
      <c r="M45" s="242"/>
      <c r="N45" s="243"/>
      <c r="O45" s="663" t="s">
        <v>485</v>
      </c>
      <c r="P45" s="663"/>
      <c r="Q45" s="663"/>
      <c r="R45" s="663"/>
      <c r="S45" s="720" t="s">
        <v>486</v>
      </c>
      <c r="T45" s="720"/>
      <c r="U45" s="720"/>
      <c r="V45" s="720"/>
      <c r="W45" s="720"/>
      <c r="X45" s="720"/>
      <c r="Y45" s="720"/>
      <c r="Z45" s="720"/>
      <c r="AA45" s="720"/>
      <c r="AB45" s="720"/>
      <c r="AC45" s="720"/>
      <c r="AD45" s="301"/>
      <c r="AF45" s="261"/>
      <c r="AG45" s="238"/>
      <c r="AH45" s="238"/>
    </row>
    <row r="46" spans="2:40" ht="12.75" customHeight="1">
      <c r="B46" s="215"/>
      <c r="C46" s="677"/>
      <c r="D46" s="677"/>
      <c r="E46" s="677"/>
      <c r="F46" s="677"/>
      <c r="G46" s="665"/>
      <c r="H46" s="665"/>
      <c r="I46" s="665"/>
      <c r="J46" s="665"/>
      <c r="K46" s="665"/>
      <c r="L46" s="665"/>
      <c r="M46" s="665"/>
      <c r="N46" s="243"/>
      <c r="O46" s="650" t="s">
        <v>487</v>
      </c>
      <c r="P46" s="650"/>
      <c r="Q46" s="650"/>
      <c r="R46" s="650"/>
      <c r="S46" s="656" t="s">
        <v>488</v>
      </c>
      <c r="T46" s="656"/>
      <c r="U46" s="656"/>
      <c r="V46" s="245" t="s">
        <v>482</v>
      </c>
      <c r="W46" s="721" t="s">
        <v>489</v>
      </c>
      <c r="X46" s="721"/>
      <c r="Y46" s="721"/>
      <c r="Z46" s="721"/>
      <c r="AA46" s="721"/>
      <c r="AB46" s="667"/>
      <c r="AC46" s="667"/>
      <c r="AD46" s="301"/>
      <c r="AF46" s="261"/>
      <c r="AG46" s="238"/>
      <c r="AH46" s="238"/>
    </row>
    <row r="47" spans="2:40" ht="27" customHeight="1">
      <c r="B47" s="215"/>
      <c r="C47" s="648" t="s">
        <v>490</v>
      </c>
      <c r="D47" s="648"/>
      <c r="E47" s="648"/>
      <c r="F47" s="648"/>
      <c r="G47" s="722"/>
      <c r="H47" s="722"/>
      <c r="I47" s="722"/>
      <c r="J47" s="722"/>
      <c r="K47" s="722"/>
      <c r="L47" s="722"/>
      <c r="M47" s="722"/>
      <c r="N47" s="722"/>
      <c r="O47" s="650"/>
      <c r="P47" s="650"/>
      <c r="Q47" s="650"/>
      <c r="R47" s="650"/>
      <c r="S47" s="721" t="s">
        <v>476</v>
      </c>
      <c r="T47" s="721"/>
      <c r="U47" s="721"/>
      <c r="V47" s="655" t="s">
        <v>482</v>
      </c>
      <c r="W47" s="721" t="s">
        <v>523</v>
      </c>
      <c r="X47" s="721"/>
      <c r="Y47" s="721"/>
      <c r="Z47" s="721"/>
      <c r="AA47" s="721"/>
      <c r="AB47" s="712"/>
      <c r="AC47" s="712"/>
      <c r="AD47" s="301"/>
      <c r="AF47" s="261"/>
      <c r="AG47" s="238"/>
      <c r="AH47" s="238"/>
    </row>
    <row r="48" spans="2:40" ht="12.75" customHeight="1">
      <c r="B48" s="215"/>
      <c r="C48" s="648" t="s">
        <v>524</v>
      </c>
      <c r="D48" s="648"/>
      <c r="E48" s="648"/>
      <c r="F48" s="648"/>
      <c r="G48" s="713" t="s">
        <v>545</v>
      </c>
      <c r="H48" s="713"/>
      <c r="I48" s="713"/>
      <c r="J48" s="713"/>
      <c r="K48" s="713"/>
      <c r="L48" s="713"/>
      <c r="M48" s="713"/>
      <c r="N48" s="713"/>
      <c r="O48" s="650"/>
      <c r="P48" s="650"/>
      <c r="Q48" s="650"/>
      <c r="R48" s="650"/>
      <c r="S48" s="721"/>
      <c r="T48" s="721"/>
      <c r="U48" s="721"/>
      <c r="V48" s="655"/>
      <c r="W48" s="721"/>
      <c r="X48" s="721"/>
      <c r="Y48" s="721"/>
      <c r="Z48" s="721"/>
      <c r="AA48" s="721"/>
      <c r="AB48" s="712"/>
      <c r="AC48" s="712"/>
      <c r="AD48" s="301"/>
      <c r="AF48" s="261"/>
      <c r="AG48" s="238"/>
      <c r="AH48" s="238"/>
    </row>
    <row r="49" spans="1:40" ht="12.75" customHeight="1">
      <c r="B49" s="215"/>
      <c r="C49" s="648" t="s">
        <v>526</v>
      </c>
      <c r="D49" s="648"/>
      <c r="E49" s="648"/>
      <c r="F49" s="648"/>
      <c r="G49" s="714" t="s">
        <v>546</v>
      </c>
      <c r="H49" s="714"/>
      <c r="I49" s="714"/>
      <c r="J49" s="714"/>
      <c r="K49" s="714"/>
      <c r="L49" s="714"/>
      <c r="M49" s="714"/>
      <c r="N49" s="714"/>
      <c r="O49" s="650"/>
      <c r="P49" s="650"/>
      <c r="Q49" s="650"/>
      <c r="R49" s="650"/>
      <c r="S49" s="715" t="s">
        <v>493</v>
      </c>
      <c r="T49" s="715"/>
      <c r="U49" s="715"/>
      <c r="V49" s="654" t="s">
        <v>482</v>
      </c>
      <c r="W49" s="607" t="s">
        <v>494</v>
      </c>
      <c r="X49" s="607"/>
      <c r="Y49" s="607"/>
      <c r="Z49" s="607"/>
      <c r="AA49" s="607"/>
      <c r="AB49" s="608" t="s">
        <v>482</v>
      </c>
      <c r="AC49" s="608"/>
      <c r="AD49" s="301"/>
      <c r="AF49" s="261"/>
      <c r="AG49" s="238"/>
      <c r="AH49" s="238"/>
    </row>
    <row r="50" spans="1:40" ht="12.75" customHeight="1">
      <c r="B50" s="215"/>
      <c r="C50" s="648" t="s">
        <v>495</v>
      </c>
      <c r="D50" s="648"/>
      <c r="E50" s="648"/>
      <c r="F50" s="648"/>
      <c r="G50" s="716"/>
      <c r="H50" s="716"/>
      <c r="I50" s="716"/>
      <c r="J50" s="716"/>
      <c r="K50" s="716"/>
      <c r="L50" s="716"/>
      <c r="M50" s="716"/>
      <c r="N50" s="716"/>
      <c r="O50" s="650"/>
      <c r="P50" s="650"/>
      <c r="Q50" s="650"/>
      <c r="R50" s="650"/>
      <c r="S50" s="715"/>
      <c r="T50" s="715"/>
      <c r="U50" s="715"/>
      <c r="V50" s="654"/>
      <c r="W50" s="607"/>
      <c r="X50" s="607"/>
      <c r="Y50" s="607"/>
      <c r="Z50" s="607"/>
      <c r="AA50" s="607"/>
      <c r="AB50" s="608"/>
      <c r="AC50" s="608"/>
      <c r="AD50" s="301"/>
      <c r="AF50" s="261"/>
      <c r="AG50" s="238"/>
      <c r="AH50" s="238"/>
    </row>
    <row r="51" spans="1:40" ht="13.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654"/>
      <c r="W51" s="607"/>
      <c r="X51" s="607"/>
      <c r="Y51" s="607"/>
      <c r="Z51" s="607"/>
      <c r="AA51" s="607"/>
      <c r="AB51" s="608"/>
      <c r="AC51" s="608"/>
      <c r="AD51" s="301"/>
      <c r="AF51" s="261"/>
      <c r="AG51" s="238"/>
      <c r="AH51" s="238"/>
    </row>
    <row r="52" spans="1:40">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304"/>
      <c r="AD52" s="305"/>
      <c r="AF52" s="261"/>
      <c r="AG52" s="239"/>
      <c r="AH52" s="239"/>
    </row>
    <row r="53" spans="1:40">
      <c r="A53" s="220"/>
      <c r="C53" s="253"/>
      <c r="D53" s="238"/>
      <c r="E53" s="238"/>
      <c r="F53" s="238"/>
      <c r="G53" s="238"/>
      <c r="H53" s="238"/>
      <c r="I53" s="238"/>
      <c r="J53" s="238"/>
      <c r="K53" s="238"/>
      <c r="L53" s="238"/>
      <c r="M53" s="238"/>
      <c r="N53" s="238"/>
      <c r="O53" s="306"/>
      <c r="P53" s="253"/>
      <c r="Q53" s="254"/>
      <c r="R53" s="254"/>
      <c r="S53" s="254"/>
      <c r="T53" s="254"/>
      <c r="U53" s="254"/>
      <c r="V53" s="254"/>
      <c r="W53" s="254"/>
      <c r="X53" s="254"/>
      <c r="Y53" s="254"/>
      <c r="Z53" s="254"/>
      <c r="AA53" s="254"/>
      <c r="AB53" s="254"/>
      <c r="AD53" s="238"/>
      <c r="AF53" s="261"/>
      <c r="AG53" s="239"/>
      <c r="AH53" s="239"/>
      <c r="AN53">
        <f>SUBTOTAL(9,AN38:AN52)</f>
        <v>0</v>
      </c>
    </row>
    <row r="54" spans="1:40" ht="22.5" customHeight="1">
      <c r="C54" s="253"/>
      <c r="D54" s="238"/>
      <c r="E54" s="238"/>
      <c r="F54" s="238"/>
      <c r="G54" s="238"/>
      <c r="H54" s="238"/>
      <c r="I54" s="238"/>
      <c r="J54" s="238"/>
      <c r="K54" s="238"/>
      <c r="L54" s="238"/>
      <c r="M54" s="238"/>
      <c r="N54" s="238"/>
      <c r="AC54" s="254"/>
      <c r="AE54" s="238"/>
      <c r="AG54" s="261"/>
      <c r="AH54" s="646"/>
      <c r="AI54" s="646"/>
      <c r="AJ54" s="646"/>
      <c r="AK54" s="646"/>
      <c r="AL54" s="646"/>
      <c r="AM54" s="646"/>
      <c r="AN54" s="646"/>
    </row>
    <row r="55" spans="1:40" ht="22.5" customHeight="1">
      <c r="C55" s="253"/>
      <c r="D55" s="238"/>
      <c r="E55" s="238"/>
      <c r="F55" s="238"/>
      <c r="G55" s="238"/>
      <c r="H55" s="238"/>
      <c r="I55" s="238"/>
      <c r="J55" s="238"/>
      <c r="K55" s="238"/>
      <c r="L55" s="238"/>
      <c r="M55" s="238"/>
      <c r="N55" s="238"/>
      <c r="AC55" s="254"/>
      <c r="AE55" s="238"/>
      <c r="AG55" s="261"/>
      <c r="AH55" s="646"/>
      <c r="AI55" s="646"/>
      <c r="AJ55" s="646"/>
      <c r="AK55" s="646"/>
      <c r="AL55" s="646"/>
      <c r="AM55" s="646"/>
      <c r="AN55" s="646"/>
    </row>
    <row r="56" spans="1:40" ht="22.5" customHeight="1">
      <c r="C56" s="253"/>
      <c r="D56" s="238"/>
      <c r="E56" s="238"/>
      <c r="F56" s="238"/>
      <c r="G56" s="238"/>
      <c r="H56" s="238"/>
      <c r="I56" s="238"/>
      <c r="J56" s="238"/>
      <c r="K56" s="238"/>
      <c r="L56" s="238"/>
      <c r="M56" s="238"/>
      <c r="N56" s="238"/>
      <c r="AC56" s="254"/>
      <c r="AE56" s="238"/>
      <c r="AG56" s="261"/>
      <c r="AH56" s="646"/>
      <c r="AI56" s="646"/>
      <c r="AJ56" s="646"/>
      <c r="AK56" s="646"/>
      <c r="AL56" s="646"/>
      <c r="AM56" s="646"/>
      <c r="AN56" s="646"/>
    </row>
    <row r="57" spans="1:40" ht="22.5" customHeight="1">
      <c r="C57" s="253"/>
      <c r="D57" s="238"/>
      <c r="E57" s="238"/>
      <c r="F57" s="238"/>
      <c r="G57" s="238"/>
      <c r="H57" s="238"/>
      <c r="I57" s="238"/>
      <c r="J57" s="238"/>
      <c r="K57" s="238"/>
      <c r="L57" s="238"/>
      <c r="M57" s="238"/>
      <c r="N57" s="238"/>
      <c r="AC57" s="254"/>
      <c r="AE57" s="238"/>
      <c r="AG57" s="261"/>
      <c r="AH57" s="646"/>
      <c r="AI57" s="646"/>
      <c r="AJ57" s="646"/>
      <c r="AK57" s="646"/>
      <c r="AL57" s="646"/>
      <c r="AM57" s="646"/>
      <c r="AN57" s="646"/>
    </row>
    <row r="58" spans="1:40"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c r="AB58" s="254"/>
      <c r="AC58" s="254"/>
    </row>
    <row r="59" spans="1:40"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c r="AB59" s="254"/>
      <c r="AC59" s="254"/>
    </row>
    <row r="60" spans="1:40"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c r="AB60" s="254"/>
      <c r="AC60" s="254"/>
    </row>
    <row r="61" spans="1:40"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row>
    <row r="62" spans="1:40"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row>
    <row r="63" spans="1:40"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row>
    <row r="64" spans="1:40"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row>
    <row r="65" spans="3:29"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row>
    <row r="66" spans="3:29"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row>
    <row r="67" spans="3:29"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row>
    <row r="68" spans="3:29"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row>
    <row r="69" spans="3:29"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row>
    <row r="70" spans="3:29"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row>
    <row r="71" spans="3:29"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row>
    <row r="72" spans="3:29"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row>
    <row r="73" spans="3:29"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row>
    <row r="74" spans="3:29"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row>
    <row r="75" spans="3:29"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row>
    <row r="76" spans="3:29">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row>
    <row r="77" spans="3:29">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row>
    <row r="78" spans="3:29">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c r="AC78" s="254"/>
    </row>
    <row r="79" spans="3:29">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row>
    <row r="80" spans="3:29">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row>
    <row r="81" spans="3:29">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row>
    <row r="82" spans="3:29">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row>
    <row r="83" spans="3:29">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c r="AC83" s="254"/>
    </row>
    <row r="84" spans="3:29">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c r="AC84" s="254"/>
    </row>
  </sheetData>
  <sheetProtection algorithmName="SHA-512" hashValue="uCwxpedTWffqbiwYvaWBpY60ie10BJuELf4spsQu2xmACjWWbMbq/KlDhoH91oGL+ck7jMSRJPbe2U0holfNcg==" saltValue="QWcky6eAYQqz8PebJqv5rg==" spinCount="100000" sheet="1" objects="1" scenarios="1"/>
  <mergeCells count="74">
    <mergeCell ref="G3:P3"/>
    <mergeCell ref="G4:P4"/>
    <mergeCell ref="G5:P5"/>
    <mergeCell ref="C7:AC7"/>
    <mergeCell ref="C8:E8"/>
    <mergeCell ref="F8:P8"/>
    <mergeCell ref="Q8:R8"/>
    <mergeCell ref="S8:T8"/>
    <mergeCell ref="U8:V8"/>
    <mergeCell ref="W8:AC8"/>
    <mergeCell ref="C9:E10"/>
    <mergeCell ref="F9:AC10"/>
    <mergeCell ref="R12:AC12"/>
    <mergeCell ref="R13:AC20"/>
    <mergeCell ref="R21:AC21"/>
    <mergeCell ref="R22:AC28"/>
    <mergeCell ref="D35:E35"/>
    <mergeCell ref="C37:N37"/>
    <mergeCell ref="O37:AC37"/>
    <mergeCell ref="C38:F38"/>
    <mergeCell ref="G38:N38"/>
    <mergeCell ref="O38:S38"/>
    <mergeCell ref="T38:AC38"/>
    <mergeCell ref="C39:F39"/>
    <mergeCell ref="G39:N39"/>
    <mergeCell ref="O39:S39"/>
    <mergeCell ref="T39:AC39"/>
    <mergeCell ref="C40:F40"/>
    <mergeCell ref="G40:N40"/>
    <mergeCell ref="O40:S40"/>
    <mergeCell ref="T40:AC40"/>
    <mergeCell ref="C41:F41"/>
    <mergeCell ref="G41:N41"/>
    <mergeCell ref="O41:S41"/>
    <mergeCell ref="T41:AC41"/>
    <mergeCell ref="C42:F43"/>
    <mergeCell ref="G42:N43"/>
    <mergeCell ref="O42:S42"/>
    <mergeCell ref="T42:AC42"/>
    <mergeCell ref="O43:S43"/>
    <mergeCell ref="T43:AC43"/>
    <mergeCell ref="C44:N44"/>
    <mergeCell ref="O44:AC44"/>
    <mergeCell ref="C45:F46"/>
    <mergeCell ref="G45:H45"/>
    <mergeCell ref="O45:R45"/>
    <mergeCell ref="S45:AC45"/>
    <mergeCell ref="G46:M46"/>
    <mergeCell ref="O46:R51"/>
    <mergeCell ref="S46:U46"/>
    <mergeCell ref="W46:AA46"/>
    <mergeCell ref="AB46:AC46"/>
    <mergeCell ref="C47:F47"/>
    <mergeCell ref="G47:N47"/>
    <mergeCell ref="S47:U48"/>
    <mergeCell ref="V47:V48"/>
    <mergeCell ref="W47:AA48"/>
    <mergeCell ref="V49:V51"/>
    <mergeCell ref="W49:AA51"/>
    <mergeCell ref="AB49:AC51"/>
    <mergeCell ref="C50:F50"/>
    <mergeCell ref="G50:N50"/>
    <mergeCell ref="C51:F51"/>
    <mergeCell ref="G51:N51"/>
    <mergeCell ref="C48:F48"/>
    <mergeCell ref="G48:N48"/>
    <mergeCell ref="C49:F49"/>
    <mergeCell ref="G49:N49"/>
    <mergeCell ref="S49:U51"/>
    <mergeCell ref="AH54:AN54"/>
    <mergeCell ref="AH55:AN55"/>
    <mergeCell ref="AH56:AN56"/>
    <mergeCell ref="AH57:AN57"/>
    <mergeCell ref="AB47:AC48"/>
  </mergeCells>
  <pageMargins left="0.57986111111111105" right="0.45" top="1.15486111111111" bottom="0.390277777777778" header="0.511811023622047" footer="0.511811023622047"/>
  <pageSetup paperSize="9" scale="80"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0"/>
  <dimension ref="A1:AL84"/>
  <sheetViews>
    <sheetView showGridLines="0" topLeftCell="A27" zoomScaleNormal="100" workbookViewId="0">
      <selection activeCell="F31" sqref="F31"/>
    </sheetView>
  </sheetViews>
  <sheetFormatPr baseColWidth="10" defaultColWidth="11.42578125" defaultRowHeight="12.75"/>
  <cols>
    <col min="1" max="2" width="1.140625" customWidth="1"/>
    <col min="3" max="3" width="4.28515625" customWidth="1"/>
    <col min="4" max="4" width="6.7109375" customWidth="1"/>
    <col min="5" max="5" width="4.285156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891</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773" t="s">
        <v>892</v>
      </c>
      <c r="G9" s="773"/>
      <c r="H9" s="773"/>
      <c r="I9" s="773"/>
      <c r="J9" s="773"/>
      <c r="K9" s="773"/>
      <c r="L9" s="773"/>
      <c r="M9" s="773"/>
      <c r="N9" s="773"/>
      <c r="O9" s="773"/>
      <c r="P9" s="773"/>
      <c r="Q9" s="773"/>
      <c r="R9" s="773"/>
      <c r="S9" s="773"/>
      <c r="T9" s="773"/>
      <c r="U9" s="773"/>
      <c r="V9" s="773"/>
      <c r="W9" s="773"/>
      <c r="X9" s="773"/>
      <c r="Y9" s="773"/>
      <c r="Z9" s="773"/>
      <c r="AA9" s="773"/>
      <c r="AB9" s="216"/>
      <c r="AE9" s="218"/>
      <c r="AF9" s="686"/>
      <c r="AG9" s="686"/>
      <c r="AH9" s="686"/>
      <c r="AI9" s="686"/>
      <c r="AJ9" s="686"/>
      <c r="AK9" s="686"/>
      <c r="AL9" s="686"/>
    </row>
    <row r="10" spans="2:38" ht="17.25" customHeight="1">
      <c r="B10" s="215"/>
      <c r="C10" s="668"/>
      <c r="D10" s="668"/>
      <c r="E10" s="668"/>
      <c r="F10" s="773"/>
      <c r="G10" s="773"/>
      <c r="H10" s="773"/>
      <c r="I10" s="773"/>
      <c r="J10" s="773"/>
      <c r="K10" s="773"/>
      <c r="L10" s="773"/>
      <c r="M10" s="773"/>
      <c r="N10" s="773"/>
      <c r="O10" s="773"/>
      <c r="P10" s="773"/>
      <c r="Q10" s="773"/>
      <c r="R10" s="773"/>
      <c r="S10" s="773"/>
      <c r="T10" s="773"/>
      <c r="U10" s="773"/>
      <c r="V10" s="773"/>
      <c r="W10" s="773"/>
      <c r="X10" s="773"/>
      <c r="Y10" s="773"/>
      <c r="Z10" s="773"/>
      <c r="AA10" s="773"/>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3"/>
      <c r="S13" s="753"/>
      <c r="T13" s="753"/>
      <c r="U13" s="753"/>
      <c r="V13" s="753"/>
      <c r="W13" s="753"/>
      <c r="X13" s="753"/>
      <c r="Y13" s="753"/>
      <c r="Z13" s="753"/>
      <c r="AA13" s="753"/>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53"/>
      <c r="S14" s="753"/>
      <c r="T14" s="753"/>
      <c r="U14" s="753"/>
      <c r="V14" s="753"/>
      <c r="W14" s="753"/>
      <c r="X14" s="753"/>
      <c r="Y14" s="753"/>
      <c r="Z14" s="753"/>
      <c r="AA14" s="753"/>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3"/>
      <c r="S15" s="753"/>
      <c r="T15" s="753"/>
      <c r="U15" s="753"/>
      <c r="V15" s="753"/>
      <c r="W15" s="753"/>
      <c r="X15" s="753"/>
      <c r="Y15" s="753"/>
      <c r="Z15" s="753"/>
      <c r="AA15" s="753"/>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3"/>
      <c r="S16" s="753"/>
      <c r="T16" s="753"/>
      <c r="U16" s="753"/>
      <c r="V16" s="753"/>
      <c r="W16" s="753"/>
      <c r="X16" s="753"/>
      <c r="Y16" s="753"/>
      <c r="Z16" s="753"/>
      <c r="AA16" s="753"/>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3"/>
      <c r="S17" s="753"/>
      <c r="T17" s="753"/>
      <c r="U17" s="753"/>
      <c r="V17" s="753"/>
      <c r="W17" s="753"/>
      <c r="X17" s="753"/>
      <c r="Y17" s="753"/>
      <c r="Z17" s="753"/>
      <c r="AA17" s="753"/>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3"/>
      <c r="S18" s="753"/>
      <c r="T18" s="753"/>
      <c r="U18" s="753"/>
      <c r="V18" s="753"/>
      <c r="W18" s="753"/>
      <c r="X18" s="753"/>
      <c r="Y18" s="753"/>
      <c r="Z18" s="753"/>
      <c r="AA18" s="753"/>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3"/>
      <c r="S19" s="753"/>
      <c r="T19" s="753"/>
      <c r="U19" s="753"/>
      <c r="V19" s="753"/>
      <c r="W19" s="753"/>
      <c r="X19" s="753"/>
      <c r="Y19" s="753"/>
      <c r="Z19" s="753"/>
      <c r="AA19" s="753"/>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3"/>
      <c r="S20" s="753"/>
      <c r="T20" s="753"/>
      <c r="U20" s="753"/>
      <c r="V20" s="753"/>
      <c r="W20" s="753"/>
      <c r="X20" s="753"/>
      <c r="Y20" s="753"/>
      <c r="Z20" s="753"/>
      <c r="AA20" s="753"/>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2.75" customHeight="1">
      <c r="B22" s="215"/>
      <c r="C22" s="219"/>
      <c r="D22" s="220"/>
      <c r="E22" s="220"/>
      <c r="F22" s="220"/>
      <c r="G22" s="220"/>
      <c r="H22" s="220"/>
      <c r="I22" s="220"/>
      <c r="J22" s="220"/>
      <c r="K22" s="220"/>
      <c r="L22" s="220"/>
      <c r="M22" s="220"/>
      <c r="N22" s="220"/>
      <c r="O22" s="220"/>
      <c r="P22" s="220"/>
      <c r="Q22" s="220"/>
      <c r="R22" s="753"/>
      <c r="S22" s="753"/>
      <c r="T22" s="753"/>
      <c r="U22" s="753"/>
      <c r="V22" s="753"/>
      <c r="W22" s="753"/>
      <c r="X22" s="753"/>
      <c r="Y22" s="753"/>
      <c r="Z22" s="753"/>
      <c r="AA22" s="753"/>
      <c r="AB22" s="216"/>
      <c r="AE22" s="218"/>
      <c r="AF22" s="218"/>
      <c r="AG22" s="218"/>
      <c r="AH22" s="218"/>
      <c r="AI22" s="218"/>
      <c r="AJ22" s="218"/>
      <c r="AK22" s="218"/>
      <c r="AL22" s="218"/>
    </row>
    <row r="23" spans="2:38" ht="21.75" customHeight="1">
      <c r="B23" s="215"/>
      <c r="C23" s="219"/>
      <c r="D23" s="220"/>
      <c r="E23" s="220"/>
      <c r="F23" s="220"/>
      <c r="G23" s="220"/>
      <c r="H23" s="220"/>
      <c r="I23" s="220"/>
      <c r="J23" s="220"/>
      <c r="K23" s="220"/>
      <c r="L23" s="220"/>
      <c r="M23" s="220"/>
      <c r="N23" s="220"/>
      <c r="O23" s="220"/>
      <c r="P23" s="220"/>
      <c r="Q23" s="220"/>
      <c r="R23" s="753"/>
      <c r="S23" s="753"/>
      <c r="T23" s="753"/>
      <c r="U23" s="753"/>
      <c r="V23" s="753"/>
      <c r="W23" s="753"/>
      <c r="X23" s="753"/>
      <c r="Y23" s="753"/>
      <c r="Z23" s="753"/>
      <c r="AA23" s="753"/>
      <c r="AB23" s="216"/>
      <c r="AE23" s="218"/>
      <c r="AF23" s="218"/>
      <c r="AG23" s="218"/>
      <c r="AH23" s="218"/>
      <c r="AI23" s="218"/>
      <c r="AJ23" s="218"/>
      <c r="AK23" s="218"/>
      <c r="AL23" s="218"/>
    </row>
    <row r="24" spans="2:38" ht="27" customHeight="1">
      <c r="B24" s="215"/>
      <c r="C24" s="219"/>
      <c r="D24" s="220"/>
      <c r="E24" s="220"/>
      <c r="F24" s="220"/>
      <c r="G24" s="220"/>
      <c r="H24" s="220"/>
      <c r="I24" s="220"/>
      <c r="J24" s="220"/>
      <c r="K24" s="220"/>
      <c r="L24" s="220"/>
      <c r="M24" s="220"/>
      <c r="N24" s="220"/>
      <c r="O24" s="220"/>
      <c r="P24" s="220"/>
      <c r="Q24" s="220"/>
      <c r="R24" s="753"/>
      <c r="S24" s="753"/>
      <c r="T24" s="753"/>
      <c r="U24" s="753"/>
      <c r="V24" s="753"/>
      <c r="W24" s="753"/>
      <c r="X24" s="753"/>
      <c r="Y24" s="753"/>
      <c r="Z24" s="753"/>
      <c r="AA24" s="753"/>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3"/>
      <c r="S25" s="753"/>
      <c r="T25" s="753"/>
      <c r="U25" s="753"/>
      <c r="V25" s="753"/>
      <c r="W25" s="753"/>
      <c r="X25" s="753"/>
      <c r="Y25" s="753"/>
      <c r="Z25" s="753"/>
      <c r="AA25" s="753"/>
      <c r="AB25" s="216"/>
      <c r="AE25" s="218"/>
      <c r="AF25" s="218"/>
      <c r="AG25" s="218"/>
      <c r="AH25" s="218"/>
      <c r="AI25" s="218"/>
      <c r="AJ25" s="218"/>
      <c r="AK25" s="218"/>
      <c r="AL25" s="218"/>
    </row>
    <row r="26" spans="2:38" ht="26.25" customHeight="1">
      <c r="B26" s="215"/>
      <c r="C26" s="219"/>
      <c r="D26" s="220"/>
      <c r="E26" s="220"/>
      <c r="F26" s="220"/>
      <c r="G26" s="220"/>
      <c r="H26" s="220"/>
      <c r="I26" s="220"/>
      <c r="J26" s="220"/>
      <c r="K26" s="220"/>
      <c r="L26" s="220"/>
      <c r="M26" s="220"/>
      <c r="N26" s="220"/>
      <c r="O26" s="220"/>
      <c r="P26" s="220"/>
      <c r="Q26" s="220"/>
      <c r="R26" s="753"/>
      <c r="S26" s="753"/>
      <c r="T26" s="753"/>
      <c r="U26" s="753"/>
      <c r="V26" s="753"/>
      <c r="W26" s="753"/>
      <c r="X26" s="753"/>
      <c r="Y26" s="753"/>
      <c r="Z26" s="753"/>
      <c r="AA26" s="753"/>
      <c r="AB26" s="216"/>
      <c r="AE26" s="218"/>
      <c r="AF26" s="218"/>
      <c r="AG26" s="218"/>
      <c r="AH26" s="218"/>
      <c r="AI26" s="218"/>
      <c r="AJ26" s="218"/>
      <c r="AK26" s="218"/>
      <c r="AL26" s="218"/>
    </row>
    <row r="27" spans="2:38" ht="36" customHeight="1">
      <c r="B27" s="215"/>
      <c r="C27" s="219"/>
      <c r="D27" s="220"/>
      <c r="E27" s="220"/>
      <c r="F27" s="220"/>
      <c r="G27" s="220"/>
      <c r="H27" s="220"/>
      <c r="I27" s="220"/>
      <c r="J27" s="220"/>
      <c r="K27" s="220"/>
      <c r="L27" s="220"/>
      <c r="M27" s="220"/>
      <c r="N27" s="220"/>
      <c r="O27" s="220"/>
      <c r="P27" s="220"/>
      <c r="Q27" s="220"/>
      <c r="R27" s="753"/>
      <c r="S27" s="753"/>
      <c r="T27" s="753"/>
      <c r="U27" s="753"/>
      <c r="V27" s="753"/>
      <c r="W27" s="753"/>
      <c r="X27" s="753"/>
      <c r="Y27" s="753"/>
      <c r="Z27" s="753"/>
      <c r="AA27" s="753"/>
      <c r="AB27" s="216"/>
      <c r="AE27" s="218"/>
      <c r="AF27" s="218"/>
      <c r="AG27" s="218"/>
      <c r="AH27" s="218"/>
      <c r="AI27" s="218"/>
      <c r="AJ27" s="218"/>
      <c r="AK27" s="218"/>
      <c r="AL27" s="218"/>
    </row>
    <row r="28" spans="2:38" ht="9.75" customHeight="1">
      <c r="B28" s="215"/>
      <c r="C28" s="219"/>
      <c r="D28" s="220"/>
      <c r="E28" s="220"/>
      <c r="F28" s="220"/>
      <c r="G28" s="220"/>
      <c r="H28" s="220"/>
      <c r="I28" s="220"/>
      <c r="J28" s="220"/>
      <c r="K28" s="220"/>
      <c r="L28" s="220"/>
      <c r="M28" s="220"/>
      <c r="N28" s="220"/>
      <c r="O28" s="220"/>
      <c r="P28" s="220"/>
      <c r="Q28" s="220"/>
      <c r="R28" s="753"/>
      <c r="S28" s="753"/>
      <c r="T28" s="753"/>
      <c r="U28" s="753"/>
      <c r="V28" s="753"/>
      <c r="W28" s="753"/>
      <c r="X28" s="753"/>
      <c r="Y28" s="753"/>
      <c r="Z28" s="753"/>
      <c r="AA28" s="753"/>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INDICADORES!H92</f>
        <v>305</v>
      </c>
      <c r="G31" s="256">
        <f>INDICADORES!K92</f>
        <v>261</v>
      </c>
      <c r="H31" s="256">
        <f>INDICADORES!N92</f>
        <v>324</v>
      </c>
      <c r="I31" s="256">
        <f>INDICADORES!T92</f>
        <v>248</v>
      </c>
      <c r="J31" s="256">
        <f>INDICADORES!W92</f>
        <v>277</v>
      </c>
      <c r="K31" s="256">
        <f>INDICADORES!Z92</f>
        <v>221</v>
      </c>
      <c r="L31" s="256">
        <f>INDICADORES!AF92</f>
        <v>271</v>
      </c>
      <c r="M31" s="256">
        <f>INDICADORES!AI92</f>
        <v>284</v>
      </c>
      <c r="N31" s="256">
        <f>INDICADORES!AL92</f>
        <v>306</v>
      </c>
      <c r="O31" s="256">
        <f>INDICADORES!AR92</f>
        <v>269</v>
      </c>
      <c r="P31" s="256">
        <f>INDICADORES!AU92</f>
        <v>260</v>
      </c>
      <c r="Q31" s="256">
        <f>INDICADORES!AX92</f>
        <v>318</v>
      </c>
      <c r="R31" s="257">
        <f>SUM(F31:Q31)</f>
        <v>3344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29">
        <f>INDICADORES!I92</f>
        <v>86</v>
      </c>
      <c r="G32" s="229">
        <f>INDICADORES!L92</f>
        <v>78</v>
      </c>
      <c r="H32" s="229">
        <f>INDICADORES!O92</f>
        <v>89</v>
      </c>
      <c r="I32" s="229">
        <f>INDICADORES!U92</f>
        <v>109</v>
      </c>
      <c r="J32" s="229">
        <f>INDICADORES!X92</f>
        <v>130</v>
      </c>
      <c r="K32" s="229">
        <f>INDICADORES!AA92</f>
        <v>118</v>
      </c>
      <c r="L32" s="229">
        <f>INDICADORES!AG92</f>
        <v>96</v>
      </c>
      <c r="M32" s="229">
        <f>INDICADORES!AJ92</f>
        <v>118</v>
      </c>
      <c r="N32" s="229">
        <f>INDICADORES!AM92</f>
        <v>112</v>
      </c>
      <c r="O32" s="229">
        <f>INDICADORES!AS92</f>
        <v>109</v>
      </c>
      <c r="P32" s="229">
        <f>INDICADORES!AV92</f>
        <v>73</v>
      </c>
      <c r="Q32" s="229">
        <f>INDICADORES!AY92</f>
        <v>89</v>
      </c>
      <c r="R32" s="230">
        <f>SUM(F32:Q32)</f>
        <v>1207</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433">
        <f t="shared" ref="F33:R33" si="0">F31/F32</f>
        <v>3.5465116279069768</v>
      </c>
      <c r="G33" s="433">
        <f t="shared" si="0"/>
        <v>3.3461538461538463</v>
      </c>
      <c r="H33" s="433">
        <f t="shared" si="0"/>
        <v>3.6404494382022472</v>
      </c>
      <c r="I33" s="433">
        <f t="shared" si="0"/>
        <v>2.2752293577981653</v>
      </c>
      <c r="J33" s="433">
        <f t="shared" si="0"/>
        <v>2.1307692307692307</v>
      </c>
      <c r="K33" s="433">
        <f t="shared" si="0"/>
        <v>1.8728813559322033</v>
      </c>
      <c r="L33" s="433">
        <f t="shared" si="0"/>
        <v>2.8229166666666665</v>
      </c>
      <c r="M33" s="433">
        <f t="shared" si="0"/>
        <v>2.406779661016949</v>
      </c>
      <c r="N33" s="433">
        <f t="shared" si="0"/>
        <v>2.7321428571428572</v>
      </c>
      <c r="O33" s="433">
        <f t="shared" si="0"/>
        <v>2.4678899082568808</v>
      </c>
      <c r="P33" s="433">
        <f t="shared" si="0"/>
        <v>3.5616438356164384</v>
      </c>
      <c r="Q33" s="433">
        <f t="shared" si="0"/>
        <v>3.5730337078651684</v>
      </c>
      <c r="R33" s="433">
        <f t="shared" si="0"/>
        <v>2.7705053852526924</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434">
        <v>8.0454545454545396</v>
      </c>
      <c r="G34" s="434">
        <v>8.4210526315789505</v>
      </c>
      <c r="H34" s="434">
        <v>5.1111111111111098</v>
      </c>
      <c r="I34" s="434">
        <v>4.3809523809523796</v>
      </c>
      <c r="J34" s="434">
        <v>7.3333333333333304</v>
      </c>
      <c r="K34" s="434">
        <v>6.0416666666666696</v>
      </c>
      <c r="L34" s="434">
        <v>4.07407407407407</v>
      </c>
      <c r="M34" s="434">
        <v>5.5555555555555598</v>
      </c>
      <c r="N34" s="434">
        <v>3.8421052631578898</v>
      </c>
      <c r="O34" s="434">
        <v>4.53571428571429</v>
      </c>
      <c r="P34" s="434" t="e">
        <f>#DIV/0!</f>
        <v>#DIV/0!</v>
      </c>
      <c r="Q34" s="434" t="e">
        <f>#DIV/0!</f>
        <v>#DIV/0!</v>
      </c>
      <c r="R34" s="434">
        <v>5.6448598130841097</v>
      </c>
      <c r="U34" s="220"/>
      <c r="V34" s="220"/>
      <c r="W34" s="220"/>
      <c r="X34" s="220"/>
      <c r="Y34" s="220"/>
      <c r="Z34" s="220"/>
      <c r="AA34" s="221"/>
      <c r="AB34" s="216"/>
      <c r="AE34" s="218"/>
      <c r="AF34" s="218"/>
      <c r="AG34" s="218"/>
      <c r="AH34" s="218"/>
      <c r="AI34" s="218"/>
      <c r="AJ34" s="218"/>
      <c r="AK34" s="218"/>
      <c r="AL34" s="218"/>
    </row>
    <row r="35" spans="2:38" ht="17.25" customHeight="1">
      <c r="B35" s="215"/>
      <c r="C35" s="219"/>
      <c r="D35" s="685" t="s">
        <v>26</v>
      </c>
      <c r="E35" s="685"/>
      <c r="F35" s="237">
        <v>6</v>
      </c>
      <c r="G35" s="237">
        <v>6</v>
      </c>
      <c r="H35" s="237">
        <v>6</v>
      </c>
      <c r="I35" s="237">
        <v>6</v>
      </c>
      <c r="J35" s="237">
        <v>6</v>
      </c>
      <c r="K35" s="237">
        <v>6</v>
      </c>
      <c r="L35" s="237">
        <v>6</v>
      </c>
      <c r="M35" s="237">
        <v>6</v>
      </c>
      <c r="N35" s="237">
        <v>6</v>
      </c>
      <c r="O35" s="237">
        <v>6</v>
      </c>
      <c r="P35" s="237">
        <v>6</v>
      </c>
      <c r="Q35" s="237">
        <v>6</v>
      </c>
      <c r="R35" s="237">
        <v>6</v>
      </c>
      <c r="U35" s="220"/>
      <c r="V35" s="220"/>
      <c r="W35" s="220"/>
      <c r="X35" s="220"/>
      <c r="Y35" s="220"/>
      <c r="Z35" s="220"/>
      <c r="AA35" s="221"/>
      <c r="AB35" s="216"/>
      <c r="AE35" s="218"/>
      <c r="AF35" s="218"/>
      <c r="AG35" s="218"/>
      <c r="AH35" s="218"/>
      <c r="AI35" s="218"/>
      <c r="AJ35" s="218"/>
      <c r="AK35" s="218"/>
      <c r="AL35" s="218"/>
    </row>
    <row r="36" spans="2:38" ht="14.2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893</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894</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895</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896</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535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289</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Wfv8DiYJrDRpCOubwo3D86K24G5zxvlhnIswDrePI1QDiG40t50CFjyJCgZk9XDBK05S/qjv630RQRwH6SYdig==" saltValue="BZD8h775nfYUm8qfLy8Z/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1"/>
  <dimension ref="A1:AL84"/>
  <sheetViews>
    <sheetView showGridLines="0" topLeftCell="A28" zoomScale="110" zoomScaleNormal="110" workbookViewId="0"/>
  </sheetViews>
  <sheetFormatPr baseColWidth="10" defaultColWidth="11.42578125" defaultRowHeight="12.75"/>
  <cols>
    <col min="1" max="2" width="1.140625" customWidth="1"/>
    <col min="3" max="3" width="4.28515625" customWidth="1"/>
    <col min="4" max="4" width="5.28515625" customWidth="1"/>
    <col min="5" max="5" width="5.140625" customWidth="1"/>
    <col min="6" max="27" width="8.7109375" customWidth="1"/>
    <col min="28" max="29" width="1.140625" customWidth="1"/>
    <col min="32" max="32" width="62.85546875" customWidth="1"/>
  </cols>
  <sheetData>
    <row r="1" spans="1:38" ht="6" customHeight="1">
      <c r="A1" s="435"/>
    </row>
    <row r="2" spans="1: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1:38">
      <c r="B3" s="215"/>
      <c r="G3" s="688" t="str">
        <f>+'OP MEDICINA GRAL'!G3</f>
        <v>HOSPITAL REGIONAL DE MONIQUIRÁ E.S.E.</v>
      </c>
      <c r="H3" s="688"/>
      <c r="I3" s="688"/>
      <c r="J3" s="688"/>
      <c r="K3" s="688"/>
      <c r="L3" s="688"/>
      <c r="M3" s="688"/>
      <c r="N3" s="688"/>
      <c r="O3" s="688"/>
      <c r="P3" s="688"/>
      <c r="AB3" s="216"/>
    </row>
    <row r="4" spans="1:38">
      <c r="B4" s="215"/>
      <c r="G4" s="688" t="s">
        <v>430</v>
      </c>
      <c r="H4" s="688"/>
      <c r="I4" s="688"/>
      <c r="J4" s="688"/>
      <c r="K4" s="688"/>
      <c r="L4" s="688"/>
      <c r="M4" s="688"/>
      <c r="N4" s="688"/>
      <c r="O4" s="688"/>
      <c r="P4" s="688"/>
      <c r="AB4" s="216"/>
    </row>
    <row r="5" spans="1:38">
      <c r="B5" s="215"/>
      <c r="G5" s="688" t="s">
        <v>497</v>
      </c>
      <c r="H5" s="688"/>
      <c r="I5" s="688"/>
      <c r="J5" s="688"/>
      <c r="K5" s="688"/>
      <c r="L5" s="688"/>
      <c r="M5" s="688"/>
      <c r="N5" s="688"/>
      <c r="O5" s="688"/>
      <c r="P5" s="688"/>
      <c r="AB5" s="216"/>
    </row>
    <row r="6" spans="1:38" ht="4.5" customHeight="1">
      <c r="B6" s="215"/>
      <c r="AB6" s="216"/>
    </row>
    <row r="7" spans="1: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1:38" ht="29.25" customHeight="1">
      <c r="B8" s="215"/>
      <c r="C8" s="690" t="s">
        <v>433</v>
      </c>
      <c r="D8" s="690"/>
      <c r="E8" s="690"/>
      <c r="F8" s="691" t="s">
        <v>897</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1:38" ht="17.25" customHeight="1">
      <c r="B9" s="215"/>
      <c r="C9" s="668" t="s">
        <v>438</v>
      </c>
      <c r="D9" s="668"/>
      <c r="E9" s="668"/>
      <c r="F9" s="687" t="s">
        <v>898</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1: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1: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1: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1:38" ht="18" customHeight="1">
      <c r="B13" s="215"/>
      <c r="C13" s="219"/>
      <c r="D13" s="220"/>
      <c r="E13" s="220"/>
      <c r="F13" s="220"/>
      <c r="G13" s="220"/>
      <c r="H13" s="220"/>
      <c r="I13" s="220"/>
      <c r="J13" s="220"/>
      <c r="K13" s="220"/>
      <c r="L13" s="220"/>
      <c r="M13" s="220"/>
      <c r="N13" s="220"/>
      <c r="O13" s="220"/>
      <c r="P13" s="220"/>
      <c r="Q13" s="220"/>
      <c r="R13" s="758"/>
      <c r="S13" s="758"/>
      <c r="T13" s="758"/>
      <c r="U13" s="758"/>
      <c r="V13" s="758"/>
      <c r="W13" s="758"/>
      <c r="X13" s="758"/>
      <c r="Y13" s="758"/>
      <c r="Z13" s="758"/>
      <c r="AA13" s="758"/>
      <c r="AB13" s="216"/>
      <c r="AE13" s="218"/>
      <c r="AF13" s="218"/>
      <c r="AG13" s="218"/>
      <c r="AH13" s="218"/>
      <c r="AI13" s="218"/>
      <c r="AJ13" s="218"/>
      <c r="AK13" s="218"/>
      <c r="AL13" s="218"/>
    </row>
    <row r="14" spans="1:38" ht="18" customHeight="1">
      <c r="B14" s="215"/>
      <c r="C14" s="219"/>
      <c r="D14" s="220"/>
      <c r="E14" s="220"/>
      <c r="F14" s="220"/>
      <c r="G14" s="220"/>
      <c r="H14" s="220"/>
      <c r="I14" s="220"/>
      <c r="J14" s="220"/>
      <c r="K14" s="220"/>
      <c r="L14" s="220"/>
      <c r="M14" s="220"/>
      <c r="N14" s="220"/>
      <c r="O14" s="220"/>
      <c r="P14" s="220"/>
      <c r="Q14" s="220"/>
      <c r="R14" s="758"/>
      <c r="S14" s="758"/>
      <c r="T14" s="758"/>
      <c r="U14" s="758"/>
      <c r="V14" s="758"/>
      <c r="W14" s="758"/>
      <c r="X14" s="758"/>
      <c r="Y14" s="758"/>
      <c r="Z14" s="758"/>
      <c r="AA14" s="758"/>
      <c r="AB14" s="216"/>
      <c r="AE14" s="218"/>
      <c r="AF14" s="218"/>
      <c r="AG14" s="218"/>
      <c r="AH14" s="218"/>
      <c r="AI14" s="218"/>
      <c r="AJ14" s="218"/>
      <c r="AK14" s="218"/>
      <c r="AL14" s="218"/>
    </row>
    <row r="15" spans="1:38" ht="18" customHeight="1">
      <c r="B15" s="215"/>
      <c r="C15" s="219"/>
      <c r="D15" s="220"/>
      <c r="E15" s="220"/>
      <c r="F15" s="220"/>
      <c r="G15" s="220"/>
      <c r="H15" s="220"/>
      <c r="I15" s="220"/>
      <c r="J15" s="220"/>
      <c r="K15" s="220"/>
      <c r="L15" s="220"/>
      <c r="M15" s="220"/>
      <c r="N15" s="220"/>
      <c r="O15" s="220"/>
      <c r="P15" s="220"/>
      <c r="Q15" s="220"/>
      <c r="R15" s="758"/>
      <c r="S15" s="758"/>
      <c r="T15" s="758"/>
      <c r="U15" s="758"/>
      <c r="V15" s="758"/>
      <c r="W15" s="758"/>
      <c r="X15" s="758"/>
      <c r="Y15" s="758"/>
      <c r="Z15" s="758"/>
      <c r="AA15" s="758"/>
      <c r="AB15" s="216"/>
      <c r="AE15" s="218"/>
      <c r="AF15" s="218"/>
      <c r="AG15" s="218"/>
      <c r="AH15" s="218"/>
      <c r="AI15" s="218"/>
      <c r="AJ15" s="218"/>
      <c r="AK15" s="218"/>
      <c r="AL15" s="218"/>
    </row>
    <row r="16" spans="1:38" ht="18" customHeight="1">
      <c r="B16" s="215"/>
      <c r="C16" s="219"/>
      <c r="D16" s="220"/>
      <c r="E16" s="220"/>
      <c r="F16" s="220"/>
      <c r="G16" s="220"/>
      <c r="H16" s="220"/>
      <c r="I16" s="220"/>
      <c r="J16" s="220"/>
      <c r="K16" s="220"/>
      <c r="L16" s="220"/>
      <c r="M16" s="220"/>
      <c r="N16" s="220"/>
      <c r="O16" s="220"/>
      <c r="P16" s="220"/>
      <c r="Q16" s="220"/>
      <c r="R16" s="758"/>
      <c r="S16" s="758"/>
      <c r="T16" s="758"/>
      <c r="U16" s="758"/>
      <c r="V16" s="758"/>
      <c r="W16" s="758"/>
      <c r="X16" s="758"/>
      <c r="Y16" s="758"/>
      <c r="Z16" s="758"/>
      <c r="AA16" s="75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8"/>
      <c r="S17" s="758"/>
      <c r="T17" s="758"/>
      <c r="U17" s="758"/>
      <c r="V17" s="758"/>
      <c r="W17" s="758"/>
      <c r="X17" s="758"/>
      <c r="Y17" s="758"/>
      <c r="Z17" s="758"/>
      <c r="AA17" s="75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8"/>
      <c r="S18" s="758"/>
      <c r="T18" s="758"/>
      <c r="U18" s="758"/>
      <c r="V18" s="758"/>
      <c r="W18" s="758"/>
      <c r="X18" s="758"/>
      <c r="Y18" s="758"/>
      <c r="Z18" s="758"/>
      <c r="AA18" s="75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8"/>
      <c r="S19" s="758"/>
      <c r="T19" s="758"/>
      <c r="U19" s="758"/>
      <c r="V19" s="758"/>
      <c r="W19" s="758"/>
      <c r="X19" s="758"/>
      <c r="Y19" s="758"/>
      <c r="Z19" s="758"/>
      <c r="AA19" s="75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8"/>
      <c r="S20" s="758"/>
      <c r="T20" s="758"/>
      <c r="U20" s="758"/>
      <c r="V20" s="758"/>
      <c r="W20" s="758"/>
      <c r="X20" s="758"/>
      <c r="Y20" s="758"/>
      <c r="Z20" s="758"/>
      <c r="AA20" s="75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INDICADORES!H93</f>
        <v>86</v>
      </c>
      <c r="G31" s="256">
        <f>INDICADORES!K93</f>
        <v>73</v>
      </c>
      <c r="H31" s="256">
        <f>INDICADORES!N93</f>
        <v>89</v>
      </c>
      <c r="I31" s="256">
        <f>INDICADORES!T93</f>
        <v>109</v>
      </c>
      <c r="J31" s="256">
        <f>INDICADORES!W93</f>
        <v>96</v>
      </c>
      <c r="K31" s="256">
        <f>INDICADORES!Z93</f>
        <v>118</v>
      </c>
      <c r="L31" s="256">
        <f>INDICADORES!AF93</f>
        <v>96</v>
      </c>
      <c r="M31" s="256">
        <f>INDICADORES!AI93</f>
        <v>106</v>
      </c>
      <c r="N31" s="256">
        <f>INDICADORES!AL93</f>
        <v>112</v>
      </c>
      <c r="O31" s="256">
        <f>INDICADORES!AR93</f>
        <v>109</v>
      </c>
      <c r="P31" s="256">
        <f>INDICADORES!AU93</f>
        <v>73</v>
      </c>
      <c r="Q31" s="256">
        <f>INDICADORES!AX93</f>
        <v>89</v>
      </c>
      <c r="R31" s="257">
        <f>SUM(F31:Q31)</f>
        <v>1156</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INDICADORES!I93</f>
        <v>13</v>
      </c>
      <c r="G32" s="256">
        <f>INDICADORES!L93</f>
        <v>13</v>
      </c>
      <c r="H32" s="256">
        <f>INDICADORES!O93</f>
        <v>13</v>
      </c>
      <c r="I32" s="256">
        <f>INDICADORES!U93</f>
        <v>13</v>
      </c>
      <c r="J32" s="256">
        <f>INDICADORES!X93</f>
        <v>13</v>
      </c>
      <c r="K32" s="256">
        <f>INDICADORES!AA93</f>
        <v>13</v>
      </c>
      <c r="L32" s="256">
        <f>INDICADORES!AG93</f>
        <v>13</v>
      </c>
      <c r="M32" s="256">
        <f>INDICADORES!AJ93</f>
        <v>13</v>
      </c>
      <c r="N32" s="256">
        <f>INDICADORES!AM93</f>
        <v>13</v>
      </c>
      <c r="O32" s="256">
        <f>INDICADORES!AS93</f>
        <v>13</v>
      </c>
      <c r="P32" s="256">
        <f>INDICADORES!AV93</f>
        <v>13</v>
      </c>
      <c r="Q32" s="256">
        <f>INDICADORES!AY93</f>
        <v>13</v>
      </c>
      <c r="R32" s="257">
        <f>SUM(F32:Q32)</f>
        <v>156</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96">
        <f t="shared" ref="F33:R33" si="0">F31/F32</f>
        <v>6.615384615384615</v>
      </c>
      <c r="G33" s="296">
        <f t="shared" si="0"/>
        <v>5.615384615384615</v>
      </c>
      <c r="H33" s="296">
        <f t="shared" si="0"/>
        <v>6.8461538461538458</v>
      </c>
      <c r="I33" s="296">
        <f t="shared" si="0"/>
        <v>8.384615384615385</v>
      </c>
      <c r="J33" s="296">
        <f t="shared" si="0"/>
        <v>7.384615384615385</v>
      </c>
      <c r="K33" s="296">
        <f t="shared" si="0"/>
        <v>9.0769230769230766</v>
      </c>
      <c r="L33" s="296">
        <f t="shared" si="0"/>
        <v>7.384615384615385</v>
      </c>
      <c r="M33" s="296">
        <f t="shared" si="0"/>
        <v>8.1538461538461533</v>
      </c>
      <c r="N33" s="296">
        <f t="shared" si="0"/>
        <v>8.615384615384615</v>
      </c>
      <c r="O33" s="296">
        <f t="shared" si="0"/>
        <v>8.384615384615385</v>
      </c>
      <c r="P33" s="296">
        <f t="shared" si="0"/>
        <v>5.615384615384615</v>
      </c>
      <c r="Q33" s="296">
        <f t="shared" si="0"/>
        <v>6.8461538461538458</v>
      </c>
      <c r="R33" s="296">
        <f t="shared" si="0"/>
        <v>7.4102564102564106</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298">
        <v>2.2000000000000002</v>
      </c>
      <c r="G34" s="298">
        <v>1.9</v>
      </c>
      <c r="H34" s="298">
        <v>1.8</v>
      </c>
      <c r="I34" s="298">
        <v>2.1</v>
      </c>
      <c r="J34" s="298">
        <v>1.8</v>
      </c>
      <c r="K34" s="298">
        <v>2.4</v>
      </c>
      <c r="L34" s="298">
        <v>2.7</v>
      </c>
      <c r="M34" s="298">
        <v>1.8</v>
      </c>
      <c r="N34" s="298">
        <v>1.9</v>
      </c>
      <c r="O34" s="298">
        <v>2.8</v>
      </c>
      <c r="P34" s="298" t="e">
        <f>#DIV/0!</f>
        <v>#DIV/0!</v>
      </c>
      <c r="Q34" s="298" t="e">
        <f>#DIV/0!</f>
        <v>#DIV/0!</v>
      </c>
      <c r="R34" s="298">
        <v>2.14</v>
      </c>
      <c r="U34" s="220"/>
      <c r="V34" s="220"/>
      <c r="W34" s="220"/>
      <c r="X34" s="220"/>
      <c r="Y34" s="220"/>
      <c r="Z34" s="220"/>
      <c r="AA34" s="221"/>
      <c r="AB34" s="216"/>
      <c r="AE34" s="218"/>
      <c r="AF34" s="218"/>
      <c r="AG34" s="218"/>
      <c r="AH34" s="218"/>
      <c r="AI34" s="218"/>
      <c r="AJ34" s="218"/>
      <c r="AK34" s="218"/>
      <c r="AL34" s="218"/>
    </row>
    <row r="35" spans="2:38" ht="20.25" customHeight="1">
      <c r="B35" s="215"/>
      <c r="C35" s="219"/>
      <c r="D35" s="685" t="s">
        <v>26</v>
      </c>
      <c r="E35" s="685"/>
      <c r="F35" s="300">
        <v>2.1</v>
      </c>
      <c r="G35" s="300">
        <v>2.1</v>
      </c>
      <c r="H35" s="300">
        <v>2.1</v>
      </c>
      <c r="I35" s="300">
        <v>2.1</v>
      </c>
      <c r="J35" s="300">
        <v>2.1</v>
      </c>
      <c r="K35" s="300">
        <v>2.1</v>
      </c>
      <c r="L35" s="300">
        <v>2.1</v>
      </c>
      <c r="M35" s="300">
        <v>2.1</v>
      </c>
      <c r="N35" s="300">
        <v>2.1</v>
      </c>
      <c r="O35" s="300">
        <v>2.1</v>
      </c>
      <c r="P35" s="300">
        <v>2.1</v>
      </c>
      <c r="Q35" s="300">
        <v>2.1</v>
      </c>
      <c r="R35" s="300">
        <v>2.1</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899</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900</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895</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896</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52" t="s">
        <v>901</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JUs52qXp1nnc2Ea5RTmU/WVNxuFRFTmwLR0HOd+zgFHrxIwtdVWOJCotVN331jWaUBWv2nhzWQGevbFxM84fZA==" saltValue="FrMQ+txFmrN4AMfzYw+ct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2"/>
  <dimension ref="A1:AL84"/>
  <sheetViews>
    <sheetView showGridLines="0" topLeftCell="A26" zoomScaleNormal="100" workbookViewId="0">
      <selection activeCell="P31" sqref="P31"/>
    </sheetView>
  </sheetViews>
  <sheetFormatPr baseColWidth="10" defaultColWidth="11.42578125" defaultRowHeight="12.75"/>
  <cols>
    <col min="1" max="2" width="1.140625" customWidth="1"/>
    <col min="3" max="3" width="4.28515625" customWidth="1"/>
    <col min="4" max="5" width="6.71093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902</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903</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8"/>
      <c r="S13" s="758"/>
      <c r="T13" s="758"/>
      <c r="U13" s="758"/>
      <c r="V13" s="758"/>
      <c r="W13" s="758"/>
      <c r="X13" s="758"/>
      <c r="Y13" s="758"/>
      <c r="Z13" s="758"/>
      <c r="AA13" s="758"/>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58"/>
      <c r="S14" s="758"/>
      <c r="T14" s="758"/>
      <c r="U14" s="758"/>
      <c r="V14" s="758"/>
      <c r="W14" s="758"/>
      <c r="X14" s="758"/>
      <c r="Y14" s="758"/>
      <c r="Z14" s="758"/>
      <c r="AA14" s="758"/>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8"/>
      <c r="S15" s="758"/>
      <c r="T15" s="758"/>
      <c r="U15" s="758"/>
      <c r="V15" s="758"/>
      <c r="W15" s="758"/>
      <c r="X15" s="758"/>
      <c r="Y15" s="758"/>
      <c r="Z15" s="758"/>
      <c r="AA15" s="75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8"/>
      <c r="S16" s="758"/>
      <c r="T16" s="758"/>
      <c r="U16" s="758"/>
      <c r="V16" s="758"/>
      <c r="W16" s="758"/>
      <c r="X16" s="758"/>
      <c r="Y16" s="758"/>
      <c r="Z16" s="758"/>
      <c r="AA16" s="75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8"/>
      <c r="S17" s="758"/>
      <c r="T17" s="758"/>
      <c r="U17" s="758"/>
      <c r="V17" s="758"/>
      <c r="W17" s="758"/>
      <c r="X17" s="758"/>
      <c r="Y17" s="758"/>
      <c r="Z17" s="758"/>
      <c r="AA17" s="75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8"/>
      <c r="S18" s="758"/>
      <c r="T18" s="758"/>
      <c r="U18" s="758"/>
      <c r="V18" s="758"/>
      <c r="W18" s="758"/>
      <c r="X18" s="758"/>
      <c r="Y18" s="758"/>
      <c r="Z18" s="758"/>
      <c r="AA18" s="75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8"/>
      <c r="S19" s="758"/>
      <c r="T19" s="758"/>
      <c r="U19" s="758"/>
      <c r="V19" s="758"/>
      <c r="W19" s="758"/>
      <c r="X19" s="758"/>
      <c r="Y19" s="758"/>
      <c r="Z19" s="758"/>
      <c r="AA19" s="75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8"/>
      <c r="S20" s="758"/>
      <c r="T20" s="758"/>
      <c r="U20" s="758"/>
      <c r="V20" s="758"/>
      <c r="W20" s="758"/>
      <c r="X20" s="758"/>
      <c r="Y20" s="758"/>
      <c r="Z20" s="758"/>
      <c r="AA20" s="758"/>
      <c r="AB20" s="216"/>
      <c r="AE20" s="218"/>
      <c r="AF20" s="218"/>
      <c r="AG20" s="218"/>
      <c r="AH20" s="218"/>
      <c r="AI20" s="218"/>
      <c r="AJ20" s="218"/>
      <c r="AK20" s="218"/>
      <c r="AL20" s="218"/>
    </row>
    <row r="21" spans="2:38" ht="27.75"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35.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26.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24.7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21.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21"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21.7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6" t="s">
        <v>657</v>
      </c>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INDICADORES!H79</f>
        <v>923</v>
      </c>
      <c r="G31" s="256">
        <f>INDICADORES!K79</f>
        <v>646</v>
      </c>
      <c r="H31" s="256">
        <f>INDICADORES!N79</f>
        <v>871</v>
      </c>
      <c r="I31" s="256">
        <f>INDICADORES!T79</f>
        <v>1007</v>
      </c>
      <c r="J31" s="256">
        <f>INDICADORES!W79</f>
        <v>1129</v>
      </c>
      <c r="K31" s="256">
        <f>INDICADORES!Z79</f>
        <v>1101</v>
      </c>
      <c r="L31" s="256">
        <f>INDICADORES!AF79</f>
        <v>1278</v>
      </c>
      <c r="M31" s="256">
        <f>INDICADORES!AI79</f>
        <v>1192</v>
      </c>
      <c r="N31" s="256">
        <f>INDICADORES!AL79</f>
        <v>1380</v>
      </c>
      <c r="O31" s="256">
        <f>INDICADORES!AR79</f>
        <v>890</v>
      </c>
      <c r="P31" s="256">
        <f>INDICADORES!AU79</f>
        <v>791</v>
      </c>
      <c r="Q31" s="256">
        <f>INDICADORES!AX79</f>
        <v>824</v>
      </c>
      <c r="R31" s="257">
        <f>SUM(F31:Q31)</f>
        <v>12032</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29" t="s">
        <v>219</v>
      </c>
      <c r="G32" s="229" t="s">
        <v>219</v>
      </c>
      <c r="H32" s="229" t="s">
        <v>219</v>
      </c>
      <c r="I32" s="229" t="s">
        <v>219</v>
      </c>
      <c r="J32" s="229" t="s">
        <v>219</v>
      </c>
      <c r="K32" s="229" t="s">
        <v>219</v>
      </c>
      <c r="L32" s="229" t="s">
        <v>219</v>
      </c>
      <c r="M32" s="229" t="s">
        <v>219</v>
      </c>
      <c r="N32" s="229" t="s">
        <v>219</v>
      </c>
      <c r="O32" s="229" t="s">
        <v>219</v>
      </c>
      <c r="P32" s="229" t="s">
        <v>219</v>
      </c>
      <c r="Q32" s="229" t="s">
        <v>219</v>
      </c>
      <c r="R32" s="229" t="s">
        <v>219</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405">
        <f t="shared" ref="F33:Q33" si="0">F31</f>
        <v>923</v>
      </c>
      <c r="G33" s="405">
        <f t="shared" si="0"/>
        <v>646</v>
      </c>
      <c r="H33" s="405">
        <f t="shared" si="0"/>
        <v>871</v>
      </c>
      <c r="I33" s="405">
        <f t="shared" si="0"/>
        <v>1007</v>
      </c>
      <c r="J33" s="405">
        <f t="shared" si="0"/>
        <v>1129</v>
      </c>
      <c r="K33" s="405">
        <f t="shared" si="0"/>
        <v>1101</v>
      </c>
      <c r="L33" s="405">
        <f t="shared" si="0"/>
        <v>1278</v>
      </c>
      <c r="M33" s="405">
        <f t="shared" si="0"/>
        <v>1192</v>
      </c>
      <c r="N33" s="405">
        <f t="shared" si="0"/>
        <v>1380</v>
      </c>
      <c r="O33" s="405">
        <f t="shared" si="0"/>
        <v>890</v>
      </c>
      <c r="P33" s="405">
        <f t="shared" si="0"/>
        <v>791</v>
      </c>
      <c r="Q33" s="405">
        <f t="shared" si="0"/>
        <v>824</v>
      </c>
      <c r="R33" s="230">
        <f>SUM(F33:Q33)</f>
        <v>12032</v>
      </c>
      <c r="U33" s="234">
        <f>AVERAGE(F33,G33,H33,I33,J33,K33,L33,M33,N33,O33,P33,Q33)</f>
        <v>1002.6666666666666</v>
      </c>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237">
        <v>2380</v>
      </c>
      <c r="G34" s="237">
        <v>573</v>
      </c>
      <c r="H34" s="237">
        <v>1818</v>
      </c>
      <c r="I34" s="237">
        <v>1140</v>
      </c>
      <c r="J34" s="237">
        <v>1773</v>
      </c>
      <c r="K34" s="237">
        <v>1759</v>
      </c>
      <c r="L34" s="237">
        <v>1635</v>
      </c>
      <c r="M34" s="237">
        <v>1821</v>
      </c>
      <c r="N34" s="237">
        <v>923</v>
      </c>
      <c r="O34" s="237">
        <v>840</v>
      </c>
      <c r="P34" s="237">
        <v>1004</v>
      </c>
      <c r="Q34" s="237">
        <v>0</v>
      </c>
      <c r="R34" s="237">
        <v>15666</v>
      </c>
      <c r="U34" s="236"/>
      <c r="V34" s="220"/>
      <c r="W34" s="220"/>
      <c r="X34" s="220"/>
      <c r="Y34" s="220"/>
      <c r="Z34" s="220"/>
      <c r="AA34" s="221"/>
      <c r="AB34" s="216"/>
      <c r="AE34" s="218"/>
      <c r="AF34" s="218"/>
      <c r="AG34" s="218"/>
      <c r="AH34" s="218"/>
      <c r="AI34" s="218"/>
      <c r="AJ34" s="218"/>
      <c r="AK34" s="218"/>
      <c r="AL34" s="218"/>
    </row>
    <row r="35" spans="2:38" ht="16.5" customHeight="1">
      <c r="B35" s="215"/>
      <c r="C35" s="219"/>
      <c r="D35" s="685" t="s">
        <v>26</v>
      </c>
      <c r="E35" s="685"/>
      <c r="F35" s="237">
        <v>1000</v>
      </c>
      <c r="G35" s="237">
        <v>1000</v>
      </c>
      <c r="H35" s="237">
        <v>1000</v>
      </c>
      <c r="I35" s="237">
        <v>1000</v>
      </c>
      <c r="J35" s="237">
        <v>1000</v>
      </c>
      <c r="K35" s="237">
        <v>1000</v>
      </c>
      <c r="L35" s="237">
        <v>1000</v>
      </c>
      <c r="M35" s="237">
        <v>1000</v>
      </c>
      <c r="N35" s="237">
        <v>1000</v>
      </c>
      <c r="O35" s="237">
        <v>1000</v>
      </c>
      <c r="P35" s="237">
        <v>1000</v>
      </c>
      <c r="Q35" s="237">
        <v>1000</v>
      </c>
      <c r="R35" s="237">
        <f>SUM(F35:Q35)</f>
        <v>12000</v>
      </c>
      <c r="U35" s="220"/>
      <c r="V35" s="220"/>
      <c r="W35" s="220"/>
      <c r="X35" s="220"/>
      <c r="Y35" s="220"/>
      <c r="Z35" s="220"/>
      <c r="AA35" s="221"/>
      <c r="AB35" s="216"/>
      <c r="AE35" s="218"/>
      <c r="AF35" s="218"/>
      <c r="AG35" s="218"/>
      <c r="AH35" s="218"/>
      <c r="AI35" s="218"/>
      <c r="AJ35" s="218"/>
      <c r="AK35" s="218"/>
      <c r="AL35" s="218"/>
    </row>
    <row r="36" spans="2:38" ht="12.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904</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659</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652</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67" t="s">
        <v>482</v>
      </c>
      <c r="AA47" s="66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67"/>
      <c r="AA48" s="667"/>
      <c r="AB48" s="216"/>
      <c r="AC48" s="238"/>
      <c r="AE48" s="261"/>
      <c r="AF48" s="647"/>
      <c r="AG48" s="647"/>
      <c r="AH48" s="647"/>
      <c r="AI48" s="647"/>
      <c r="AJ48" s="647"/>
      <c r="AK48" s="647"/>
      <c r="AL48" s="647"/>
    </row>
    <row r="49" spans="1:38" ht="21" customHeight="1">
      <c r="B49" s="215"/>
      <c r="C49" s="648" t="s">
        <v>526</v>
      </c>
      <c r="D49" s="648"/>
      <c r="E49" s="648"/>
      <c r="F49" s="648"/>
      <c r="G49" s="652" t="s">
        <v>905</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Irv9RdNXekEOuUFQ8NKqFSUq26xd7AoehX1Ydd2RYhid6dRK1DAUU1clOFSwOaOafFXmex8APS6yjZW1nIRi3g==" saltValue="jDHXSy4IMRdofuxYjBWZf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3"/>
  <dimension ref="A1:AL84"/>
  <sheetViews>
    <sheetView showGridLines="0" topLeftCell="A12" zoomScale="85" zoomScaleNormal="85" workbookViewId="0">
      <selection activeCell="Q34" sqref="Q34"/>
    </sheetView>
  </sheetViews>
  <sheetFormatPr baseColWidth="10" defaultColWidth="11.42578125" defaultRowHeight="12.75"/>
  <cols>
    <col min="1" max="2" width="1.140625" customWidth="1"/>
    <col min="3" max="3" width="4.28515625" customWidth="1"/>
    <col min="4" max="5" width="6.7109375" customWidth="1"/>
    <col min="6" max="17" width="8.7109375" customWidth="1"/>
    <col min="18" max="18" width="11.85546875" customWidth="1"/>
    <col min="19"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906</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907</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8"/>
      <c r="S13" s="758"/>
      <c r="T13" s="758"/>
      <c r="U13" s="758"/>
      <c r="V13" s="758"/>
      <c r="W13" s="758"/>
      <c r="X13" s="758"/>
      <c r="Y13" s="758"/>
      <c r="Z13" s="758"/>
      <c r="AA13" s="758"/>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58"/>
      <c r="S14" s="758"/>
      <c r="T14" s="758"/>
      <c r="U14" s="758"/>
      <c r="V14" s="758"/>
      <c r="W14" s="758"/>
      <c r="X14" s="758"/>
      <c r="Y14" s="758"/>
      <c r="Z14" s="758"/>
      <c r="AA14" s="758"/>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8"/>
      <c r="S15" s="758"/>
      <c r="T15" s="758"/>
      <c r="U15" s="758"/>
      <c r="V15" s="758"/>
      <c r="W15" s="758"/>
      <c r="X15" s="758"/>
      <c r="Y15" s="758"/>
      <c r="Z15" s="758"/>
      <c r="AA15" s="75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8"/>
      <c r="S16" s="758"/>
      <c r="T16" s="758"/>
      <c r="U16" s="758"/>
      <c r="V16" s="758"/>
      <c r="W16" s="758"/>
      <c r="X16" s="758"/>
      <c r="Y16" s="758"/>
      <c r="Z16" s="758"/>
      <c r="AA16" s="75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8"/>
      <c r="S17" s="758"/>
      <c r="T17" s="758"/>
      <c r="U17" s="758"/>
      <c r="V17" s="758"/>
      <c r="W17" s="758"/>
      <c r="X17" s="758"/>
      <c r="Y17" s="758"/>
      <c r="Z17" s="758"/>
      <c r="AA17" s="75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8"/>
      <c r="S18" s="758"/>
      <c r="T18" s="758"/>
      <c r="U18" s="758"/>
      <c r="V18" s="758"/>
      <c r="W18" s="758"/>
      <c r="X18" s="758"/>
      <c r="Y18" s="758"/>
      <c r="Z18" s="758"/>
      <c r="AA18" s="75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8"/>
      <c r="S19" s="758"/>
      <c r="T19" s="758"/>
      <c r="U19" s="758"/>
      <c r="V19" s="758"/>
      <c r="W19" s="758"/>
      <c r="X19" s="758"/>
      <c r="Y19" s="758"/>
      <c r="Z19" s="758"/>
      <c r="AA19" s="75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8"/>
      <c r="S20" s="758"/>
      <c r="T20" s="758"/>
      <c r="U20" s="758"/>
      <c r="V20" s="758"/>
      <c r="W20" s="758"/>
      <c r="X20" s="758"/>
      <c r="Y20" s="758"/>
      <c r="Z20" s="758"/>
      <c r="AA20" s="758"/>
      <c r="AB20" s="216"/>
      <c r="AE20" s="218"/>
      <c r="AF20" s="218"/>
      <c r="AG20" s="218"/>
      <c r="AH20" s="218"/>
      <c r="AI20" s="218"/>
      <c r="AJ20" s="218"/>
      <c r="AK20" s="218"/>
      <c r="AL20" s="218"/>
    </row>
    <row r="21" spans="2:38" ht="27.75"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35.25"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26.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24.7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21"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21.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21"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21.7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6" t="s">
        <v>657</v>
      </c>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INDICADORES!H80</f>
        <v>2787</v>
      </c>
      <c r="G31" s="256">
        <f>INDICADORES!K80</f>
        <v>0</v>
      </c>
      <c r="H31" s="256">
        <f>INDICADORES!N80</f>
        <v>1671</v>
      </c>
      <c r="I31" s="256">
        <f>INDICADORES!T80</f>
        <v>2328</v>
      </c>
      <c r="J31" s="256">
        <f>INDICADORES!W80</f>
        <v>2243</v>
      </c>
      <c r="K31" s="256">
        <f>INDICADORES!Z80</f>
        <v>4354</v>
      </c>
      <c r="L31" s="256">
        <f>INDICADORES!AF80</f>
        <v>3290</v>
      </c>
      <c r="M31" s="256">
        <f>INDICADORES!AI80</f>
        <v>5345</v>
      </c>
      <c r="N31" s="256">
        <f>INDICADORES!AL80</f>
        <v>4342</v>
      </c>
      <c r="O31" s="256">
        <f>INDICADORES!AR80</f>
        <v>5042</v>
      </c>
      <c r="P31" s="256">
        <f>INDICADORES!AU80</f>
        <v>4578</v>
      </c>
      <c r="Q31" s="256">
        <f>INDICADORES!AX80</f>
        <v>7489</v>
      </c>
      <c r="R31" s="257">
        <f>SUM(F31:Q31)</f>
        <v>43469</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29" t="s">
        <v>219</v>
      </c>
      <c r="G32" s="229" t="s">
        <v>219</v>
      </c>
      <c r="H32" s="229" t="s">
        <v>219</v>
      </c>
      <c r="I32" s="229" t="s">
        <v>219</v>
      </c>
      <c r="J32" s="229" t="s">
        <v>219</v>
      </c>
      <c r="K32" s="229" t="s">
        <v>219</v>
      </c>
      <c r="L32" s="229" t="s">
        <v>219</v>
      </c>
      <c r="M32" s="229" t="s">
        <v>219</v>
      </c>
      <c r="N32" s="229" t="s">
        <v>219</v>
      </c>
      <c r="O32" s="229" t="s">
        <v>219</v>
      </c>
      <c r="P32" s="229" t="s">
        <v>219</v>
      </c>
      <c r="Q32" s="229" t="s">
        <v>219</v>
      </c>
      <c r="R32" s="229" t="s">
        <v>219</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405">
        <f t="shared" ref="F33:Q33" si="0">F31</f>
        <v>2787</v>
      </c>
      <c r="G33" s="405">
        <f t="shared" si="0"/>
        <v>0</v>
      </c>
      <c r="H33" s="405">
        <f t="shared" si="0"/>
        <v>1671</v>
      </c>
      <c r="I33" s="405">
        <f t="shared" si="0"/>
        <v>2328</v>
      </c>
      <c r="J33" s="405">
        <f t="shared" si="0"/>
        <v>2243</v>
      </c>
      <c r="K33" s="405">
        <f t="shared" si="0"/>
        <v>4354</v>
      </c>
      <c r="L33" s="405">
        <f t="shared" si="0"/>
        <v>3290</v>
      </c>
      <c r="M33" s="405">
        <f t="shared" si="0"/>
        <v>5345</v>
      </c>
      <c r="N33" s="405">
        <f t="shared" si="0"/>
        <v>4342</v>
      </c>
      <c r="O33" s="405">
        <f t="shared" si="0"/>
        <v>5042</v>
      </c>
      <c r="P33" s="405">
        <f t="shared" si="0"/>
        <v>4578</v>
      </c>
      <c r="Q33" s="405">
        <f t="shared" si="0"/>
        <v>7489</v>
      </c>
      <c r="R33" s="230">
        <f>SUM(F33:Q33)</f>
        <v>43469</v>
      </c>
      <c r="U33" s="234">
        <f>AVERAGE(F33,G33,H33,I33,J33,K33,L33,M33,N33,O33,P33,Q33)</f>
        <v>3622.4166666666665</v>
      </c>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237">
        <v>2665</v>
      </c>
      <c r="G34" s="237">
        <v>2931</v>
      </c>
      <c r="H34" s="237">
        <v>2282</v>
      </c>
      <c r="I34" s="237">
        <v>1816</v>
      </c>
      <c r="J34" s="237">
        <v>1872</v>
      </c>
      <c r="K34" s="237">
        <v>1806</v>
      </c>
      <c r="L34" s="237">
        <v>2017</v>
      </c>
      <c r="M34" s="237">
        <v>2094</v>
      </c>
      <c r="N34" s="237">
        <v>2108</v>
      </c>
      <c r="O34" s="237">
        <v>1770</v>
      </c>
      <c r="P34" s="237">
        <v>1848</v>
      </c>
      <c r="Q34" s="237">
        <v>2019</v>
      </c>
      <c r="R34" s="237">
        <v>25228</v>
      </c>
      <c r="U34" s="236"/>
      <c r="V34" s="220"/>
      <c r="W34" s="220"/>
      <c r="X34" s="220"/>
      <c r="Y34" s="220"/>
      <c r="Z34" s="220"/>
      <c r="AA34" s="221"/>
      <c r="AB34" s="216"/>
      <c r="AE34" s="218"/>
      <c r="AF34" s="218"/>
      <c r="AG34" s="218"/>
      <c r="AH34" s="218"/>
      <c r="AI34" s="218"/>
      <c r="AJ34" s="218"/>
      <c r="AK34" s="218"/>
      <c r="AL34" s="218"/>
    </row>
    <row r="35" spans="2:38" ht="16.5" customHeight="1">
      <c r="B35" s="215"/>
      <c r="C35" s="219"/>
      <c r="D35" s="685" t="s">
        <v>26</v>
      </c>
      <c r="E35" s="685"/>
      <c r="F35" s="237">
        <v>2976</v>
      </c>
      <c r="G35" s="237">
        <v>2976</v>
      </c>
      <c r="H35" s="237">
        <v>2976</v>
      </c>
      <c r="I35" s="237">
        <v>2976</v>
      </c>
      <c r="J35" s="237">
        <v>2976</v>
      </c>
      <c r="K35" s="237">
        <v>2976</v>
      </c>
      <c r="L35" s="237">
        <v>2976</v>
      </c>
      <c r="M35" s="237">
        <v>2976</v>
      </c>
      <c r="N35" s="237">
        <v>2976</v>
      </c>
      <c r="O35" s="237">
        <v>2976</v>
      </c>
      <c r="P35" s="237">
        <v>2976</v>
      </c>
      <c r="Q35" s="237">
        <v>2976</v>
      </c>
      <c r="R35" s="237">
        <f>SUM(F35:Q35)</f>
        <v>35712</v>
      </c>
      <c r="U35" s="220"/>
      <c r="V35" s="220"/>
      <c r="W35" s="220"/>
      <c r="X35" s="220"/>
      <c r="Y35" s="220"/>
      <c r="Z35" s="220"/>
      <c r="AA35" s="221"/>
      <c r="AB35" s="216"/>
      <c r="AE35" s="218"/>
      <c r="AF35" s="218"/>
      <c r="AG35" s="218"/>
      <c r="AH35" s="218"/>
      <c r="AI35" s="218"/>
      <c r="AJ35" s="218"/>
      <c r="AK35" s="218"/>
      <c r="AL35" s="218"/>
    </row>
    <row r="36" spans="2:38" ht="12.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908</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659</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652</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67" t="s">
        <v>482</v>
      </c>
      <c r="AA47" s="66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67"/>
      <c r="AA48" s="667"/>
      <c r="AB48" s="216"/>
      <c r="AC48" s="238"/>
      <c r="AE48" s="261"/>
      <c r="AF48" s="647"/>
      <c r="AG48" s="647"/>
      <c r="AH48" s="647"/>
      <c r="AI48" s="647"/>
      <c r="AJ48" s="647"/>
      <c r="AK48" s="647"/>
      <c r="AL48" s="647"/>
    </row>
    <row r="49" spans="1:38" ht="21" customHeight="1">
      <c r="B49" s="215"/>
      <c r="C49" s="648" t="s">
        <v>526</v>
      </c>
      <c r="D49" s="648"/>
      <c r="E49" s="648"/>
      <c r="F49" s="648"/>
      <c r="G49" s="652" t="s">
        <v>909</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8iGDElf6ZY+aod6gngQ1oofQjkNt3xA9ouKneu8qegCSXZTvLHx9YT70Fnt4InUMU4TP+TKRzBe9/FV1SqH71Q==" saltValue="UNk3h/JkIGC7cCE3t/sZXg=="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4"/>
  <dimension ref="A1:AN84"/>
  <sheetViews>
    <sheetView showGridLines="0" topLeftCell="A19" zoomScaleNormal="100" workbookViewId="0">
      <selection activeCell="R29" sqref="R29"/>
    </sheetView>
  </sheetViews>
  <sheetFormatPr baseColWidth="10" defaultColWidth="11.42578125" defaultRowHeight="12.75"/>
  <cols>
    <col min="1" max="2" width="1.140625" customWidth="1"/>
    <col min="3" max="3" width="4.28515625" customWidth="1"/>
    <col min="4" max="5" width="6.7109375" customWidth="1"/>
    <col min="6" max="29" width="8.7109375" customWidth="1"/>
    <col min="30" max="31" width="1.140625" customWidth="1"/>
    <col min="34" max="34" width="62.85546875" customWidth="1"/>
  </cols>
  <sheetData>
    <row r="1" spans="2:40" ht="6" customHeight="1"/>
    <row r="2" spans="2:40"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4"/>
    </row>
    <row r="3" spans="2:40">
      <c r="B3" s="215"/>
      <c r="G3" s="688" t="str">
        <f>+'OP MEDICINA GRAL'!G3</f>
        <v>HOSPITAL REGIONAL DE MONIQUIRÁ E.S.E.</v>
      </c>
      <c r="H3" s="688"/>
      <c r="I3" s="688"/>
      <c r="J3" s="688"/>
      <c r="K3" s="688"/>
      <c r="L3" s="688"/>
      <c r="M3" s="688"/>
      <c r="N3" s="688"/>
      <c r="O3" s="688"/>
      <c r="P3" s="688"/>
      <c r="AD3" s="216"/>
    </row>
    <row r="4" spans="2:40">
      <c r="B4" s="215"/>
      <c r="G4" s="688" t="s">
        <v>430</v>
      </c>
      <c r="H4" s="688"/>
      <c r="I4" s="688"/>
      <c r="J4" s="688"/>
      <c r="K4" s="688"/>
      <c r="L4" s="688"/>
      <c r="M4" s="688"/>
      <c r="N4" s="688"/>
      <c r="O4" s="688"/>
      <c r="P4" s="688"/>
      <c r="AD4" s="216"/>
    </row>
    <row r="5" spans="2:40">
      <c r="B5" s="215"/>
      <c r="G5" s="688" t="s">
        <v>497</v>
      </c>
      <c r="H5" s="688"/>
      <c r="I5" s="688"/>
      <c r="J5" s="688"/>
      <c r="K5" s="688"/>
      <c r="L5" s="688"/>
      <c r="M5" s="688"/>
      <c r="N5" s="688"/>
      <c r="O5" s="688"/>
      <c r="P5" s="688"/>
      <c r="AD5" s="216"/>
    </row>
    <row r="6" spans="2:40" ht="4.5" customHeight="1">
      <c r="B6" s="215"/>
      <c r="AD6" s="216"/>
    </row>
    <row r="7" spans="2:40"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689"/>
      <c r="AC7" s="689"/>
      <c r="AD7" s="216"/>
    </row>
    <row r="8" spans="2:40" ht="29.25" customHeight="1">
      <c r="B8" s="215"/>
      <c r="C8" s="690" t="s">
        <v>433</v>
      </c>
      <c r="D8" s="690"/>
      <c r="E8" s="690"/>
      <c r="F8" s="691" t="s">
        <v>910</v>
      </c>
      <c r="G8" s="691"/>
      <c r="H8" s="691"/>
      <c r="I8" s="691"/>
      <c r="J8" s="691"/>
      <c r="K8" s="691"/>
      <c r="L8" s="691"/>
      <c r="M8" s="691"/>
      <c r="N8" s="691"/>
      <c r="O8" s="691"/>
      <c r="P8" s="691"/>
      <c r="Q8" s="692" t="s">
        <v>435</v>
      </c>
      <c r="R8" s="692"/>
      <c r="S8" s="693"/>
      <c r="T8" s="693"/>
      <c r="U8" s="692" t="s">
        <v>436</v>
      </c>
      <c r="V8" s="692"/>
      <c r="W8" s="436"/>
      <c r="X8" s="436"/>
      <c r="Y8" s="694" t="s">
        <v>499</v>
      </c>
      <c r="Z8" s="694"/>
      <c r="AA8" s="694"/>
      <c r="AB8" s="694"/>
      <c r="AC8" s="694"/>
      <c r="AD8" s="216"/>
      <c r="AG8" s="218"/>
      <c r="AH8" s="686"/>
      <c r="AI8" s="686"/>
      <c r="AJ8" s="686"/>
      <c r="AK8" s="686"/>
      <c r="AL8" s="686"/>
      <c r="AM8" s="686"/>
      <c r="AN8" s="686"/>
    </row>
    <row r="9" spans="2:40" ht="17.25" customHeight="1">
      <c r="B9" s="215"/>
      <c r="C9" s="668" t="s">
        <v>438</v>
      </c>
      <c r="D9" s="668"/>
      <c r="E9" s="668"/>
      <c r="F9" s="687" t="s">
        <v>911</v>
      </c>
      <c r="G9" s="687"/>
      <c r="H9" s="687"/>
      <c r="I9" s="687"/>
      <c r="J9" s="687"/>
      <c r="K9" s="687"/>
      <c r="L9" s="687"/>
      <c r="M9" s="687"/>
      <c r="N9" s="687"/>
      <c r="O9" s="687"/>
      <c r="P9" s="687"/>
      <c r="Q9" s="687"/>
      <c r="R9" s="687"/>
      <c r="S9" s="687"/>
      <c r="T9" s="687"/>
      <c r="U9" s="687"/>
      <c r="V9" s="687"/>
      <c r="W9" s="687"/>
      <c r="X9" s="687"/>
      <c r="Y9" s="687"/>
      <c r="Z9" s="687"/>
      <c r="AA9" s="687"/>
      <c r="AB9" s="687"/>
      <c r="AC9" s="687"/>
      <c r="AD9" s="216"/>
      <c r="AG9" s="218"/>
      <c r="AH9" s="686"/>
      <c r="AI9" s="686"/>
      <c r="AJ9" s="686"/>
      <c r="AK9" s="686"/>
      <c r="AL9" s="686"/>
      <c r="AM9" s="686"/>
      <c r="AN9" s="686"/>
    </row>
    <row r="10" spans="2:40"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687"/>
      <c r="AC10" s="687"/>
      <c r="AD10" s="216"/>
      <c r="AG10" s="218"/>
      <c r="AH10" s="218"/>
      <c r="AI10" s="218"/>
      <c r="AJ10" s="218"/>
    </row>
    <row r="11" spans="2:40"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1"/>
      <c r="AD11" s="216"/>
      <c r="AG11" s="218"/>
      <c r="AH11" s="218"/>
      <c r="AI11" s="218"/>
      <c r="AJ11" s="218"/>
      <c r="AK11" s="218"/>
      <c r="AL11" s="218"/>
      <c r="AM11" s="218"/>
      <c r="AN11" s="218"/>
    </row>
    <row r="12" spans="2:40" ht="17.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682"/>
      <c r="AC12" s="682"/>
      <c r="AD12" s="216"/>
      <c r="AG12" s="218"/>
      <c r="AH12" s="218"/>
      <c r="AI12" s="218"/>
      <c r="AJ12" s="218"/>
      <c r="AK12" s="218"/>
      <c r="AL12" s="218"/>
      <c r="AM12" s="218"/>
      <c r="AN12" s="218"/>
    </row>
    <row r="13" spans="2:40" ht="17.25" customHeight="1">
      <c r="B13" s="215"/>
      <c r="C13" s="219"/>
      <c r="D13" s="220"/>
      <c r="E13" s="220"/>
      <c r="F13" s="220"/>
      <c r="G13" s="220"/>
      <c r="H13" s="220"/>
      <c r="I13" s="220"/>
      <c r="J13" s="220"/>
      <c r="K13" s="220"/>
      <c r="L13" s="220"/>
      <c r="M13" s="220"/>
      <c r="N13" s="220"/>
      <c r="O13" s="220"/>
      <c r="P13" s="220"/>
      <c r="Q13" s="220"/>
      <c r="R13" s="759" t="s">
        <v>912</v>
      </c>
      <c r="S13" s="759"/>
      <c r="T13" s="759"/>
      <c r="U13" s="759"/>
      <c r="V13" s="759"/>
      <c r="W13" s="759"/>
      <c r="X13" s="759"/>
      <c r="Y13" s="759"/>
      <c r="Z13" s="759"/>
      <c r="AA13" s="759"/>
      <c r="AB13" s="759"/>
      <c r="AC13" s="759"/>
      <c r="AD13" s="216"/>
      <c r="AG13" s="218"/>
      <c r="AH13" s="218"/>
      <c r="AI13" s="218"/>
      <c r="AJ13" s="218"/>
      <c r="AK13" s="218"/>
      <c r="AL13" s="218"/>
      <c r="AM13" s="218"/>
      <c r="AN13" s="218"/>
    </row>
    <row r="14" spans="2:40" ht="17.25" customHeight="1">
      <c r="B14" s="215"/>
      <c r="C14" s="219"/>
      <c r="D14" s="220"/>
      <c r="E14" s="220"/>
      <c r="F14" s="220"/>
      <c r="G14" s="220"/>
      <c r="H14" s="220"/>
      <c r="I14" s="220"/>
      <c r="J14" s="220"/>
      <c r="K14" s="220"/>
      <c r="L14" s="220"/>
      <c r="M14" s="220"/>
      <c r="N14" s="220"/>
      <c r="O14" s="220"/>
      <c r="P14" s="220"/>
      <c r="Q14" s="220"/>
      <c r="R14" s="759"/>
      <c r="S14" s="759"/>
      <c r="T14" s="759"/>
      <c r="U14" s="759"/>
      <c r="V14" s="759"/>
      <c r="W14" s="759"/>
      <c r="X14" s="759"/>
      <c r="Y14" s="759"/>
      <c r="Z14" s="759"/>
      <c r="AA14" s="759"/>
      <c r="AB14" s="759"/>
      <c r="AC14" s="759"/>
      <c r="AD14" s="216"/>
      <c r="AG14" s="218"/>
      <c r="AH14" s="218"/>
      <c r="AI14" s="218"/>
      <c r="AJ14" s="218"/>
      <c r="AK14" s="218"/>
      <c r="AL14" s="218"/>
      <c r="AM14" s="218"/>
      <c r="AN14" s="218"/>
    </row>
    <row r="15" spans="2:40" ht="17.25" customHeight="1">
      <c r="B15" s="215"/>
      <c r="C15" s="219"/>
      <c r="D15" s="220"/>
      <c r="E15" s="220"/>
      <c r="F15" s="220"/>
      <c r="G15" s="220"/>
      <c r="H15" s="220"/>
      <c r="I15" s="220"/>
      <c r="J15" s="220"/>
      <c r="K15" s="220"/>
      <c r="L15" s="220"/>
      <c r="M15" s="220"/>
      <c r="N15" s="220"/>
      <c r="O15" s="220"/>
      <c r="P15" s="220"/>
      <c r="Q15" s="220"/>
      <c r="R15" s="759"/>
      <c r="S15" s="759"/>
      <c r="T15" s="759"/>
      <c r="U15" s="759"/>
      <c r="V15" s="759"/>
      <c r="W15" s="759"/>
      <c r="X15" s="759"/>
      <c r="Y15" s="759"/>
      <c r="Z15" s="759"/>
      <c r="AA15" s="759"/>
      <c r="AB15" s="759"/>
      <c r="AC15" s="759"/>
      <c r="AD15" s="216"/>
      <c r="AG15" s="218"/>
      <c r="AH15" s="218"/>
      <c r="AI15" s="218"/>
      <c r="AJ15" s="218"/>
      <c r="AK15" s="218"/>
      <c r="AL15" s="218"/>
      <c r="AM15" s="218"/>
      <c r="AN15" s="218"/>
    </row>
    <row r="16" spans="2:40" ht="17.25" customHeight="1">
      <c r="B16" s="215"/>
      <c r="C16" s="219"/>
      <c r="D16" s="220"/>
      <c r="E16" s="220"/>
      <c r="F16" s="220"/>
      <c r="G16" s="220"/>
      <c r="H16" s="220"/>
      <c r="I16" s="220"/>
      <c r="J16" s="220"/>
      <c r="K16" s="220"/>
      <c r="L16" s="220"/>
      <c r="M16" s="220"/>
      <c r="N16" s="220"/>
      <c r="O16" s="220"/>
      <c r="P16" s="220"/>
      <c r="Q16" s="220"/>
      <c r="R16" s="759"/>
      <c r="S16" s="759"/>
      <c r="T16" s="759"/>
      <c r="U16" s="759"/>
      <c r="V16" s="759"/>
      <c r="W16" s="759"/>
      <c r="X16" s="759"/>
      <c r="Y16" s="759"/>
      <c r="Z16" s="759"/>
      <c r="AA16" s="759"/>
      <c r="AB16" s="759"/>
      <c r="AC16" s="759"/>
      <c r="AD16" s="216"/>
      <c r="AG16" s="218"/>
      <c r="AH16" s="218"/>
      <c r="AI16" s="218"/>
      <c r="AJ16" s="218"/>
      <c r="AK16" s="218"/>
      <c r="AL16" s="218"/>
      <c r="AM16" s="218"/>
      <c r="AN16" s="218"/>
    </row>
    <row r="17" spans="2:40" ht="17.25" customHeight="1">
      <c r="B17" s="215"/>
      <c r="C17" s="219"/>
      <c r="D17" s="220"/>
      <c r="E17" s="220"/>
      <c r="F17" s="220"/>
      <c r="G17" s="220"/>
      <c r="H17" s="220"/>
      <c r="I17" s="220"/>
      <c r="J17" s="220"/>
      <c r="K17" s="220"/>
      <c r="L17" s="220"/>
      <c r="M17" s="220"/>
      <c r="N17" s="220"/>
      <c r="O17" s="220"/>
      <c r="P17" s="220"/>
      <c r="Q17" s="220"/>
      <c r="R17" s="759"/>
      <c r="S17" s="759"/>
      <c r="T17" s="759"/>
      <c r="U17" s="759"/>
      <c r="V17" s="759"/>
      <c r="W17" s="759"/>
      <c r="X17" s="759"/>
      <c r="Y17" s="759"/>
      <c r="Z17" s="759"/>
      <c r="AA17" s="759"/>
      <c r="AB17" s="759"/>
      <c r="AC17" s="759"/>
      <c r="AD17" s="216"/>
      <c r="AG17" s="218"/>
      <c r="AH17" s="218"/>
      <c r="AI17" s="218"/>
      <c r="AJ17" s="218"/>
      <c r="AK17" s="218"/>
      <c r="AL17" s="218"/>
      <c r="AM17" s="218"/>
      <c r="AN17" s="218"/>
    </row>
    <row r="18" spans="2:40" ht="17.25" customHeight="1">
      <c r="B18" s="215"/>
      <c r="C18" s="219"/>
      <c r="D18" s="220"/>
      <c r="E18" s="220"/>
      <c r="F18" s="220"/>
      <c r="G18" s="220"/>
      <c r="H18" s="220"/>
      <c r="I18" s="220"/>
      <c r="J18" s="220"/>
      <c r="K18" s="220"/>
      <c r="L18" s="220"/>
      <c r="M18" s="220"/>
      <c r="N18" s="220"/>
      <c r="O18" s="220"/>
      <c r="P18" s="220"/>
      <c r="Q18" s="220"/>
      <c r="R18" s="759"/>
      <c r="S18" s="759"/>
      <c r="T18" s="759"/>
      <c r="U18" s="759"/>
      <c r="V18" s="759"/>
      <c r="W18" s="759"/>
      <c r="X18" s="759"/>
      <c r="Y18" s="759"/>
      <c r="Z18" s="759"/>
      <c r="AA18" s="759"/>
      <c r="AB18" s="759"/>
      <c r="AC18" s="759"/>
      <c r="AD18" s="216"/>
      <c r="AG18" s="218"/>
      <c r="AH18" s="218"/>
      <c r="AI18" s="218"/>
      <c r="AJ18" s="218"/>
      <c r="AK18" s="218"/>
      <c r="AL18" s="218"/>
      <c r="AM18" s="218"/>
      <c r="AN18" s="218"/>
    </row>
    <row r="19" spans="2:40" ht="17.25" customHeight="1">
      <c r="B19" s="215"/>
      <c r="C19" s="219"/>
      <c r="D19" s="220"/>
      <c r="E19" s="220"/>
      <c r="F19" s="220"/>
      <c r="G19" s="220"/>
      <c r="H19" s="220"/>
      <c r="I19" s="220"/>
      <c r="J19" s="220"/>
      <c r="K19" s="220"/>
      <c r="L19" s="220"/>
      <c r="M19" s="220"/>
      <c r="N19" s="220"/>
      <c r="O19" s="220"/>
      <c r="P19" s="220"/>
      <c r="Q19" s="220"/>
      <c r="R19" s="759"/>
      <c r="S19" s="759"/>
      <c r="T19" s="759"/>
      <c r="U19" s="759"/>
      <c r="V19" s="759"/>
      <c r="W19" s="759"/>
      <c r="X19" s="759"/>
      <c r="Y19" s="759"/>
      <c r="Z19" s="759"/>
      <c r="AA19" s="759"/>
      <c r="AB19" s="759"/>
      <c r="AC19" s="759"/>
      <c r="AD19" s="216"/>
      <c r="AG19" s="218"/>
      <c r="AH19" s="218"/>
      <c r="AI19" s="218"/>
      <c r="AJ19" s="218"/>
      <c r="AK19" s="218"/>
      <c r="AL19" s="218"/>
      <c r="AM19" s="218"/>
      <c r="AN19" s="218"/>
    </row>
    <row r="20" spans="2:40" ht="17.25" customHeight="1">
      <c r="B20" s="215"/>
      <c r="C20" s="219"/>
      <c r="D20" s="220"/>
      <c r="E20" s="220"/>
      <c r="F20" s="220"/>
      <c r="G20" s="220"/>
      <c r="H20" s="220"/>
      <c r="I20" s="220"/>
      <c r="J20" s="220"/>
      <c r="K20" s="220"/>
      <c r="L20" s="220"/>
      <c r="M20" s="220"/>
      <c r="N20" s="220"/>
      <c r="O20" s="220"/>
      <c r="P20" s="220"/>
      <c r="Q20" s="220"/>
      <c r="R20" s="759"/>
      <c r="S20" s="759"/>
      <c r="T20" s="759"/>
      <c r="U20" s="759"/>
      <c r="V20" s="759"/>
      <c r="W20" s="759"/>
      <c r="X20" s="759"/>
      <c r="Y20" s="759"/>
      <c r="Z20" s="759"/>
      <c r="AA20" s="759"/>
      <c r="AB20" s="759"/>
      <c r="AC20" s="759"/>
      <c r="AD20" s="216"/>
      <c r="AG20" s="218"/>
      <c r="AH20" s="218"/>
      <c r="AI20" s="218"/>
      <c r="AJ20" s="218"/>
      <c r="AK20" s="218"/>
      <c r="AL20" s="218"/>
      <c r="AM20" s="218"/>
      <c r="AN20" s="218"/>
    </row>
    <row r="21" spans="2:40" ht="17.25"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682"/>
      <c r="AC21" s="682"/>
      <c r="AD21" s="216"/>
      <c r="AG21" s="218"/>
      <c r="AH21" s="218"/>
      <c r="AI21" s="218"/>
      <c r="AJ21" s="218"/>
      <c r="AK21" s="218"/>
      <c r="AL21" s="218"/>
      <c r="AM21" s="218"/>
      <c r="AN21" s="218"/>
    </row>
    <row r="22" spans="2:40" ht="17.25" customHeight="1">
      <c r="B22" s="215"/>
      <c r="C22" s="219"/>
      <c r="D22" s="220"/>
      <c r="E22" s="220"/>
      <c r="F22" s="220"/>
      <c r="G22" s="220"/>
      <c r="H22" s="220"/>
      <c r="I22" s="220"/>
      <c r="J22" s="220"/>
      <c r="K22" s="220"/>
      <c r="L22" s="220"/>
      <c r="M22" s="220"/>
      <c r="N22" s="220"/>
      <c r="O22" s="220"/>
      <c r="P22" s="220"/>
      <c r="Q22" s="220"/>
      <c r="R22" s="758" t="s">
        <v>913</v>
      </c>
      <c r="S22" s="758"/>
      <c r="T22" s="758"/>
      <c r="U22" s="758"/>
      <c r="V22" s="758"/>
      <c r="W22" s="758"/>
      <c r="X22" s="758"/>
      <c r="Y22" s="758"/>
      <c r="Z22" s="758"/>
      <c r="AA22" s="758"/>
      <c r="AB22" s="758"/>
      <c r="AC22" s="758"/>
      <c r="AD22" s="216"/>
      <c r="AG22" s="218"/>
      <c r="AH22" s="218"/>
      <c r="AI22" s="218"/>
      <c r="AJ22" s="218"/>
      <c r="AK22" s="218"/>
      <c r="AL22" s="218"/>
      <c r="AM22" s="218"/>
      <c r="AN22" s="218"/>
    </row>
    <row r="23" spans="2:40" ht="17.25"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758"/>
      <c r="AC23" s="758"/>
      <c r="AD23" s="216"/>
      <c r="AG23" s="218"/>
      <c r="AH23" s="218"/>
      <c r="AI23" s="218"/>
      <c r="AJ23" s="218"/>
      <c r="AK23" s="218"/>
      <c r="AL23" s="218"/>
      <c r="AM23" s="218"/>
      <c r="AN23" s="218"/>
    </row>
    <row r="24" spans="2:40" ht="17.25"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758"/>
      <c r="AC24" s="758"/>
      <c r="AD24" s="216"/>
      <c r="AG24" s="218"/>
      <c r="AH24" s="218"/>
      <c r="AI24" s="218"/>
      <c r="AJ24" s="218"/>
      <c r="AK24" s="218"/>
      <c r="AL24" s="218"/>
      <c r="AM24" s="218"/>
      <c r="AN24" s="218"/>
    </row>
    <row r="25" spans="2:40" ht="17.25"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758"/>
      <c r="AC25" s="758"/>
      <c r="AD25" s="216"/>
      <c r="AG25" s="218"/>
      <c r="AH25" s="218"/>
      <c r="AI25" s="218"/>
      <c r="AJ25" s="218"/>
      <c r="AK25" s="218"/>
      <c r="AL25" s="218"/>
      <c r="AM25" s="218"/>
      <c r="AN25" s="218"/>
    </row>
    <row r="26" spans="2:40" ht="17.2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758"/>
      <c r="AC26" s="758"/>
      <c r="AD26" s="216"/>
      <c r="AG26" s="218"/>
      <c r="AH26" s="218"/>
      <c r="AI26" s="218"/>
      <c r="AJ26" s="218"/>
      <c r="AK26" s="218"/>
      <c r="AL26" s="218"/>
      <c r="AM26" s="218"/>
      <c r="AN26" s="218"/>
    </row>
    <row r="27" spans="2:40" ht="17.2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758"/>
      <c r="AC27" s="758"/>
      <c r="AD27" s="216"/>
      <c r="AG27" s="218"/>
      <c r="AH27" s="218"/>
      <c r="AI27" s="218"/>
      <c r="AJ27" s="218"/>
      <c r="AK27" s="218"/>
      <c r="AL27" s="218"/>
      <c r="AM27" s="218"/>
      <c r="AN27" s="218"/>
    </row>
    <row r="28" spans="2:40"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758"/>
      <c r="AC28" s="758"/>
      <c r="AD28" s="216"/>
      <c r="AG28" s="218"/>
      <c r="AH28" s="218"/>
      <c r="AI28" s="218"/>
      <c r="AJ28" s="218"/>
      <c r="AK28" s="218"/>
      <c r="AL28" s="218"/>
      <c r="AM28" s="218"/>
      <c r="AN28" s="218"/>
    </row>
    <row r="29" spans="2:40"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1"/>
      <c r="AD29" s="216"/>
      <c r="AG29" s="218"/>
      <c r="AH29" s="218"/>
      <c r="AI29" s="218"/>
      <c r="AJ29" s="218"/>
      <c r="AK29" s="218"/>
      <c r="AL29" s="218"/>
      <c r="AM29" s="218"/>
      <c r="AN29" s="218"/>
    </row>
    <row r="30" spans="2:40"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0"/>
      <c r="AB30" s="220"/>
      <c r="AC30" s="221"/>
      <c r="AD30" s="216"/>
      <c r="AG30" s="218"/>
      <c r="AH30" s="218"/>
      <c r="AI30" s="218"/>
      <c r="AJ30" s="218"/>
      <c r="AK30" s="218"/>
      <c r="AL30" s="218"/>
      <c r="AM30" s="218"/>
      <c r="AN30" s="218"/>
    </row>
    <row r="31" spans="2:40" ht="22.5" customHeight="1">
      <c r="B31" s="215"/>
      <c r="C31" s="219"/>
      <c r="D31" s="227" t="s">
        <v>27</v>
      </c>
      <c r="E31" s="228"/>
      <c r="F31" s="336">
        <f>INDICADORES!H96</f>
        <v>13622</v>
      </c>
      <c r="G31" s="336">
        <f>INDICADORES!K96</f>
        <v>12928</v>
      </c>
      <c r="H31" s="336">
        <f>INDICADORES!N96</f>
        <v>13302</v>
      </c>
      <c r="I31" s="336">
        <f>INDICADORES!T96</f>
        <v>12589</v>
      </c>
      <c r="J31" s="336">
        <f>INDICADORES!W96</f>
        <v>11528</v>
      </c>
      <c r="K31" s="336">
        <f>INDICADORES!Z96</f>
        <v>11756</v>
      </c>
      <c r="L31" s="336">
        <f>INDICADORES!AF96</f>
        <v>12487</v>
      </c>
      <c r="M31" s="336">
        <f>INDICADORES!AI96</f>
        <v>12161</v>
      </c>
      <c r="N31" s="336">
        <f>INDICADORES!AL96</f>
        <v>12990</v>
      </c>
      <c r="O31" s="336">
        <f>INDICADORES!AR96</f>
        <v>12266</v>
      </c>
      <c r="P31" s="336">
        <f>INDICADORES!AU96</f>
        <v>12695</v>
      </c>
      <c r="Q31" s="336">
        <f>INDICADORES!AX96</f>
        <v>13461</v>
      </c>
      <c r="R31" s="337">
        <f>SUM(F31:Q31)</f>
        <v>151785</v>
      </c>
      <c r="U31" s="220"/>
      <c r="V31" s="220"/>
      <c r="W31" s="220"/>
      <c r="X31" s="220"/>
      <c r="Y31" s="220"/>
      <c r="Z31" s="220"/>
      <c r="AA31" s="220"/>
      <c r="AB31" s="220"/>
      <c r="AC31" s="221"/>
      <c r="AD31" s="216"/>
      <c r="AG31" s="218"/>
      <c r="AH31" s="218"/>
      <c r="AI31" s="218"/>
      <c r="AJ31" s="218"/>
      <c r="AK31" s="218"/>
      <c r="AL31" s="218"/>
      <c r="AM31" s="218"/>
      <c r="AN31" s="218"/>
    </row>
    <row r="32" spans="2:40" ht="22.5" customHeight="1">
      <c r="B32" s="215"/>
      <c r="C32" s="219"/>
      <c r="D32" s="227" t="s">
        <v>28</v>
      </c>
      <c r="E32" s="228"/>
      <c r="F32" s="361" t="s">
        <v>219</v>
      </c>
      <c r="G32" s="361" t="s">
        <v>219</v>
      </c>
      <c r="H32" s="361" t="s">
        <v>219</v>
      </c>
      <c r="I32" s="361" t="s">
        <v>219</v>
      </c>
      <c r="J32" s="361" t="s">
        <v>219</v>
      </c>
      <c r="K32" s="361" t="s">
        <v>219</v>
      </c>
      <c r="L32" s="361" t="s">
        <v>219</v>
      </c>
      <c r="M32" s="361" t="s">
        <v>219</v>
      </c>
      <c r="N32" s="361" t="s">
        <v>219</v>
      </c>
      <c r="O32" s="361" t="s">
        <v>219</v>
      </c>
      <c r="P32" s="361" t="s">
        <v>219</v>
      </c>
      <c r="Q32" s="361" t="s">
        <v>219</v>
      </c>
      <c r="R32" s="362">
        <f>SUM(F32:Q32)</f>
        <v>0</v>
      </c>
      <c r="U32" s="220"/>
      <c r="V32" s="220"/>
      <c r="W32" s="220"/>
      <c r="X32" s="220"/>
      <c r="Y32" s="220"/>
      <c r="Z32" s="220"/>
      <c r="AA32" s="220"/>
      <c r="AB32" s="220"/>
      <c r="AC32" s="221"/>
      <c r="AD32" s="216"/>
      <c r="AG32" s="218"/>
      <c r="AH32" s="218"/>
      <c r="AI32" s="218"/>
      <c r="AJ32" s="218"/>
      <c r="AK32" s="218"/>
      <c r="AL32" s="218"/>
      <c r="AM32" s="218"/>
      <c r="AN32" s="218"/>
    </row>
    <row r="33" spans="2:40" ht="22.5" customHeight="1">
      <c r="B33" s="215"/>
      <c r="C33" s="219"/>
      <c r="D33" s="231" t="s">
        <v>515</v>
      </c>
      <c r="E33" s="232"/>
      <c r="F33" s="437">
        <f t="shared" ref="F33:Q33" si="0">F31</f>
        <v>13622</v>
      </c>
      <c r="G33" s="437">
        <f t="shared" si="0"/>
        <v>12928</v>
      </c>
      <c r="H33" s="437">
        <f t="shared" si="0"/>
        <v>13302</v>
      </c>
      <c r="I33" s="437">
        <f t="shared" si="0"/>
        <v>12589</v>
      </c>
      <c r="J33" s="437">
        <f t="shared" si="0"/>
        <v>11528</v>
      </c>
      <c r="K33" s="437">
        <f t="shared" si="0"/>
        <v>11756</v>
      </c>
      <c r="L33" s="437">
        <f t="shared" si="0"/>
        <v>12487</v>
      </c>
      <c r="M33" s="437">
        <f t="shared" si="0"/>
        <v>12161</v>
      </c>
      <c r="N33" s="437">
        <f t="shared" si="0"/>
        <v>12990</v>
      </c>
      <c r="O33" s="437">
        <f t="shared" si="0"/>
        <v>12266</v>
      </c>
      <c r="P33" s="437">
        <f t="shared" si="0"/>
        <v>12695</v>
      </c>
      <c r="Q33" s="437">
        <f t="shared" si="0"/>
        <v>13461</v>
      </c>
      <c r="R33" s="337">
        <f>SUM(F33:Q33)</f>
        <v>151785</v>
      </c>
      <c r="T33" s="364">
        <f>AVERAGE(F33,G33,H33,I33,J33,K33,L33,M33,N33,O33,P33,Q33)</f>
        <v>12648.75</v>
      </c>
      <c r="U33" s="220"/>
      <c r="V33" s="220"/>
      <c r="W33" s="220"/>
      <c r="X33" s="220"/>
      <c r="Y33" s="220"/>
      <c r="Z33" s="220"/>
      <c r="AA33" s="220"/>
      <c r="AB33" s="220"/>
      <c r="AC33" s="221"/>
      <c r="AD33" s="216"/>
      <c r="AG33" s="218"/>
      <c r="AH33" s="218"/>
      <c r="AI33" s="218"/>
      <c r="AJ33" s="218"/>
      <c r="AK33" s="218"/>
      <c r="AL33" s="218"/>
      <c r="AM33" s="218"/>
      <c r="AN33" s="218"/>
    </row>
    <row r="34" spans="2:40" ht="22.5" customHeight="1">
      <c r="B34" s="215"/>
      <c r="C34" s="219"/>
      <c r="D34" s="231" t="s">
        <v>516</v>
      </c>
      <c r="E34" s="232"/>
      <c r="F34" s="438">
        <v>14746</v>
      </c>
      <c r="G34" s="438">
        <v>14354</v>
      </c>
      <c r="H34" s="438">
        <v>16536</v>
      </c>
      <c r="I34" s="438">
        <v>15253</v>
      </c>
      <c r="J34" s="438">
        <v>16432</v>
      </c>
      <c r="K34" s="438">
        <v>15808</v>
      </c>
      <c r="L34" s="438">
        <v>16996</v>
      </c>
      <c r="M34" s="438">
        <v>16902</v>
      </c>
      <c r="N34" s="438">
        <v>18002</v>
      </c>
      <c r="O34" s="438">
        <v>18035</v>
      </c>
      <c r="P34" s="438">
        <v>14938</v>
      </c>
      <c r="Q34" s="438">
        <v>13400</v>
      </c>
      <c r="R34" s="438">
        <v>190947</v>
      </c>
      <c r="U34" s="220"/>
      <c r="V34" s="220"/>
      <c r="W34" s="220"/>
      <c r="X34" s="220"/>
      <c r="Y34" s="220"/>
      <c r="Z34" s="220"/>
      <c r="AA34" s="220"/>
      <c r="AB34" s="220"/>
      <c r="AC34" s="221"/>
      <c r="AD34" s="216"/>
      <c r="AG34" s="218"/>
      <c r="AH34" s="218"/>
      <c r="AI34" s="218"/>
      <c r="AJ34" s="218"/>
      <c r="AK34" s="218"/>
      <c r="AL34" s="218"/>
      <c r="AM34" s="218"/>
      <c r="AN34" s="218"/>
    </row>
    <row r="35" spans="2:40" ht="18" customHeight="1">
      <c r="B35" s="215"/>
      <c r="C35" s="219"/>
      <c r="D35" s="685" t="s">
        <v>26</v>
      </c>
      <c r="E35" s="685"/>
      <c r="F35" s="439">
        <v>13000</v>
      </c>
      <c r="G35" s="439">
        <v>13000</v>
      </c>
      <c r="H35" s="439">
        <v>13000</v>
      </c>
      <c r="I35" s="439">
        <v>13000</v>
      </c>
      <c r="J35" s="439">
        <v>13000</v>
      </c>
      <c r="K35" s="439">
        <v>13000</v>
      </c>
      <c r="L35" s="439">
        <v>13000</v>
      </c>
      <c r="M35" s="439">
        <v>13000</v>
      </c>
      <c r="N35" s="439">
        <v>13000</v>
      </c>
      <c r="O35" s="439">
        <v>13000</v>
      </c>
      <c r="P35" s="439">
        <v>13000</v>
      </c>
      <c r="Q35" s="439">
        <v>13000</v>
      </c>
      <c r="R35" s="438">
        <f>SUM(F35:Q35)</f>
        <v>156000</v>
      </c>
      <c r="U35" s="220"/>
      <c r="V35" s="220"/>
      <c r="W35" s="220"/>
      <c r="X35" s="220"/>
      <c r="Y35" s="220"/>
      <c r="Z35" s="220"/>
      <c r="AA35" s="220"/>
      <c r="AB35" s="220"/>
      <c r="AC35" s="221"/>
      <c r="AD35" s="216"/>
      <c r="AG35" s="218"/>
      <c r="AH35" s="218"/>
      <c r="AI35" s="218"/>
      <c r="AJ35" s="218"/>
      <c r="AK35" s="218"/>
      <c r="AL35" s="218"/>
      <c r="AM35" s="218"/>
      <c r="AN35" s="218"/>
    </row>
    <row r="36" spans="2:40"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1"/>
      <c r="AD36" s="216"/>
      <c r="AG36" s="218"/>
      <c r="AH36" s="218"/>
      <c r="AI36" s="218"/>
      <c r="AJ36" s="218"/>
      <c r="AK36" s="218"/>
      <c r="AL36" s="218"/>
      <c r="AM36" s="218"/>
      <c r="AN36" s="218"/>
    </row>
    <row r="37" spans="2:40"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659"/>
      <c r="AC37" s="659"/>
      <c r="AD37" s="216"/>
      <c r="AG37" s="218"/>
      <c r="AH37" s="218"/>
      <c r="AI37" s="218"/>
      <c r="AJ37" s="218"/>
      <c r="AK37" s="218"/>
      <c r="AL37" s="218"/>
      <c r="AM37" s="218"/>
      <c r="AN37" s="218"/>
    </row>
    <row r="38" spans="2:40" ht="42.75" customHeight="1">
      <c r="B38" s="215"/>
      <c r="C38" s="677" t="s">
        <v>27</v>
      </c>
      <c r="D38" s="677"/>
      <c r="E38" s="677"/>
      <c r="F38" s="677"/>
      <c r="G38" s="678" t="s">
        <v>312</v>
      </c>
      <c r="H38" s="678"/>
      <c r="I38" s="678"/>
      <c r="J38" s="678"/>
      <c r="K38" s="678"/>
      <c r="L38" s="678"/>
      <c r="M38" s="678"/>
      <c r="N38" s="678"/>
      <c r="O38" s="679" t="s">
        <v>518</v>
      </c>
      <c r="P38" s="679"/>
      <c r="Q38" s="679"/>
      <c r="R38" s="679"/>
      <c r="S38" s="679"/>
      <c r="T38" s="680"/>
      <c r="U38" s="680"/>
      <c r="V38" s="680"/>
      <c r="W38" s="680"/>
      <c r="X38" s="680"/>
      <c r="Y38" s="680"/>
      <c r="Z38" s="680"/>
      <c r="AA38" s="680"/>
      <c r="AB38" s="680"/>
      <c r="AC38" s="680"/>
      <c r="AD38" s="216"/>
      <c r="AE38" s="238"/>
      <c r="AG38" s="261"/>
      <c r="AH38" s="646"/>
      <c r="AI38" s="646"/>
      <c r="AJ38" s="646"/>
      <c r="AK38" s="646"/>
      <c r="AL38" s="646"/>
      <c r="AM38" s="646"/>
      <c r="AN38" s="646"/>
    </row>
    <row r="39" spans="2:40"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671"/>
      <c r="AC39" s="671"/>
      <c r="AD39" s="216"/>
      <c r="AE39" s="238"/>
      <c r="AG39" s="261"/>
      <c r="AH39" s="646"/>
      <c r="AI39" s="646"/>
      <c r="AJ39" s="646"/>
      <c r="AK39" s="646"/>
      <c r="AL39" s="646"/>
      <c r="AM39" s="646"/>
      <c r="AN39" s="646"/>
    </row>
    <row r="40" spans="2:40" ht="27" customHeight="1">
      <c r="B40" s="215"/>
      <c r="C40" s="661" t="s">
        <v>520</v>
      </c>
      <c r="D40" s="661"/>
      <c r="E40" s="661"/>
      <c r="F40" s="661"/>
      <c r="G40" s="674" t="s">
        <v>659</v>
      </c>
      <c r="H40" s="674"/>
      <c r="I40" s="674"/>
      <c r="J40" s="674"/>
      <c r="K40" s="674"/>
      <c r="L40" s="674"/>
      <c r="M40" s="674"/>
      <c r="N40" s="674"/>
      <c r="O40" s="675" t="s">
        <v>471</v>
      </c>
      <c r="P40" s="675"/>
      <c r="Q40" s="675"/>
      <c r="R40" s="675"/>
      <c r="S40" s="675"/>
      <c r="T40" s="671" t="s">
        <v>472</v>
      </c>
      <c r="U40" s="671"/>
      <c r="V40" s="671"/>
      <c r="W40" s="671"/>
      <c r="X40" s="671"/>
      <c r="Y40" s="671"/>
      <c r="Z40" s="671"/>
      <c r="AA40" s="671"/>
      <c r="AB40" s="671"/>
      <c r="AC40" s="671"/>
      <c r="AD40" s="216"/>
      <c r="AE40" s="238"/>
      <c r="AG40" s="261"/>
      <c r="AH40" s="239"/>
      <c r="AI40" s="239"/>
      <c r="AJ40" s="239"/>
      <c r="AK40" s="239"/>
      <c r="AL40" s="239"/>
      <c r="AM40" s="239"/>
      <c r="AN40" s="239"/>
    </row>
    <row r="41" spans="2:40" ht="21" customHeight="1">
      <c r="B41" s="215"/>
      <c r="C41" s="661" t="s">
        <v>468</v>
      </c>
      <c r="D41" s="661"/>
      <c r="E41" s="661"/>
      <c r="F41" s="661"/>
      <c r="G41" s="674" t="s">
        <v>588</v>
      </c>
      <c r="H41" s="674"/>
      <c r="I41" s="674"/>
      <c r="J41" s="674"/>
      <c r="K41" s="674"/>
      <c r="L41" s="674"/>
      <c r="M41" s="674"/>
      <c r="N41" s="674"/>
      <c r="O41" s="675" t="s">
        <v>473</v>
      </c>
      <c r="P41" s="675"/>
      <c r="Q41" s="675"/>
      <c r="R41" s="675"/>
      <c r="S41" s="675"/>
      <c r="T41" s="671" t="s">
        <v>472</v>
      </c>
      <c r="U41" s="671"/>
      <c r="V41" s="671"/>
      <c r="W41" s="671"/>
      <c r="X41" s="671"/>
      <c r="Y41" s="671"/>
      <c r="Z41" s="671"/>
      <c r="AA41" s="671"/>
      <c r="AB41" s="671"/>
      <c r="AC41" s="671"/>
      <c r="AD41" s="216"/>
      <c r="AE41" s="238"/>
      <c r="AG41" s="261"/>
      <c r="AH41" s="647"/>
      <c r="AI41" s="647"/>
      <c r="AJ41" s="647"/>
      <c r="AK41" s="647"/>
      <c r="AL41" s="647"/>
      <c r="AM41" s="647"/>
      <c r="AN41" s="647"/>
    </row>
    <row r="42" spans="2:40" ht="20.25" customHeight="1">
      <c r="B42" s="215"/>
      <c r="C42" s="668" t="s">
        <v>522</v>
      </c>
      <c r="D42" s="668"/>
      <c r="E42" s="668"/>
      <c r="F42" s="668"/>
      <c r="G42" s="669">
        <v>1</v>
      </c>
      <c r="H42" s="669"/>
      <c r="I42" s="669"/>
      <c r="J42" s="669"/>
      <c r="K42" s="669"/>
      <c r="L42" s="669"/>
      <c r="M42" s="669"/>
      <c r="N42" s="669"/>
      <c r="O42" s="670" t="s">
        <v>475</v>
      </c>
      <c r="P42" s="670"/>
      <c r="Q42" s="670"/>
      <c r="R42" s="670"/>
      <c r="S42" s="670"/>
      <c r="T42" s="671"/>
      <c r="U42" s="671"/>
      <c r="V42" s="671"/>
      <c r="W42" s="671"/>
      <c r="X42" s="671"/>
      <c r="Y42" s="671"/>
      <c r="Z42" s="671"/>
      <c r="AA42" s="671"/>
      <c r="AB42" s="671"/>
      <c r="AC42" s="671"/>
      <c r="AD42" s="216"/>
      <c r="AE42" s="238"/>
      <c r="AG42" s="261"/>
      <c r="AH42" s="647"/>
      <c r="AI42" s="647"/>
      <c r="AJ42" s="647"/>
      <c r="AK42" s="647"/>
      <c r="AL42" s="647"/>
      <c r="AM42" s="647"/>
      <c r="AN42" s="647"/>
    </row>
    <row r="43" spans="2:40" ht="24" customHeight="1">
      <c r="B43" s="215"/>
      <c r="C43" s="668"/>
      <c r="D43" s="668"/>
      <c r="E43" s="668"/>
      <c r="F43" s="668"/>
      <c r="G43" s="669"/>
      <c r="H43" s="669"/>
      <c r="I43" s="669"/>
      <c r="J43" s="669"/>
      <c r="K43" s="669"/>
      <c r="L43" s="669"/>
      <c r="M43" s="669"/>
      <c r="N43" s="669"/>
      <c r="O43" s="672" t="s">
        <v>476</v>
      </c>
      <c r="P43" s="672"/>
      <c r="Q43" s="672"/>
      <c r="R43" s="672"/>
      <c r="S43" s="672"/>
      <c r="T43" s="673"/>
      <c r="U43" s="673"/>
      <c r="V43" s="673"/>
      <c r="W43" s="673"/>
      <c r="X43" s="673"/>
      <c r="Y43" s="673"/>
      <c r="Z43" s="673"/>
      <c r="AA43" s="673"/>
      <c r="AB43" s="673"/>
      <c r="AC43" s="673"/>
      <c r="AD43" s="216"/>
      <c r="AE43" s="238"/>
      <c r="AG43" s="261"/>
      <c r="AH43" s="238"/>
      <c r="AI43" s="238"/>
      <c r="AJ43" s="238"/>
      <c r="AK43" s="238"/>
      <c r="AL43" s="238"/>
      <c r="AM43" s="238"/>
      <c r="AN43" s="238"/>
    </row>
    <row r="44" spans="2:40"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660"/>
      <c r="AC44" s="660"/>
      <c r="AD44" s="216"/>
      <c r="AE44" s="238"/>
      <c r="AG44" s="261"/>
      <c r="AH44" s="647"/>
      <c r="AI44" s="647"/>
      <c r="AJ44" s="647"/>
      <c r="AK44" s="647"/>
      <c r="AL44" s="647"/>
      <c r="AM44" s="647"/>
      <c r="AN44" s="647"/>
    </row>
    <row r="45" spans="2:40"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664"/>
      <c r="AC45" s="664"/>
      <c r="AD45" s="216"/>
      <c r="AE45" s="238"/>
      <c r="AG45" s="261"/>
      <c r="AH45" s="238"/>
      <c r="AI45" s="238"/>
      <c r="AJ45" s="238"/>
      <c r="AK45" s="238"/>
      <c r="AL45" s="238"/>
      <c r="AM45" s="238"/>
      <c r="AN45" s="238"/>
    </row>
    <row r="46" spans="2:40"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440"/>
      <c r="X46" s="440"/>
      <c r="Y46" s="656"/>
      <c r="Z46" s="656"/>
      <c r="AA46" s="656"/>
      <c r="AB46" s="667"/>
      <c r="AC46" s="667"/>
      <c r="AD46" s="216"/>
      <c r="AE46" s="238"/>
      <c r="AG46" s="261"/>
      <c r="AH46" s="647"/>
      <c r="AI46" s="647"/>
      <c r="AJ46" s="647"/>
      <c r="AK46" s="647"/>
      <c r="AL46" s="647"/>
      <c r="AM46" s="647"/>
      <c r="AN46" s="647"/>
    </row>
    <row r="47" spans="2:40"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441"/>
      <c r="X47" s="441"/>
      <c r="Y47" s="656" t="s">
        <v>523</v>
      </c>
      <c r="Z47" s="656"/>
      <c r="AA47" s="656"/>
      <c r="AB47" s="657"/>
      <c r="AC47" s="657"/>
      <c r="AD47" s="216"/>
      <c r="AE47" s="238"/>
      <c r="AG47" s="261"/>
      <c r="AH47" s="647"/>
      <c r="AI47" s="647"/>
      <c r="AJ47" s="647"/>
      <c r="AK47" s="647"/>
      <c r="AL47" s="647"/>
      <c r="AM47" s="647"/>
      <c r="AN47" s="647"/>
    </row>
    <row r="48" spans="2:40" ht="22.5" customHeight="1">
      <c r="B48" s="215"/>
      <c r="C48" s="648" t="s">
        <v>524</v>
      </c>
      <c r="D48" s="648"/>
      <c r="E48" s="648"/>
      <c r="F48" s="648"/>
      <c r="G48" s="652" t="s">
        <v>525</v>
      </c>
      <c r="H48" s="652"/>
      <c r="I48" s="652"/>
      <c r="J48" s="652"/>
      <c r="K48" s="652"/>
      <c r="L48" s="652"/>
      <c r="M48" s="652"/>
      <c r="N48" s="652"/>
      <c r="O48" s="666"/>
      <c r="P48" s="666"/>
      <c r="Q48" s="666"/>
      <c r="R48" s="666"/>
      <c r="S48" s="656"/>
      <c r="T48" s="656"/>
      <c r="U48" s="656"/>
      <c r="V48" s="655"/>
      <c r="W48" s="442"/>
      <c r="X48" s="442"/>
      <c r="Y48" s="656"/>
      <c r="Z48" s="656"/>
      <c r="AA48" s="656"/>
      <c r="AB48" s="657"/>
      <c r="AC48" s="657"/>
      <c r="AD48" s="216"/>
      <c r="AE48" s="238"/>
      <c r="AG48" s="261"/>
      <c r="AH48" s="647"/>
      <c r="AI48" s="647"/>
      <c r="AJ48" s="647"/>
      <c r="AK48" s="647"/>
      <c r="AL48" s="647"/>
      <c r="AM48" s="647"/>
      <c r="AN48" s="647"/>
    </row>
    <row r="49" spans="1:40" ht="14.25" customHeight="1">
      <c r="B49" s="215"/>
      <c r="C49" s="648" t="s">
        <v>526</v>
      </c>
      <c r="D49" s="648"/>
      <c r="E49" s="648"/>
      <c r="F49" s="648"/>
      <c r="G49" s="652" t="s">
        <v>914</v>
      </c>
      <c r="H49" s="652"/>
      <c r="I49" s="652"/>
      <c r="J49" s="652"/>
      <c r="K49" s="652"/>
      <c r="L49" s="652"/>
      <c r="M49" s="652"/>
      <c r="N49" s="652"/>
      <c r="O49" s="666"/>
      <c r="P49" s="666"/>
      <c r="Q49" s="666"/>
      <c r="R49" s="666"/>
      <c r="S49" s="653" t="s">
        <v>493</v>
      </c>
      <c r="T49" s="653"/>
      <c r="U49" s="653"/>
      <c r="V49" s="654" t="s">
        <v>482</v>
      </c>
      <c r="W49" s="245"/>
      <c r="X49" s="245"/>
      <c r="Y49" s="607" t="s">
        <v>494</v>
      </c>
      <c r="Z49" s="607"/>
      <c r="AA49" s="607"/>
      <c r="AB49" s="608" t="s">
        <v>482</v>
      </c>
      <c r="AC49" s="608"/>
      <c r="AD49" s="216"/>
      <c r="AE49" s="238"/>
      <c r="AG49" s="261"/>
      <c r="AH49" s="647"/>
      <c r="AI49" s="647"/>
      <c r="AJ49" s="647"/>
      <c r="AK49" s="647"/>
      <c r="AL49" s="647"/>
      <c r="AM49" s="647"/>
      <c r="AN49" s="647"/>
    </row>
    <row r="50" spans="1:40"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245"/>
      <c r="X50" s="245"/>
      <c r="Y50" s="607"/>
      <c r="Z50" s="607"/>
      <c r="AA50" s="607"/>
      <c r="AB50" s="608"/>
      <c r="AC50" s="608"/>
      <c r="AD50" s="216"/>
      <c r="AE50" s="238"/>
      <c r="AG50" s="261"/>
      <c r="AH50" s="647"/>
      <c r="AI50" s="647"/>
      <c r="AJ50" s="647"/>
      <c r="AK50" s="647"/>
      <c r="AL50" s="647"/>
      <c r="AM50" s="647"/>
      <c r="AN50" s="647"/>
    </row>
    <row r="51" spans="1:40"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246"/>
      <c r="X51" s="246"/>
      <c r="Y51" s="607"/>
      <c r="Z51" s="607"/>
      <c r="AA51" s="607"/>
      <c r="AB51" s="608"/>
      <c r="AC51" s="608"/>
      <c r="AD51" s="216"/>
      <c r="AE51" s="238"/>
      <c r="AG51" s="261"/>
      <c r="AH51" s="647"/>
      <c r="AI51" s="647"/>
      <c r="AJ51" s="647"/>
      <c r="AK51" s="647"/>
      <c r="AL51" s="647"/>
      <c r="AM51" s="647"/>
      <c r="AN51" s="647"/>
    </row>
    <row r="52" spans="1:40"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251"/>
      <c r="AD52" s="252"/>
      <c r="AE52" s="238"/>
      <c r="AG52" s="261"/>
      <c r="AH52" s="646"/>
      <c r="AI52" s="646"/>
      <c r="AJ52" s="646"/>
      <c r="AK52" s="646"/>
      <c r="AL52" s="646"/>
      <c r="AM52" s="646"/>
      <c r="AN52" s="646"/>
    </row>
    <row r="53" spans="1:40" ht="22.5" customHeight="1">
      <c r="C53" s="253"/>
      <c r="D53" s="238"/>
      <c r="E53" s="238"/>
      <c r="F53" s="238"/>
      <c r="G53" s="238"/>
      <c r="H53" s="238"/>
      <c r="I53" s="238"/>
      <c r="J53" s="238"/>
      <c r="K53" s="238"/>
      <c r="L53" s="238"/>
      <c r="M53" s="238"/>
      <c r="N53" s="238"/>
      <c r="AC53" s="254"/>
      <c r="AE53" s="238"/>
      <c r="AG53" s="261"/>
      <c r="AH53" s="646"/>
      <c r="AI53" s="646"/>
      <c r="AJ53" s="646"/>
      <c r="AK53" s="646"/>
      <c r="AL53" s="646"/>
      <c r="AM53" s="646"/>
      <c r="AN53" s="646"/>
    </row>
    <row r="54" spans="1:40" ht="22.5" customHeight="1">
      <c r="A54" s="220"/>
      <c r="C54" s="253"/>
      <c r="D54" s="238"/>
      <c r="E54" s="238"/>
      <c r="F54" s="238"/>
      <c r="G54" s="238"/>
      <c r="H54" s="238"/>
      <c r="I54" s="238"/>
      <c r="J54" s="238"/>
      <c r="K54" s="238"/>
      <c r="L54" s="238"/>
      <c r="M54" s="238"/>
      <c r="N54" s="238"/>
      <c r="AC54" s="254"/>
      <c r="AE54" s="238"/>
      <c r="AG54" s="261"/>
      <c r="AH54" s="239"/>
      <c r="AI54" s="239"/>
      <c r="AJ54" s="239"/>
      <c r="AK54" s="239"/>
      <c r="AL54" s="239"/>
      <c r="AM54" s="239"/>
      <c r="AN54" s="239"/>
    </row>
    <row r="55" spans="1:40" ht="22.5" customHeight="1">
      <c r="C55" s="253"/>
      <c r="D55" s="238"/>
      <c r="E55" s="238"/>
      <c r="F55" s="238"/>
      <c r="G55" s="238"/>
      <c r="H55" s="238"/>
      <c r="I55" s="238"/>
      <c r="J55" s="238"/>
      <c r="K55" s="238"/>
      <c r="L55" s="238"/>
      <c r="M55" s="238"/>
      <c r="N55" s="238"/>
      <c r="AE55" s="238"/>
      <c r="AG55" s="261"/>
      <c r="AH55" s="646"/>
      <c r="AI55" s="646"/>
      <c r="AJ55" s="646"/>
      <c r="AK55" s="646"/>
      <c r="AL55" s="646"/>
      <c r="AM55" s="646"/>
      <c r="AN55" s="646"/>
    </row>
    <row r="56" spans="1:40" ht="22.5" customHeight="1">
      <c r="C56" s="253"/>
      <c r="D56" s="238"/>
      <c r="E56" s="238"/>
      <c r="F56" s="238"/>
      <c r="G56" s="238"/>
      <c r="H56" s="238"/>
      <c r="I56" s="238"/>
      <c r="J56" s="238"/>
      <c r="K56" s="238"/>
      <c r="L56" s="238"/>
      <c r="M56" s="238"/>
      <c r="N56" s="238"/>
      <c r="AE56" s="238"/>
      <c r="AG56" s="261"/>
      <c r="AH56" s="646"/>
      <c r="AI56" s="646"/>
      <c r="AJ56" s="646"/>
      <c r="AK56" s="646"/>
      <c r="AL56" s="646"/>
      <c r="AM56" s="646"/>
      <c r="AN56" s="646"/>
    </row>
    <row r="57" spans="1:40" ht="22.5" customHeight="1">
      <c r="C57" s="253"/>
      <c r="D57" s="238"/>
      <c r="E57" s="238"/>
      <c r="F57" s="238"/>
      <c r="G57" s="238"/>
      <c r="H57" s="238"/>
      <c r="I57" s="238"/>
      <c r="J57" s="238"/>
      <c r="K57" s="238"/>
      <c r="L57" s="238"/>
      <c r="M57" s="238"/>
      <c r="N57" s="238"/>
      <c r="AE57" s="238"/>
      <c r="AG57" s="261"/>
      <c r="AH57" s="646"/>
      <c r="AI57" s="646"/>
      <c r="AJ57" s="646"/>
      <c r="AK57" s="646"/>
      <c r="AL57" s="646"/>
      <c r="AM57" s="646"/>
      <c r="AN57" s="646"/>
    </row>
    <row r="58" spans="1:40" ht="22.5" customHeight="1">
      <c r="C58" s="253"/>
      <c r="D58" s="238"/>
      <c r="E58" s="238"/>
      <c r="F58" s="238"/>
      <c r="G58" s="238"/>
      <c r="H58" s="238"/>
      <c r="I58" s="238"/>
      <c r="J58" s="238"/>
      <c r="K58" s="238"/>
      <c r="L58" s="238"/>
      <c r="M58" s="238"/>
      <c r="N58" s="238"/>
    </row>
    <row r="59" spans="1:40" ht="22.5" customHeight="1">
      <c r="C59" s="253"/>
      <c r="D59" s="238"/>
      <c r="E59" s="238"/>
      <c r="F59" s="238"/>
      <c r="G59" s="238"/>
      <c r="H59" s="238"/>
      <c r="I59" s="238"/>
      <c r="J59" s="238"/>
      <c r="K59" s="238"/>
      <c r="L59" s="238"/>
      <c r="M59" s="238"/>
      <c r="N59" s="238"/>
    </row>
    <row r="60" spans="1:40" ht="22.5" customHeight="1">
      <c r="C60" s="253"/>
      <c r="D60" s="238"/>
      <c r="E60" s="238"/>
      <c r="F60" s="238"/>
      <c r="G60" s="238"/>
      <c r="H60" s="238"/>
      <c r="I60" s="238"/>
      <c r="J60" s="238"/>
      <c r="K60" s="238"/>
      <c r="L60" s="238"/>
      <c r="M60" s="238"/>
      <c r="N60" s="238"/>
    </row>
    <row r="61" spans="1:40"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row>
    <row r="62" spans="1:40"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row>
    <row r="63" spans="1:40"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row>
    <row r="64" spans="1:40"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row>
    <row r="65" spans="3:29"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row>
    <row r="66" spans="3:29"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row>
    <row r="67" spans="3:29"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row>
    <row r="68" spans="3:29"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row>
    <row r="69" spans="3:29"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row>
    <row r="70" spans="3:29"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row>
    <row r="71" spans="3:29"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row>
    <row r="72" spans="3:29"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row>
    <row r="73" spans="3:29"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row>
    <row r="74" spans="3:29"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row>
    <row r="75" spans="3:29"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row>
    <row r="76" spans="3:29">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row>
    <row r="77" spans="3:29">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row>
    <row r="78" spans="3:29">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c r="AC78" s="254"/>
    </row>
    <row r="79" spans="3:29">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row>
    <row r="80" spans="3:29">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row>
    <row r="81" spans="3:29">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row>
    <row r="82" spans="3:29">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row>
    <row r="83" spans="3:29">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c r="AC83" s="254"/>
    </row>
    <row r="84" spans="3:29">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c r="AC84" s="254"/>
    </row>
  </sheetData>
  <sheetProtection algorithmName="SHA-512" hashValue="YXd8LtE/sxu9cA/xDlSfP5S2NpXtz4wjjlJ4V05tT/nQMXD0H6aAKicANtiUqsIE9qvwXuVNgsnCEoJyFsAuPw==" saltValue="wJ6QTfqAIYJ310EDWr2jZQ==" spinCount="100000" sheet="1" objects="1" scenarios="1"/>
  <mergeCells count="88">
    <mergeCell ref="G3:P3"/>
    <mergeCell ref="G4:P4"/>
    <mergeCell ref="G5:P5"/>
    <mergeCell ref="C7:AC7"/>
    <mergeCell ref="C8:E8"/>
    <mergeCell ref="F8:P8"/>
    <mergeCell ref="Q8:R8"/>
    <mergeCell ref="S8:T8"/>
    <mergeCell ref="U8:V8"/>
    <mergeCell ref="Y8:AC8"/>
    <mergeCell ref="AH8:AN8"/>
    <mergeCell ref="C9:E10"/>
    <mergeCell ref="F9:AC10"/>
    <mergeCell ref="AH9:AN9"/>
    <mergeCell ref="R12:AC12"/>
    <mergeCell ref="R13:AC20"/>
    <mergeCell ref="R21:AC21"/>
    <mergeCell ref="R22:AC28"/>
    <mergeCell ref="D35:E35"/>
    <mergeCell ref="C37:N37"/>
    <mergeCell ref="O37:AC37"/>
    <mergeCell ref="C38:F38"/>
    <mergeCell ref="G38:N38"/>
    <mergeCell ref="O38:S38"/>
    <mergeCell ref="T38:AC38"/>
    <mergeCell ref="AH38:AN38"/>
    <mergeCell ref="C39:F39"/>
    <mergeCell ref="G39:N39"/>
    <mergeCell ref="O39:S39"/>
    <mergeCell ref="T39:AC39"/>
    <mergeCell ref="AH39:AN39"/>
    <mergeCell ref="C40:F40"/>
    <mergeCell ref="G40:N40"/>
    <mergeCell ref="O40:S40"/>
    <mergeCell ref="T40:AC40"/>
    <mergeCell ref="C41:F41"/>
    <mergeCell ref="G41:N41"/>
    <mergeCell ref="O41:S41"/>
    <mergeCell ref="T41:AC41"/>
    <mergeCell ref="AH41:AN41"/>
    <mergeCell ref="C42:F43"/>
    <mergeCell ref="G42:N43"/>
    <mergeCell ref="O42:S42"/>
    <mergeCell ref="T42:AC42"/>
    <mergeCell ref="AH42:AN42"/>
    <mergeCell ref="O43:S43"/>
    <mergeCell ref="T43:AC43"/>
    <mergeCell ref="C44:N44"/>
    <mergeCell ref="O44:AC44"/>
    <mergeCell ref="AH44:AN44"/>
    <mergeCell ref="C45:F46"/>
    <mergeCell ref="G45:H45"/>
    <mergeCell ref="O45:R45"/>
    <mergeCell ref="S45:AC45"/>
    <mergeCell ref="G46:M46"/>
    <mergeCell ref="O46:R51"/>
    <mergeCell ref="S46:U46"/>
    <mergeCell ref="Y46:AA46"/>
    <mergeCell ref="AB46:AC46"/>
    <mergeCell ref="AH46:AN46"/>
    <mergeCell ref="C47:F47"/>
    <mergeCell ref="G47:N47"/>
    <mergeCell ref="S47:U48"/>
    <mergeCell ref="V47:V48"/>
    <mergeCell ref="Y47:AA48"/>
    <mergeCell ref="AB47:AC48"/>
    <mergeCell ref="AH47:AN47"/>
    <mergeCell ref="C48:F48"/>
    <mergeCell ref="G48:N48"/>
    <mergeCell ref="AH48:AN48"/>
    <mergeCell ref="AB49:AC51"/>
    <mergeCell ref="AH49:AN49"/>
    <mergeCell ref="C50:F50"/>
    <mergeCell ref="G50:N50"/>
    <mergeCell ref="AH50:AN50"/>
    <mergeCell ref="C51:F51"/>
    <mergeCell ref="G51:N51"/>
    <mergeCell ref="AH51:AN51"/>
    <mergeCell ref="C49:F49"/>
    <mergeCell ref="G49:N49"/>
    <mergeCell ref="S49:U51"/>
    <mergeCell ref="V49:V51"/>
    <mergeCell ref="Y49:AA51"/>
    <mergeCell ref="AH52:AN52"/>
    <mergeCell ref="AH53:AN53"/>
    <mergeCell ref="AH55:AN55"/>
    <mergeCell ref="AH56:AN56"/>
    <mergeCell ref="AH57:AN57"/>
  </mergeCells>
  <pageMargins left="0.5" right="0.42986111111111103" top="1.0402777777777801" bottom="0.45" header="0.511811023622047" footer="0.511811023622047"/>
  <pageSetup paperSize="9" scale="76"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5"/>
  <dimension ref="A1:AL84"/>
  <sheetViews>
    <sheetView showGridLines="0" topLeftCell="A19" zoomScaleNormal="100" workbookViewId="0">
      <selection activeCell="L31" sqref="L31"/>
    </sheetView>
  </sheetViews>
  <sheetFormatPr baseColWidth="10" defaultColWidth="11.42578125" defaultRowHeight="12.75"/>
  <cols>
    <col min="1" max="2" width="1.140625" customWidth="1"/>
    <col min="3" max="3" width="4.28515625" customWidth="1"/>
    <col min="4" max="4" width="5.7109375" customWidth="1"/>
    <col min="5" max="5" width="4.285156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537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203</v>
      </c>
      <c r="G8" s="691"/>
      <c r="H8" s="691"/>
      <c r="I8" s="691"/>
      <c r="J8" s="691"/>
      <c r="K8" s="691"/>
      <c r="L8" s="691"/>
      <c r="M8" s="691"/>
      <c r="N8" s="691"/>
      <c r="O8" s="691"/>
      <c r="P8" s="691"/>
      <c r="Q8" s="692" t="s">
        <v>435</v>
      </c>
      <c r="R8" s="692"/>
      <c r="S8" s="693"/>
      <c r="T8" s="693"/>
      <c r="U8" s="692" t="s">
        <v>436</v>
      </c>
      <c r="V8" s="692"/>
      <c r="W8" s="694" t="s">
        <v>641</v>
      </c>
      <c r="X8" s="694"/>
      <c r="Y8" s="694"/>
      <c r="Z8" s="694"/>
      <c r="AA8" s="694"/>
      <c r="AB8" s="216"/>
      <c r="AE8" s="218"/>
      <c r="AF8" s="686"/>
      <c r="AG8" s="686"/>
      <c r="AH8" s="686"/>
      <c r="AI8" s="686"/>
      <c r="AJ8" s="686"/>
      <c r="AK8" s="686"/>
      <c r="AL8" s="686"/>
    </row>
    <row r="9" spans="2:38" ht="28.5" customHeight="1">
      <c r="B9" s="215"/>
      <c r="C9" s="668" t="s">
        <v>438</v>
      </c>
      <c r="D9" s="668"/>
      <c r="E9" s="668"/>
      <c r="F9" s="687" t="s">
        <v>915</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27.7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3" t="s">
        <v>916</v>
      </c>
      <c r="S13" s="753"/>
      <c r="T13" s="753"/>
      <c r="U13" s="753"/>
      <c r="V13" s="753"/>
      <c r="W13" s="753"/>
      <c r="X13" s="753"/>
      <c r="Y13" s="753"/>
      <c r="Z13" s="753"/>
      <c r="AA13" s="753"/>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53"/>
      <c r="S14" s="753"/>
      <c r="T14" s="753"/>
      <c r="U14" s="753"/>
      <c r="V14" s="753"/>
      <c r="W14" s="753"/>
      <c r="X14" s="753"/>
      <c r="Y14" s="753"/>
      <c r="Z14" s="753"/>
      <c r="AA14" s="753"/>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3"/>
      <c r="S15" s="753"/>
      <c r="T15" s="753"/>
      <c r="U15" s="753"/>
      <c r="V15" s="753"/>
      <c r="W15" s="753"/>
      <c r="X15" s="753"/>
      <c r="Y15" s="753"/>
      <c r="Z15" s="753"/>
      <c r="AA15" s="753"/>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3"/>
      <c r="S16" s="753"/>
      <c r="T16" s="753"/>
      <c r="U16" s="753"/>
      <c r="V16" s="753"/>
      <c r="W16" s="753"/>
      <c r="X16" s="753"/>
      <c r="Y16" s="753"/>
      <c r="Z16" s="753"/>
      <c r="AA16" s="753"/>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3"/>
      <c r="S17" s="753"/>
      <c r="T17" s="753"/>
      <c r="U17" s="753"/>
      <c r="V17" s="753"/>
      <c r="W17" s="753"/>
      <c r="X17" s="753"/>
      <c r="Y17" s="753"/>
      <c r="Z17" s="753"/>
      <c r="AA17" s="753"/>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3"/>
      <c r="S18" s="753"/>
      <c r="T18" s="753"/>
      <c r="U18" s="753"/>
      <c r="V18" s="753"/>
      <c r="W18" s="753"/>
      <c r="X18" s="753"/>
      <c r="Y18" s="753"/>
      <c r="Z18" s="753"/>
      <c r="AA18" s="753"/>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3"/>
      <c r="S19" s="753"/>
      <c r="T19" s="753"/>
      <c r="U19" s="753"/>
      <c r="V19" s="753"/>
      <c r="W19" s="753"/>
      <c r="X19" s="753"/>
      <c r="Y19" s="753"/>
      <c r="Z19" s="753"/>
      <c r="AA19" s="753"/>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3"/>
      <c r="S20" s="753"/>
      <c r="T20" s="753"/>
      <c r="U20" s="753"/>
      <c r="V20" s="753"/>
      <c r="W20" s="753"/>
      <c r="X20" s="753"/>
      <c r="Y20" s="753"/>
      <c r="Z20" s="753"/>
      <c r="AA20" s="753"/>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3" t="s">
        <v>917</v>
      </c>
      <c r="S22" s="753"/>
      <c r="T22" s="753"/>
      <c r="U22" s="753"/>
      <c r="V22" s="753"/>
      <c r="W22" s="753"/>
      <c r="X22" s="753"/>
      <c r="Y22" s="753"/>
      <c r="Z22" s="753"/>
      <c r="AA22" s="753"/>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3"/>
      <c r="S23" s="753"/>
      <c r="T23" s="753"/>
      <c r="U23" s="753"/>
      <c r="V23" s="753"/>
      <c r="W23" s="753"/>
      <c r="X23" s="753"/>
      <c r="Y23" s="753"/>
      <c r="Z23" s="753"/>
      <c r="AA23" s="753"/>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3"/>
      <c r="S24" s="753"/>
      <c r="T24" s="753"/>
      <c r="U24" s="753"/>
      <c r="V24" s="753"/>
      <c r="W24" s="753"/>
      <c r="X24" s="753"/>
      <c r="Y24" s="753"/>
      <c r="Z24" s="753"/>
      <c r="AA24" s="753"/>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3"/>
      <c r="S25" s="753"/>
      <c r="T25" s="753"/>
      <c r="U25" s="753"/>
      <c r="V25" s="753"/>
      <c r="W25" s="753"/>
      <c r="X25" s="753"/>
      <c r="Y25" s="753"/>
      <c r="Z25" s="753"/>
      <c r="AA25" s="753"/>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3"/>
      <c r="S26" s="753"/>
      <c r="T26" s="753"/>
      <c r="U26" s="753"/>
      <c r="V26" s="753"/>
      <c r="W26" s="753"/>
      <c r="X26" s="753"/>
      <c r="Y26" s="753"/>
      <c r="Z26" s="753"/>
      <c r="AA26" s="753"/>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3"/>
      <c r="S27" s="753"/>
      <c r="T27" s="753"/>
      <c r="U27" s="753"/>
      <c r="V27" s="753"/>
      <c r="W27" s="753"/>
      <c r="X27" s="753"/>
      <c r="Y27" s="753"/>
      <c r="Z27" s="753"/>
      <c r="AA27" s="753"/>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3"/>
      <c r="S28" s="753"/>
      <c r="T28" s="753"/>
      <c r="U28" s="753"/>
      <c r="V28" s="753"/>
      <c r="W28" s="753"/>
      <c r="X28" s="753"/>
      <c r="Y28" s="753"/>
      <c r="Z28" s="753"/>
      <c r="AA28" s="753"/>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INDICADORES!H61</f>
        <v>14</v>
      </c>
      <c r="G31" s="256">
        <f>INDICADORES!K61</f>
        <v>5</v>
      </c>
      <c r="H31" s="256">
        <f>INDICADORES!N61</f>
        <v>12</v>
      </c>
      <c r="I31" s="256">
        <f>INDICADORES!T61</f>
        <v>12</v>
      </c>
      <c r="J31" s="256">
        <f>INDICADORES!W61</f>
        <v>17</v>
      </c>
      <c r="K31" s="256">
        <f>INDICADORES!Z61</f>
        <v>12</v>
      </c>
      <c r="L31" s="256">
        <f>INDICADORES!AF61</f>
        <v>11</v>
      </c>
      <c r="M31" s="256">
        <f>INDICADORES!AI61</f>
        <v>11</v>
      </c>
      <c r="N31" s="256">
        <f>INDICADORES!AL61</f>
        <v>9</v>
      </c>
      <c r="O31" s="256">
        <f>INDICADORES!AR61</f>
        <v>7</v>
      </c>
      <c r="P31" s="256">
        <f>INDICADORES!AU61</f>
        <v>20</v>
      </c>
      <c r="Q31" s="256">
        <f>INDICADORES!AX61</f>
        <v>8</v>
      </c>
      <c r="R31" s="257">
        <f>SUM(F31:Q31)</f>
        <v>138</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INDICADORES!I61</f>
        <v>14</v>
      </c>
      <c r="G32" s="256">
        <f>INDICADORES!L61</f>
        <v>5</v>
      </c>
      <c r="H32" s="256">
        <f>INDICADORES!O61</f>
        <v>12</v>
      </c>
      <c r="I32" s="256">
        <f>INDICADORES!U61</f>
        <v>12</v>
      </c>
      <c r="J32" s="256">
        <f>INDICADORES!X61</f>
        <v>17</v>
      </c>
      <c r="K32" s="256">
        <f>INDICADORES!AA61</f>
        <v>12</v>
      </c>
      <c r="L32" s="256">
        <f>INDICADORES!AG61</f>
        <v>11</v>
      </c>
      <c r="M32" s="256">
        <f>INDICADORES!AJ61</f>
        <v>11</v>
      </c>
      <c r="N32" s="256">
        <f>INDICADORES!AM61</f>
        <v>9</v>
      </c>
      <c r="O32" s="256">
        <f>INDICADORES!AS61</f>
        <v>7</v>
      </c>
      <c r="P32" s="256">
        <f>INDICADORES!AV61</f>
        <v>20</v>
      </c>
      <c r="Q32" s="256">
        <f>INDICADORES!AY61</f>
        <v>8</v>
      </c>
      <c r="R32" s="257">
        <f>SUM(F32:Q32)</f>
        <v>138</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344">
        <f t="shared" ref="F33:R33" si="0">+F31/F32</f>
        <v>1</v>
      </c>
      <c r="G33" s="344">
        <f t="shared" si="0"/>
        <v>1</v>
      </c>
      <c r="H33" s="344">
        <f t="shared" si="0"/>
        <v>1</v>
      </c>
      <c r="I33" s="344">
        <f t="shared" si="0"/>
        <v>1</v>
      </c>
      <c r="J33" s="344">
        <f t="shared" si="0"/>
        <v>1</v>
      </c>
      <c r="K33" s="344">
        <f t="shared" si="0"/>
        <v>1</v>
      </c>
      <c r="L33" s="344">
        <f t="shared" si="0"/>
        <v>1</v>
      </c>
      <c r="M33" s="344">
        <f t="shared" si="0"/>
        <v>1</v>
      </c>
      <c r="N33" s="344">
        <f t="shared" si="0"/>
        <v>1</v>
      </c>
      <c r="O33" s="344">
        <f t="shared" si="0"/>
        <v>1</v>
      </c>
      <c r="P33" s="344">
        <f t="shared" si="0"/>
        <v>1</v>
      </c>
      <c r="Q33" s="344">
        <f t="shared" si="0"/>
        <v>1</v>
      </c>
      <c r="R33" s="344">
        <f t="shared" si="0"/>
        <v>1</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345">
        <v>1</v>
      </c>
      <c r="G34" s="345">
        <v>1</v>
      </c>
      <c r="H34" s="345" t="e">
        <f>#DIV/0!</f>
        <v>#DIV/0!</v>
      </c>
      <c r="I34" s="345">
        <v>1</v>
      </c>
      <c r="J34" s="345">
        <v>1</v>
      </c>
      <c r="K34" s="345">
        <v>1</v>
      </c>
      <c r="L34" s="345">
        <v>1</v>
      </c>
      <c r="M34" s="345">
        <v>1</v>
      </c>
      <c r="N34" s="345">
        <v>1</v>
      </c>
      <c r="O34" s="345">
        <v>1</v>
      </c>
      <c r="P34" s="345">
        <v>1</v>
      </c>
      <c r="Q34" s="345">
        <v>1</v>
      </c>
      <c r="R34" s="443">
        <v>1</v>
      </c>
      <c r="U34" s="220"/>
      <c r="V34" s="220"/>
      <c r="W34" s="220"/>
      <c r="X34" s="220"/>
      <c r="Y34" s="220"/>
      <c r="Z34" s="220"/>
      <c r="AA34" s="221"/>
      <c r="AB34" s="216"/>
      <c r="AE34" s="218"/>
      <c r="AF34" s="218"/>
      <c r="AG34" s="218"/>
      <c r="AH34" s="218"/>
      <c r="AI34" s="218"/>
      <c r="AJ34" s="218"/>
      <c r="AK34" s="218"/>
      <c r="AL34" s="218"/>
    </row>
    <row r="35" spans="2:38" ht="12.75" customHeight="1">
      <c r="B35" s="215"/>
      <c r="C35" s="219"/>
      <c r="D35" s="685" t="s">
        <v>26</v>
      </c>
      <c r="E35" s="685"/>
      <c r="F35" s="260">
        <v>0.9</v>
      </c>
      <c r="G35" s="260">
        <v>0.9</v>
      </c>
      <c r="H35" s="260">
        <v>0.9</v>
      </c>
      <c r="I35" s="260">
        <v>0.9</v>
      </c>
      <c r="J35" s="260">
        <v>0.9</v>
      </c>
      <c r="K35" s="260">
        <v>0.9</v>
      </c>
      <c r="L35" s="260">
        <v>0.9</v>
      </c>
      <c r="M35" s="260">
        <v>0.9</v>
      </c>
      <c r="N35" s="260">
        <v>0.9</v>
      </c>
      <c r="O35" s="260">
        <v>0.9</v>
      </c>
      <c r="P35" s="260">
        <v>0.9</v>
      </c>
      <c r="Q35" s="260">
        <v>0.9</v>
      </c>
      <c r="R35" s="260">
        <v>0.9</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918</v>
      </c>
      <c r="H38" s="678"/>
      <c r="I38" s="678"/>
      <c r="J38" s="678"/>
      <c r="K38" s="678"/>
      <c r="L38" s="678"/>
      <c r="M38" s="678"/>
      <c r="N38" s="678"/>
      <c r="O38" s="679" t="s">
        <v>518</v>
      </c>
      <c r="P38" s="679"/>
      <c r="Q38" s="679"/>
      <c r="R38" s="679"/>
      <c r="S38" s="679"/>
      <c r="T38" s="742"/>
      <c r="U38" s="742"/>
      <c r="V38" s="742"/>
      <c r="W38" s="742"/>
      <c r="X38" s="742"/>
      <c r="Y38" s="742"/>
      <c r="Z38" s="742"/>
      <c r="AA38" s="742"/>
      <c r="AB38" s="216"/>
      <c r="AC38" s="238"/>
      <c r="AE38" s="261"/>
      <c r="AF38" s="646"/>
      <c r="AG38" s="646"/>
      <c r="AH38" s="646"/>
      <c r="AI38" s="646"/>
      <c r="AJ38" s="646"/>
      <c r="AK38" s="646"/>
      <c r="AL38" s="646"/>
    </row>
    <row r="39" spans="2:38" ht="24" customHeight="1">
      <c r="B39" s="215"/>
      <c r="C39" s="661" t="s">
        <v>28</v>
      </c>
      <c r="D39" s="661"/>
      <c r="E39" s="661"/>
      <c r="F39" s="661"/>
      <c r="G39" s="674" t="s">
        <v>205</v>
      </c>
      <c r="H39" s="674"/>
      <c r="I39" s="674"/>
      <c r="J39" s="674"/>
      <c r="K39" s="674"/>
      <c r="L39" s="674"/>
      <c r="M39" s="674"/>
      <c r="N39" s="674"/>
      <c r="O39" s="670" t="s">
        <v>519</v>
      </c>
      <c r="P39" s="670"/>
      <c r="Q39" s="670"/>
      <c r="R39" s="670"/>
      <c r="S39" s="670"/>
      <c r="T39" s="742"/>
      <c r="U39" s="742"/>
      <c r="V39" s="742"/>
      <c r="W39" s="742"/>
      <c r="X39" s="742"/>
      <c r="Y39" s="742"/>
      <c r="Z39" s="742"/>
      <c r="AA39" s="742"/>
      <c r="AB39" s="216"/>
      <c r="AC39" s="238"/>
      <c r="AE39" s="261"/>
      <c r="AF39" s="646"/>
      <c r="AG39" s="646"/>
      <c r="AH39" s="646"/>
      <c r="AI39" s="646"/>
      <c r="AJ39" s="646"/>
      <c r="AK39" s="646"/>
      <c r="AL39" s="646"/>
    </row>
    <row r="40" spans="2:38" ht="27" customHeight="1">
      <c r="B40" s="215"/>
      <c r="C40" s="661" t="s">
        <v>520</v>
      </c>
      <c r="D40" s="661"/>
      <c r="E40" s="661"/>
      <c r="F40" s="661"/>
      <c r="G40" s="674" t="s">
        <v>643</v>
      </c>
      <c r="H40" s="674"/>
      <c r="I40" s="674"/>
      <c r="J40" s="674"/>
      <c r="K40" s="674"/>
      <c r="L40" s="674"/>
      <c r="M40" s="674"/>
      <c r="N40" s="674"/>
      <c r="O40" s="675" t="s">
        <v>471</v>
      </c>
      <c r="P40" s="675"/>
      <c r="Q40" s="675"/>
      <c r="R40" s="675"/>
      <c r="S40" s="675"/>
      <c r="T40" s="740" t="s">
        <v>472</v>
      </c>
      <c r="U40" s="740"/>
      <c r="V40" s="740"/>
      <c r="W40" s="740"/>
      <c r="X40" s="740"/>
      <c r="Y40" s="740"/>
      <c r="Z40" s="740"/>
      <c r="AA40" s="740"/>
      <c r="AB40" s="216"/>
      <c r="AC40" s="238"/>
      <c r="AE40" s="261"/>
      <c r="AF40" s="239"/>
      <c r="AG40" s="239"/>
      <c r="AH40" s="239"/>
      <c r="AI40" s="239"/>
      <c r="AJ40" s="239"/>
      <c r="AK40" s="239"/>
      <c r="AL40" s="239"/>
    </row>
    <row r="41" spans="2:38" ht="21" customHeight="1">
      <c r="B41" s="215"/>
      <c r="C41" s="661" t="s">
        <v>468</v>
      </c>
      <c r="D41" s="661"/>
      <c r="E41" s="661"/>
      <c r="F41" s="661"/>
      <c r="G41" s="674" t="s">
        <v>639</v>
      </c>
      <c r="H41" s="674"/>
      <c r="I41" s="674"/>
      <c r="J41" s="674"/>
      <c r="K41" s="674"/>
      <c r="L41" s="674"/>
      <c r="M41" s="674"/>
      <c r="N41" s="674"/>
      <c r="O41" s="675" t="s">
        <v>473</v>
      </c>
      <c r="P41" s="675"/>
      <c r="Q41" s="675"/>
      <c r="R41" s="675"/>
      <c r="S41" s="675"/>
      <c r="T41" s="740" t="s">
        <v>616</v>
      </c>
      <c r="U41" s="740"/>
      <c r="V41" s="740"/>
      <c r="W41" s="740"/>
      <c r="X41" s="740"/>
      <c r="Y41" s="740"/>
      <c r="Z41" s="740"/>
      <c r="AA41" s="740"/>
      <c r="AB41" s="216"/>
      <c r="AC41" s="238"/>
      <c r="AE41" s="261"/>
      <c r="AF41" s="647"/>
      <c r="AG41" s="647"/>
      <c r="AH41" s="647"/>
      <c r="AI41" s="647"/>
      <c r="AJ41" s="647"/>
      <c r="AK41" s="647"/>
      <c r="AL41" s="647"/>
    </row>
    <row r="42" spans="2:38" ht="20.25" customHeight="1">
      <c r="B42" s="215"/>
      <c r="C42" s="668" t="s">
        <v>522</v>
      </c>
      <c r="D42" s="668"/>
      <c r="E42" s="668"/>
      <c r="F42" s="668"/>
      <c r="G42" s="695">
        <v>1</v>
      </c>
      <c r="H42" s="695"/>
      <c r="I42" s="695"/>
      <c r="J42" s="695"/>
      <c r="K42" s="695"/>
      <c r="L42" s="695"/>
      <c r="M42" s="695"/>
      <c r="N42" s="695"/>
      <c r="O42" s="670" t="s">
        <v>475</v>
      </c>
      <c r="P42" s="670"/>
      <c r="Q42" s="670"/>
      <c r="R42" s="670"/>
      <c r="S42" s="670"/>
      <c r="T42" s="742"/>
      <c r="U42" s="742"/>
      <c r="V42" s="742"/>
      <c r="W42" s="742"/>
      <c r="X42" s="742"/>
      <c r="Y42" s="742"/>
      <c r="Z42" s="742"/>
      <c r="AA42" s="742"/>
      <c r="AB42" s="216"/>
      <c r="AC42" s="238"/>
      <c r="AE42" s="261"/>
      <c r="AF42" s="647"/>
      <c r="AG42" s="647"/>
      <c r="AH42" s="647"/>
      <c r="AI42" s="647"/>
      <c r="AJ42" s="647"/>
      <c r="AK42" s="647"/>
      <c r="AL42" s="647"/>
    </row>
    <row r="43" spans="2:38" ht="24" customHeight="1">
      <c r="B43" s="215"/>
      <c r="C43" s="668"/>
      <c r="D43" s="668"/>
      <c r="E43" s="668"/>
      <c r="F43" s="668"/>
      <c r="G43" s="695"/>
      <c r="H43" s="695"/>
      <c r="I43" s="695"/>
      <c r="J43" s="695"/>
      <c r="K43" s="695"/>
      <c r="L43" s="695"/>
      <c r="M43" s="695"/>
      <c r="N43" s="695"/>
      <c r="O43" s="672" t="s">
        <v>476</v>
      </c>
      <c r="P43" s="672"/>
      <c r="Q43" s="672"/>
      <c r="R43" s="672"/>
      <c r="S43" s="672"/>
      <c r="T43" s="741" t="s">
        <v>644</v>
      </c>
      <c r="U43" s="741"/>
      <c r="V43" s="741"/>
      <c r="W43" s="741"/>
      <c r="X43" s="741"/>
      <c r="Y43" s="741"/>
      <c r="Z43" s="741"/>
      <c r="AA43" s="741"/>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31.5" customHeight="1">
      <c r="B46" s="215"/>
      <c r="C46" s="661"/>
      <c r="D46" s="661"/>
      <c r="E46" s="661"/>
      <c r="F46" s="661"/>
      <c r="G46" s="713"/>
      <c r="H46" s="713"/>
      <c r="I46" s="713"/>
      <c r="J46" s="713"/>
      <c r="K46" s="713"/>
      <c r="L46" s="713"/>
      <c r="M46" s="713"/>
      <c r="N46" s="713"/>
      <c r="O46" s="666" t="s">
        <v>487</v>
      </c>
      <c r="P46" s="666"/>
      <c r="Q46" s="666"/>
      <c r="R46" s="666"/>
      <c r="S46" s="656" t="s">
        <v>488</v>
      </c>
      <c r="T46" s="656"/>
      <c r="U46" s="656"/>
      <c r="V46" s="245" t="s">
        <v>482</v>
      </c>
      <c r="W46" s="656" t="s">
        <v>489</v>
      </c>
      <c r="X46" s="656"/>
      <c r="Y46" s="656"/>
      <c r="Z46" s="667" t="s">
        <v>482</v>
      </c>
      <c r="AA46" s="667"/>
      <c r="AB46" s="216"/>
      <c r="AC46" s="238"/>
      <c r="AE46" s="261"/>
      <c r="AF46" s="647"/>
      <c r="AG46" s="647"/>
      <c r="AH46" s="647"/>
      <c r="AI46" s="647"/>
      <c r="AJ46" s="647"/>
      <c r="AK46" s="647"/>
      <c r="AL46" s="647"/>
    </row>
    <row r="47" spans="2:38" ht="22.5" customHeight="1">
      <c r="B47" s="215"/>
      <c r="C47" s="648" t="s">
        <v>490</v>
      </c>
      <c r="D47" s="648"/>
      <c r="E47" s="648"/>
      <c r="F47" s="648"/>
      <c r="G47" s="658"/>
      <c r="H47" s="658"/>
      <c r="I47" s="658"/>
      <c r="J47" s="658"/>
      <c r="K47" s="658"/>
      <c r="L47" s="658"/>
      <c r="M47" s="658"/>
      <c r="N47" s="658"/>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673</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206</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10" t="s">
        <v>646</v>
      </c>
      <c r="H51" s="610"/>
      <c r="I51" s="610"/>
      <c r="J51" s="610"/>
      <c r="K51" s="610"/>
      <c r="L51" s="610"/>
      <c r="M51" s="610"/>
      <c r="N51" s="610"/>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ILugNYZ+SYfv4gU+LG9HDo32MPVfE4yJvEMJZt6QJiqhT4Ba7rHYk1WquHWj1EfnQ2m5BfJULhg+UnKuCW46hQ==" saltValue="IIwu6nsgZPAardotSwmu/w=="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N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86"/>
  <dimension ref="A1:AN84"/>
  <sheetViews>
    <sheetView showGridLines="0" zoomScaleNormal="100" workbookViewId="0">
      <selection activeCell="R20" sqref="R20:AC28"/>
    </sheetView>
  </sheetViews>
  <sheetFormatPr baseColWidth="10" defaultColWidth="11.42578125" defaultRowHeight="12.75"/>
  <cols>
    <col min="1" max="2" width="1.140625" customWidth="1"/>
    <col min="3" max="3" width="4.28515625" customWidth="1"/>
    <col min="4" max="4" width="6.140625" customWidth="1"/>
    <col min="5" max="5" width="4.5703125" customWidth="1"/>
    <col min="6" max="17" width="6.7109375" customWidth="1"/>
    <col min="18" max="29" width="8.7109375" customWidth="1"/>
    <col min="30" max="31" width="1.140625" customWidth="1"/>
    <col min="34" max="34" width="62.85546875" customWidth="1"/>
  </cols>
  <sheetData>
    <row r="1" spans="2:40" ht="6" customHeight="1"/>
    <row r="2" spans="2:40"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4"/>
    </row>
    <row r="3" spans="2:40">
      <c r="B3" s="215"/>
      <c r="G3" s="688" t="str">
        <f>+'OP MEDICINA GRAL'!G3</f>
        <v>HOSPITAL REGIONAL DE MONIQUIRÁ E.S.E.</v>
      </c>
      <c r="H3" s="688"/>
      <c r="I3" s="688"/>
      <c r="J3" s="688"/>
      <c r="K3" s="688"/>
      <c r="L3" s="688"/>
      <c r="M3" s="688"/>
      <c r="N3" s="688"/>
      <c r="O3" s="688"/>
      <c r="P3" s="688"/>
      <c r="AD3" s="216"/>
    </row>
    <row r="4" spans="2:40">
      <c r="B4" s="215"/>
      <c r="G4" s="688" t="s">
        <v>430</v>
      </c>
      <c r="H4" s="688"/>
      <c r="I4" s="688"/>
      <c r="J4" s="688"/>
      <c r="K4" s="688"/>
      <c r="L4" s="688"/>
      <c r="M4" s="688"/>
      <c r="N4" s="688"/>
      <c r="O4" s="688"/>
      <c r="P4" s="688"/>
      <c r="AD4" s="216"/>
    </row>
    <row r="5" spans="2:40">
      <c r="B5" s="215"/>
      <c r="G5" s="688" t="s">
        <v>537</v>
      </c>
      <c r="H5" s="688"/>
      <c r="I5" s="688"/>
      <c r="J5" s="688"/>
      <c r="K5" s="688"/>
      <c r="L5" s="688"/>
      <c r="M5" s="688"/>
      <c r="N5" s="688"/>
      <c r="O5" s="688"/>
      <c r="P5" s="688"/>
      <c r="AD5" s="216"/>
    </row>
    <row r="6" spans="2:40" ht="4.5" customHeight="1">
      <c r="B6" s="215"/>
      <c r="AD6" s="216"/>
    </row>
    <row r="7" spans="2:40" ht="9.75" customHeight="1">
      <c r="B7" s="215"/>
      <c r="C7" s="726" t="s">
        <v>432</v>
      </c>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216"/>
    </row>
    <row r="8" spans="2:40" ht="15" customHeight="1">
      <c r="B8" s="215"/>
      <c r="C8" s="677" t="s">
        <v>433</v>
      </c>
      <c r="D8" s="677"/>
      <c r="E8" s="677"/>
      <c r="F8" s="755" t="s">
        <v>107</v>
      </c>
      <c r="G8" s="755"/>
      <c r="H8" s="755"/>
      <c r="I8" s="755"/>
      <c r="J8" s="755"/>
      <c r="K8" s="755"/>
      <c r="L8" s="755"/>
      <c r="M8" s="755"/>
      <c r="N8" s="755"/>
      <c r="O8" s="755"/>
      <c r="P8" s="755"/>
      <c r="Q8" s="756" t="s">
        <v>435</v>
      </c>
      <c r="R8" s="756"/>
      <c r="S8" s="757"/>
      <c r="T8" s="757"/>
      <c r="U8" s="756" t="s">
        <v>436</v>
      </c>
      <c r="V8" s="756"/>
      <c r="W8" s="756"/>
      <c r="X8" s="756"/>
      <c r="Y8" s="678" t="s">
        <v>694</v>
      </c>
      <c r="Z8" s="678"/>
      <c r="AA8" s="678"/>
      <c r="AB8" s="678"/>
      <c r="AC8" s="678"/>
      <c r="AD8" s="216"/>
      <c r="AG8" s="218"/>
      <c r="AH8" s="686"/>
      <c r="AI8" s="686"/>
      <c r="AJ8" s="686"/>
      <c r="AK8" s="686"/>
      <c r="AL8" s="686"/>
      <c r="AM8" s="686"/>
      <c r="AN8" s="686"/>
    </row>
    <row r="9" spans="2:40" ht="22.5" customHeight="1">
      <c r="B9" s="215"/>
      <c r="C9" s="661" t="s">
        <v>438</v>
      </c>
      <c r="D9" s="661"/>
      <c r="E9" s="661"/>
      <c r="F9" s="754" t="s">
        <v>919</v>
      </c>
      <c r="G9" s="754"/>
      <c r="H9" s="754"/>
      <c r="I9" s="754"/>
      <c r="J9" s="754"/>
      <c r="K9" s="754"/>
      <c r="L9" s="754"/>
      <c r="M9" s="754"/>
      <c r="N9" s="754"/>
      <c r="O9" s="754"/>
      <c r="P9" s="754"/>
      <c r="Q9" s="754"/>
      <c r="R9" s="754"/>
      <c r="S9" s="754"/>
      <c r="T9" s="754"/>
      <c r="U9" s="754"/>
      <c r="V9" s="754"/>
      <c r="W9" s="754"/>
      <c r="X9" s="754"/>
      <c r="Y9" s="754"/>
      <c r="Z9" s="754"/>
      <c r="AA9" s="754"/>
      <c r="AB9" s="754"/>
      <c r="AC9" s="754"/>
      <c r="AD9" s="216"/>
      <c r="AG9" s="346"/>
      <c r="AH9" s="686"/>
      <c r="AI9" s="686"/>
      <c r="AJ9" s="686"/>
      <c r="AK9" s="686"/>
      <c r="AL9" s="686"/>
      <c r="AM9" s="686"/>
      <c r="AN9" s="686"/>
    </row>
    <row r="10" spans="2:40" ht="7.5" customHeight="1">
      <c r="B10" s="215"/>
      <c r="C10" s="661"/>
      <c r="D10" s="661"/>
      <c r="E10" s="661"/>
      <c r="F10" s="754"/>
      <c r="G10" s="754"/>
      <c r="H10" s="754"/>
      <c r="I10" s="754"/>
      <c r="J10" s="754"/>
      <c r="K10" s="754"/>
      <c r="L10" s="754"/>
      <c r="M10" s="754"/>
      <c r="N10" s="754"/>
      <c r="O10" s="754"/>
      <c r="P10" s="754"/>
      <c r="Q10" s="754"/>
      <c r="R10" s="754"/>
      <c r="S10" s="754"/>
      <c r="T10" s="754"/>
      <c r="U10" s="754"/>
      <c r="V10" s="754"/>
      <c r="W10" s="754"/>
      <c r="X10" s="754"/>
      <c r="Y10" s="754"/>
      <c r="Z10" s="754"/>
      <c r="AA10" s="754"/>
      <c r="AB10" s="754"/>
      <c r="AC10" s="754"/>
      <c r="AD10" s="216"/>
      <c r="AG10" s="218"/>
      <c r="AH10" s="218"/>
      <c r="AI10" s="218"/>
      <c r="AJ10" s="218"/>
      <c r="AK10" s="218"/>
      <c r="AL10" s="218"/>
      <c r="AM10" s="218"/>
      <c r="AN10" s="218"/>
    </row>
    <row r="11" spans="2:40" ht="4.5"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1"/>
      <c r="AD11" s="216"/>
      <c r="AG11" s="218"/>
      <c r="AH11" s="218"/>
      <c r="AI11" s="218"/>
      <c r="AJ11" s="218"/>
      <c r="AK11" s="218"/>
      <c r="AL11" s="218"/>
      <c r="AM11" s="218"/>
      <c r="AN11" s="218"/>
    </row>
    <row r="12" spans="2:40" ht="17.25" customHeight="1">
      <c r="B12" s="215"/>
      <c r="C12" s="219"/>
      <c r="D12" s="220"/>
      <c r="E12" s="220"/>
      <c r="F12" s="220"/>
      <c r="G12" s="220"/>
      <c r="H12" s="220"/>
      <c r="I12" s="220"/>
      <c r="J12" s="220"/>
      <c r="K12" s="220"/>
      <c r="L12" s="220"/>
      <c r="M12" s="220"/>
      <c r="N12" s="220"/>
      <c r="O12" s="220"/>
      <c r="P12" s="220"/>
      <c r="Q12" s="220"/>
      <c r="R12" s="632" t="s">
        <v>442</v>
      </c>
      <c r="S12" s="632"/>
      <c r="T12" s="632"/>
      <c r="U12" s="632"/>
      <c r="V12" s="632"/>
      <c r="W12" s="632"/>
      <c r="X12" s="632"/>
      <c r="Y12" s="632"/>
      <c r="Z12" s="632"/>
      <c r="AA12" s="632"/>
      <c r="AB12" s="632"/>
      <c r="AC12" s="632"/>
      <c r="AD12" s="216"/>
      <c r="AG12" s="218"/>
      <c r="AH12" s="218"/>
      <c r="AI12" s="218"/>
      <c r="AJ12" s="218"/>
      <c r="AK12" s="218"/>
      <c r="AL12" s="218"/>
      <c r="AM12" s="218"/>
      <c r="AN12" s="218"/>
    </row>
    <row r="13" spans="2:40" ht="26.25" customHeight="1">
      <c r="B13" s="215"/>
      <c r="C13" s="219"/>
      <c r="D13" s="220"/>
      <c r="E13" s="220"/>
      <c r="F13" s="220"/>
      <c r="G13" s="220"/>
      <c r="H13" s="220"/>
      <c r="I13" s="220"/>
      <c r="J13" s="220"/>
      <c r="K13" s="220"/>
      <c r="L13" s="220"/>
      <c r="M13" s="220"/>
      <c r="N13" s="220"/>
      <c r="O13" s="220"/>
      <c r="P13" s="220"/>
      <c r="Q13" s="220"/>
      <c r="R13" s="788" t="s">
        <v>920</v>
      </c>
      <c r="S13" s="788"/>
      <c r="T13" s="788"/>
      <c r="U13" s="788"/>
      <c r="V13" s="788"/>
      <c r="W13" s="788"/>
      <c r="X13" s="788"/>
      <c r="Y13" s="788"/>
      <c r="Z13" s="788"/>
      <c r="AA13" s="788"/>
      <c r="AB13" s="788"/>
      <c r="AC13" s="788"/>
      <c r="AD13" s="216"/>
      <c r="AG13" s="218"/>
      <c r="AH13" s="218"/>
      <c r="AI13" s="218"/>
      <c r="AJ13" s="218"/>
      <c r="AK13" s="218"/>
      <c r="AL13" s="218"/>
      <c r="AM13" s="218"/>
      <c r="AN13" s="218"/>
    </row>
    <row r="14" spans="2:40" ht="37.5" customHeight="1">
      <c r="B14" s="215"/>
      <c r="C14" s="219"/>
      <c r="D14" s="220"/>
      <c r="E14" s="220"/>
      <c r="F14" s="220"/>
      <c r="G14" s="220"/>
      <c r="H14" s="220"/>
      <c r="I14" s="220"/>
      <c r="J14" s="220"/>
      <c r="K14" s="220"/>
      <c r="L14" s="220"/>
      <c r="M14" s="220"/>
      <c r="N14" s="220"/>
      <c r="O14" s="220"/>
      <c r="P14" s="220"/>
      <c r="Q14" s="220"/>
      <c r="R14" s="788"/>
      <c r="S14" s="788"/>
      <c r="T14" s="788"/>
      <c r="U14" s="788"/>
      <c r="V14" s="788"/>
      <c r="W14" s="788"/>
      <c r="X14" s="788"/>
      <c r="Y14" s="788"/>
      <c r="Z14" s="788"/>
      <c r="AA14" s="788"/>
      <c r="AB14" s="788"/>
      <c r="AC14" s="788"/>
      <c r="AD14" s="216"/>
      <c r="AG14" s="218"/>
      <c r="AH14" s="218"/>
      <c r="AI14" s="218"/>
      <c r="AJ14" s="218"/>
      <c r="AK14" s="218"/>
      <c r="AL14" s="218"/>
      <c r="AM14" s="218"/>
      <c r="AN14" s="218"/>
    </row>
    <row r="15" spans="2:40" ht="21.75" customHeight="1">
      <c r="B15" s="215"/>
      <c r="C15" s="219"/>
      <c r="D15" s="220"/>
      <c r="E15" s="220"/>
      <c r="F15" s="220"/>
      <c r="G15" s="220"/>
      <c r="H15" s="220"/>
      <c r="I15" s="220"/>
      <c r="J15" s="220"/>
      <c r="K15" s="220"/>
      <c r="L15" s="220"/>
      <c r="M15" s="220"/>
      <c r="N15" s="220"/>
      <c r="O15" s="220"/>
      <c r="P15" s="220"/>
      <c r="Q15" s="220"/>
      <c r="R15" s="788"/>
      <c r="S15" s="788"/>
      <c r="T15" s="788"/>
      <c r="U15" s="788"/>
      <c r="V15" s="788"/>
      <c r="W15" s="788"/>
      <c r="X15" s="788"/>
      <c r="Y15" s="788"/>
      <c r="Z15" s="788"/>
      <c r="AA15" s="788"/>
      <c r="AB15" s="788"/>
      <c r="AC15" s="788"/>
      <c r="AD15" s="216"/>
      <c r="AG15" s="218"/>
      <c r="AH15" s="218"/>
      <c r="AI15" s="218"/>
      <c r="AJ15" s="218"/>
      <c r="AK15" s="218"/>
      <c r="AL15" s="218"/>
      <c r="AM15" s="218"/>
      <c r="AN15" s="218"/>
    </row>
    <row r="16" spans="2:40" ht="17.25" customHeight="1">
      <c r="B16" s="215"/>
      <c r="C16" s="219"/>
      <c r="D16" s="220"/>
      <c r="E16" s="220"/>
      <c r="F16" s="220"/>
      <c r="G16" s="220"/>
      <c r="H16" s="220"/>
      <c r="I16" s="220"/>
      <c r="J16" s="220"/>
      <c r="K16" s="220"/>
      <c r="L16" s="220"/>
      <c r="M16" s="220"/>
      <c r="N16" s="220"/>
      <c r="O16" s="220"/>
      <c r="P16" s="220"/>
      <c r="Q16" s="220"/>
      <c r="R16" s="788"/>
      <c r="S16" s="788"/>
      <c r="T16" s="788"/>
      <c r="U16" s="788"/>
      <c r="V16" s="788"/>
      <c r="W16" s="788"/>
      <c r="X16" s="788"/>
      <c r="Y16" s="788"/>
      <c r="Z16" s="788"/>
      <c r="AA16" s="788"/>
      <c r="AB16" s="788"/>
      <c r="AC16" s="788"/>
      <c r="AD16" s="216"/>
      <c r="AG16" s="218"/>
      <c r="AH16" s="218"/>
      <c r="AI16" s="218"/>
      <c r="AJ16" s="218"/>
      <c r="AK16" s="218"/>
      <c r="AL16" s="218"/>
      <c r="AM16" s="218"/>
      <c r="AN16" s="218"/>
    </row>
    <row r="17" spans="2:40" ht="22.5" customHeight="1">
      <c r="B17" s="215"/>
      <c r="C17" s="219"/>
      <c r="D17" s="220"/>
      <c r="E17" s="220"/>
      <c r="F17" s="220"/>
      <c r="G17" s="220"/>
      <c r="H17" s="220"/>
      <c r="I17" s="220"/>
      <c r="J17" s="220"/>
      <c r="K17" s="220"/>
      <c r="L17" s="220"/>
      <c r="M17" s="220"/>
      <c r="N17" s="220"/>
      <c r="O17" s="220"/>
      <c r="P17" s="220"/>
      <c r="Q17" s="220"/>
      <c r="R17" s="788"/>
      <c r="S17" s="788"/>
      <c r="T17" s="788"/>
      <c r="U17" s="788"/>
      <c r="V17" s="788"/>
      <c r="W17" s="788"/>
      <c r="X17" s="788"/>
      <c r="Y17" s="788"/>
      <c r="Z17" s="788"/>
      <c r="AA17" s="788"/>
      <c r="AB17" s="788"/>
      <c r="AC17" s="788"/>
      <c r="AD17" s="216"/>
      <c r="AG17" s="218"/>
      <c r="AH17" s="218"/>
      <c r="AI17" s="218"/>
      <c r="AJ17" s="218"/>
      <c r="AK17" s="218"/>
      <c r="AL17" s="218"/>
      <c r="AM17" s="218"/>
      <c r="AN17" s="218"/>
    </row>
    <row r="18" spans="2:40" ht="19.5" customHeight="1">
      <c r="B18" s="215"/>
      <c r="C18" s="219"/>
      <c r="D18" s="220"/>
      <c r="E18" s="220"/>
      <c r="F18" s="220"/>
      <c r="G18" s="220"/>
      <c r="H18" s="220"/>
      <c r="I18" s="220"/>
      <c r="J18" s="220"/>
      <c r="K18" s="220"/>
      <c r="L18" s="220"/>
      <c r="M18" s="220"/>
      <c r="N18" s="220"/>
      <c r="O18" s="220"/>
      <c r="P18" s="220"/>
      <c r="Q18" s="220"/>
      <c r="R18" s="788"/>
      <c r="S18" s="788"/>
      <c r="T18" s="788"/>
      <c r="U18" s="788"/>
      <c r="V18" s="788"/>
      <c r="W18" s="788"/>
      <c r="X18" s="788"/>
      <c r="Y18" s="788"/>
      <c r="Z18" s="788"/>
      <c r="AA18" s="788"/>
      <c r="AB18" s="788"/>
      <c r="AC18" s="788"/>
      <c r="AD18" s="216"/>
      <c r="AG18" s="218"/>
      <c r="AH18" s="218"/>
      <c r="AI18" s="218"/>
      <c r="AJ18" s="218"/>
      <c r="AK18" s="218"/>
      <c r="AL18" s="218"/>
      <c r="AM18" s="218"/>
      <c r="AN18" s="218"/>
    </row>
    <row r="19" spans="2:40" ht="17.25" customHeight="1">
      <c r="B19" s="215"/>
      <c r="C19" s="219"/>
      <c r="D19" s="220"/>
      <c r="E19" s="220"/>
      <c r="F19" s="220"/>
      <c r="G19" s="220"/>
      <c r="H19" s="220"/>
      <c r="I19" s="220"/>
      <c r="J19" s="220"/>
      <c r="K19" s="220"/>
      <c r="L19" s="220"/>
      <c r="M19" s="220"/>
      <c r="N19" s="220"/>
      <c r="O19" s="220"/>
      <c r="P19" s="220"/>
      <c r="Q19" s="220"/>
      <c r="R19" s="697" t="s">
        <v>478</v>
      </c>
      <c r="S19" s="697"/>
      <c r="T19" s="697"/>
      <c r="U19" s="697"/>
      <c r="V19" s="697"/>
      <c r="W19" s="697"/>
      <c r="X19" s="697"/>
      <c r="Y19" s="697"/>
      <c r="Z19" s="697"/>
      <c r="AA19" s="697"/>
      <c r="AB19" s="697"/>
      <c r="AC19" s="697"/>
      <c r="AD19" s="216"/>
      <c r="AG19" s="218"/>
      <c r="AH19" s="218"/>
      <c r="AI19" s="218"/>
      <c r="AJ19" s="218"/>
      <c r="AK19" s="218"/>
      <c r="AL19" s="218"/>
      <c r="AM19" s="218"/>
      <c r="AN19" s="218"/>
    </row>
    <row r="20" spans="2:40" ht="17.25" customHeight="1">
      <c r="B20" s="215"/>
      <c r="C20" s="219"/>
      <c r="D20" s="220"/>
      <c r="E20" s="220"/>
      <c r="F20" s="220"/>
      <c r="G20" s="220"/>
      <c r="H20" s="220"/>
      <c r="I20" s="220"/>
      <c r="J20" s="220"/>
      <c r="K20" s="220"/>
      <c r="L20" s="220"/>
      <c r="M20" s="220"/>
      <c r="N20" s="220"/>
      <c r="O20" s="220"/>
      <c r="P20" s="220"/>
      <c r="Q20" s="220"/>
      <c r="R20" s="789" t="s">
        <v>921</v>
      </c>
      <c r="S20" s="789"/>
      <c r="T20" s="789"/>
      <c r="U20" s="789"/>
      <c r="V20" s="789"/>
      <c r="W20" s="789"/>
      <c r="X20" s="789"/>
      <c r="Y20" s="789"/>
      <c r="Z20" s="789"/>
      <c r="AA20" s="789"/>
      <c r="AB20" s="789"/>
      <c r="AC20" s="789"/>
      <c r="AD20" s="216"/>
      <c r="AG20" s="218"/>
      <c r="AH20" s="218"/>
      <c r="AI20" s="218"/>
      <c r="AJ20" s="218"/>
      <c r="AK20" s="218"/>
      <c r="AL20" s="218"/>
      <c r="AM20" s="218"/>
      <c r="AN20" s="218"/>
    </row>
    <row r="21" spans="2:40" ht="17.25" customHeight="1">
      <c r="B21" s="215"/>
      <c r="C21" s="219"/>
      <c r="D21" s="220"/>
      <c r="E21" s="220"/>
      <c r="F21" s="220"/>
      <c r="G21" s="220"/>
      <c r="H21" s="220"/>
      <c r="I21" s="220"/>
      <c r="J21" s="220"/>
      <c r="K21" s="220"/>
      <c r="L21" s="220"/>
      <c r="M21" s="220"/>
      <c r="N21" s="220"/>
      <c r="O21" s="220"/>
      <c r="P21" s="220"/>
      <c r="Q21" s="220"/>
      <c r="R21" s="789"/>
      <c r="S21" s="789"/>
      <c r="T21" s="789"/>
      <c r="U21" s="789"/>
      <c r="V21" s="789"/>
      <c r="W21" s="789"/>
      <c r="X21" s="789"/>
      <c r="Y21" s="789"/>
      <c r="Z21" s="789"/>
      <c r="AA21" s="789"/>
      <c r="AB21" s="789"/>
      <c r="AC21" s="789"/>
      <c r="AD21" s="216"/>
      <c r="AG21" s="218"/>
      <c r="AH21" s="218"/>
      <c r="AI21" s="218"/>
      <c r="AJ21" s="218"/>
      <c r="AK21" s="218"/>
      <c r="AL21" s="218"/>
      <c r="AM21" s="218"/>
      <c r="AN21" s="218"/>
    </row>
    <row r="22" spans="2:40" ht="17.25" customHeight="1">
      <c r="B22" s="215"/>
      <c r="C22" s="219"/>
      <c r="D22" s="220"/>
      <c r="E22" s="220"/>
      <c r="F22" s="220"/>
      <c r="G22" s="220"/>
      <c r="H22" s="220"/>
      <c r="I22" s="220"/>
      <c r="J22" s="220"/>
      <c r="K22" s="220"/>
      <c r="L22" s="220"/>
      <c r="M22" s="220"/>
      <c r="N22" s="220"/>
      <c r="O22" s="220"/>
      <c r="P22" s="220"/>
      <c r="Q22" s="220"/>
      <c r="R22" s="789"/>
      <c r="S22" s="789"/>
      <c r="T22" s="789"/>
      <c r="U22" s="789"/>
      <c r="V22" s="789"/>
      <c r="W22" s="789"/>
      <c r="X22" s="789"/>
      <c r="Y22" s="789"/>
      <c r="Z22" s="789"/>
      <c r="AA22" s="789"/>
      <c r="AB22" s="789"/>
      <c r="AC22" s="789"/>
      <c r="AD22" s="216"/>
      <c r="AG22" s="218"/>
      <c r="AH22" s="218"/>
      <c r="AI22" s="218"/>
      <c r="AJ22" s="218"/>
      <c r="AK22" s="218"/>
      <c r="AL22" s="218"/>
      <c r="AM22" s="218"/>
      <c r="AN22" s="218"/>
    </row>
    <row r="23" spans="2:40" ht="17.25" customHeight="1">
      <c r="B23" s="215"/>
      <c r="C23" s="219"/>
      <c r="D23" s="220"/>
      <c r="E23" s="220"/>
      <c r="F23" s="220"/>
      <c r="G23" s="220"/>
      <c r="H23" s="220"/>
      <c r="I23" s="220"/>
      <c r="J23" s="220"/>
      <c r="K23" s="220"/>
      <c r="L23" s="220"/>
      <c r="M23" s="220"/>
      <c r="N23" s="220"/>
      <c r="O23" s="220"/>
      <c r="P23" s="220"/>
      <c r="Q23" s="220"/>
      <c r="R23" s="789"/>
      <c r="S23" s="789"/>
      <c r="T23" s="789"/>
      <c r="U23" s="789"/>
      <c r="V23" s="789"/>
      <c r="W23" s="789"/>
      <c r="X23" s="789"/>
      <c r="Y23" s="789"/>
      <c r="Z23" s="789"/>
      <c r="AA23" s="789"/>
      <c r="AB23" s="789"/>
      <c r="AC23" s="789"/>
      <c r="AD23" s="216"/>
      <c r="AG23" s="218"/>
      <c r="AH23" s="218"/>
      <c r="AI23" s="218"/>
      <c r="AJ23" s="218"/>
      <c r="AK23" s="218"/>
      <c r="AL23" s="218"/>
      <c r="AM23" s="218"/>
      <c r="AN23" s="218"/>
    </row>
    <row r="24" spans="2:40">
      <c r="B24" s="215"/>
      <c r="C24" s="219"/>
      <c r="D24" s="220"/>
      <c r="E24" s="220"/>
      <c r="F24" s="220"/>
      <c r="G24" s="220"/>
      <c r="H24" s="220"/>
      <c r="I24" s="220"/>
      <c r="J24" s="220"/>
      <c r="K24" s="220"/>
      <c r="L24" s="220"/>
      <c r="M24" s="220"/>
      <c r="N24" s="220"/>
      <c r="O24" s="220"/>
      <c r="P24" s="220"/>
      <c r="Q24" s="220"/>
      <c r="R24" s="789"/>
      <c r="S24" s="789"/>
      <c r="T24" s="789"/>
      <c r="U24" s="789"/>
      <c r="V24" s="789"/>
      <c r="W24" s="789"/>
      <c r="X24" s="789"/>
      <c r="Y24" s="789"/>
      <c r="Z24" s="789"/>
      <c r="AA24" s="789"/>
      <c r="AB24" s="789"/>
      <c r="AC24" s="789"/>
      <c r="AD24" s="216"/>
      <c r="AG24" s="218"/>
      <c r="AH24" s="218"/>
      <c r="AI24" s="218"/>
      <c r="AJ24" s="218"/>
      <c r="AK24" s="218"/>
      <c r="AL24" s="218"/>
      <c r="AM24" s="218"/>
      <c r="AN24" s="218"/>
    </row>
    <row r="25" spans="2:40">
      <c r="B25" s="215"/>
      <c r="C25" s="219"/>
      <c r="D25" s="220"/>
      <c r="E25" s="220"/>
      <c r="F25" s="220"/>
      <c r="G25" s="220"/>
      <c r="H25" s="220"/>
      <c r="I25" s="220"/>
      <c r="J25" s="220"/>
      <c r="K25" s="220"/>
      <c r="L25" s="220"/>
      <c r="M25" s="220"/>
      <c r="N25" s="220"/>
      <c r="O25" s="220"/>
      <c r="P25" s="220"/>
      <c r="Q25" s="220"/>
      <c r="R25" s="789"/>
      <c r="S25" s="789"/>
      <c r="T25" s="789"/>
      <c r="U25" s="789"/>
      <c r="V25" s="789"/>
      <c r="W25" s="789"/>
      <c r="X25" s="789"/>
      <c r="Y25" s="789"/>
      <c r="Z25" s="789"/>
      <c r="AA25" s="789"/>
      <c r="AB25" s="789"/>
      <c r="AC25" s="789"/>
      <c r="AD25" s="216"/>
      <c r="AG25" s="218"/>
      <c r="AH25" s="218"/>
      <c r="AI25" s="218"/>
      <c r="AJ25" s="218"/>
      <c r="AK25" s="218"/>
      <c r="AL25" s="218"/>
      <c r="AM25" s="218"/>
      <c r="AN25" s="218"/>
    </row>
    <row r="26" spans="2:40">
      <c r="B26" s="215"/>
      <c r="C26" s="219"/>
      <c r="D26" s="220"/>
      <c r="E26" s="220"/>
      <c r="F26" s="220"/>
      <c r="G26" s="220"/>
      <c r="H26" s="220"/>
      <c r="I26" s="220"/>
      <c r="J26" s="220"/>
      <c r="K26" s="220"/>
      <c r="L26" s="220"/>
      <c r="M26" s="220"/>
      <c r="N26" s="220"/>
      <c r="O26" s="220"/>
      <c r="P26" s="220"/>
      <c r="Q26" s="220"/>
      <c r="R26" s="789"/>
      <c r="S26" s="789"/>
      <c r="T26" s="789"/>
      <c r="U26" s="789"/>
      <c r="V26" s="789"/>
      <c r="W26" s="789"/>
      <c r="X26" s="789"/>
      <c r="Y26" s="789"/>
      <c r="Z26" s="789"/>
      <c r="AA26" s="789"/>
      <c r="AB26" s="789"/>
      <c r="AC26" s="789"/>
      <c r="AD26" s="216"/>
      <c r="AG26" s="218"/>
      <c r="AH26" s="218"/>
      <c r="AI26" s="218"/>
      <c r="AJ26" s="218"/>
      <c r="AK26" s="218"/>
      <c r="AL26" s="218"/>
      <c r="AM26" s="218"/>
      <c r="AN26" s="218"/>
    </row>
    <row r="27" spans="2:40" ht="38.25" customHeight="1">
      <c r="B27" s="215"/>
      <c r="C27" s="219"/>
      <c r="D27" s="220"/>
      <c r="E27" s="220"/>
      <c r="F27" s="220"/>
      <c r="G27" s="220"/>
      <c r="H27" s="220"/>
      <c r="I27" s="220"/>
      <c r="J27" s="220"/>
      <c r="K27" s="220"/>
      <c r="L27" s="220"/>
      <c r="M27" s="220"/>
      <c r="N27" s="220"/>
      <c r="O27" s="220"/>
      <c r="P27" s="220"/>
      <c r="Q27" s="220"/>
      <c r="R27" s="789"/>
      <c r="S27" s="789"/>
      <c r="T27" s="789"/>
      <c r="U27" s="789"/>
      <c r="V27" s="789"/>
      <c r="W27" s="789"/>
      <c r="X27" s="789"/>
      <c r="Y27" s="789"/>
      <c r="Z27" s="789"/>
      <c r="AA27" s="789"/>
      <c r="AB27" s="789"/>
      <c r="AC27" s="789"/>
      <c r="AD27" s="216"/>
      <c r="AG27" s="218"/>
      <c r="AH27" s="218"/>
      <c r="AI27" s="218"/>
      <c r="AJ27" s="218"/>
      <c r="AK27" s="218"/>
      <c r="AL27" s="218"/>
      <c r="AM27" s="218"/>
      <c r="AN27" s="218"/>
    </row>
    <row r="28" spans="2:40" ht="15.75" customHeight="1">
      <c r="B28" s="215"/>
      <c r="C28" s="219"/>
      <c r="D28" s="220"/>
      <c r="E28" s="220"/>
      <c r="F28" s="220"/>
      <c r="G28" s="220"/>
      <c r="H28" s="220"/>
      <c r="I28" s="220"/>
      <c r="J28" s="220"/>
      <c r="K28" s="220"/>
      <c r="L28" s="220"/>
      <c r="M28" s="220"/>
      <c r="N28" s="220"/>
      <c r="O28" s="220"/>
      <c r="P28" s="220"/>
      <c r="Q28" s="220"/>
      <c r="R28" s="789"/>
      <c r="S28" s="789"/>
      <c r="T28" s="789"/>
      <c r="U28" s="789"/>
      <c r="V28" s="789"/>
      <c r="W28" s="789"/>
      <c r="X28" s="789"/>
      <c r="Y28" s="789"/>
      <c r="Z28" s="789"/>
      <c r="AA28" s="789"/>
      <c r="AB28" s="789"/>
      <c r="AC28" s="789"/>
      <c r="AD28" s="216"/>
      <c r="AG28" s="218"/>
      <c r="AH28" s="218"/>
      <c r="AI28" s="218"/>
      <c r="AJ28" s="218"/>
      <c r="AK28" s="218"/>
      <c r="AL28" s="218"/>
      <c r="AM28" s="218"/>
      <c r="AN28" s="218"/>
    </row>
    <row r="29" spans="2:40" ht="3"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1"/>
      <c r="AD29" s="216"/>
      <c r="AG29" s="218"/>
      <c r="AH29" s="218"/>
      <c r="AI29" s="218"/>
      <c r="AJ29" s="218"/>
      <c r="AK29" s="218"/>
      <c r="AL29" s="218"/>
      <c r="AM29" s="218"/>
      <c r="AN29" s="218"/>
    </row>
    <row r="30" spans="2:40" ht="1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0"/>
      <c r="AB30" s="220"/>
      <c r="AC30" s="221"/>
      <c r="AD30" s="216"/>
      <c r="AG30" s="218"/>
      <c r="AH30" s="218"/>
      <c r="AI30" s="218"/>
      <c r="AJ30" s="218"/>
      <c r="AK30" s="218"/>
      <c r="AL30" s="218"/>
      <c r="AM30" s="218"/>
      <c r="AN30" s="218"/>
    </row>
    <row r="31" spans="2:40" ht="17.25" customHeight="1">
      <c r="B31" s="215"/>
      <c r="C31" s="219"/>
      <c r="D31" s="227" t="s">
        <v>27</v>
      </c>
      <c r="E31" s="228"/>
      <c r="F31" s="256">
        <f>INDICADORES!H29</f>
        <v>14</v>
      </c>
      <c r="G31" s="256">
        <f>INDICADORES!K29</f>
        <v>5</v>
      </c>
      <c r="H31" s="256">
        <f>INDICADORES!N29</f>
        <v>12</v>
      </c>
      <c r="I31" s="256">
        <f>INDICADORES!T29</f>
        <v>12</v>
      </c>
      <c r="J31" s="256">
        <f>INDICADORES!W29</f>
        <v>17</v>
      </c>
      <c r="K31" s="256">
        <f>INDICADORES!Z29</f>
        <v>12</v>
      </c>
      <c r="L31" s="256">
        <f>INDICADORES!AF29</f>
        <v>11</v>
      </c>
      <c r="M31" s="256">
        <f>INDICADORES!AI29</f>
        <v>11</v>
      </c>
      <c r="N31" s="256">
        <f>INDICADORES!AL29</f>
        <v>9</v>
      </c>
      <c r="O31" s="256">
        <f>INDICADORES!AR29</f>
        <v>7</v>
      </c>
      <c r="P31" s="256">
        <f>INDICADORES!AU29</f>
        <v>20</v>
      </c>
      <c r="Q31" s="256">
        <f>INDICADORES!AX29</f>
        <v>8</v>
      </c>
      <c r="R31" s="257">
        <f>SUM(F31:Q31)</f>
        <v>138</v>
      </c>
      <c r="U31" s="220"/>
      <c r="V31" s="220"/>
      <c r="W31" s="220"/>
      <c r="X31" s="220"/>
      <c r="Y31" s="220"/>
      <c r="Z31" s="220"/>
      <c r="AA31" s="220"/>
      <c r="AB31" s="220"/>
      <c r="AC31" s="221"/>
      <c r="AD31" s="216"/>
      <c r="AG31" s="218"/>
      <c r="AH31" s="218"/>
      <c r="AI31" s="218"/>
      <c r="AJ31" s="218"/>
      <c r="AK31" s="218"/>
      <c r="AL31" s="218"/>
      <c r="AM31" s="218"/>
      <c r="AN31" s="218"/>
    </row>
    <row r="32" spans="2:40" ht="17.25" customHeight="1">
      <c r="B32" s="215"/>
      <c r="C32" s="219"/>
      <c r="D32" s="227" t="s">
        <v>28</v>
      </c>
      <c r="E32" s="228"/>
      <c r="F32" s="256">
        <f>INDICADORES!I29</f>
        <v>968</v>
      </c>
      <c r="G32" s="256">
        <f>INDICADORES!L29</f>
        <v>929</v>
      </c>
      <c r="H32" s="256">
        <f>INDICADORES!O29</f>
        <v>856</v>
      </c>
      <c r="I32" s="256">
        <f>INDICADORES!U29</f>
        <v>1082</v>
      </c>
      <c r="J32" s="256">
        <f>INDICADORES!X29</f>
        <v>1118</v>
      </c>
      <c r="K32" s="256">
        <f>INDICADORES!AA29</f>
        <v>1145</v>
      </c>
      <c r="L32" s="256">
        <f>INDICADORES!AG29</f>
        <v>1193</v>
      </c>
      <c r="M32" s="256">
        <f>INDICADORES!AJ29</f>
        <v>1255</v>
      </c>
      <c r="N32" s="256">
        <f>INDICADORES!AM29</f>
        <v>1183</v>
      </c>
      <c r="O32" s="256">
        <f>INDICADORES!AS29</f>
        <v>1264</v>
      </c>
      <c r="P32" s="256">
        <f>INDICADORES!AV29</f>
        <v>1224</v>
      </c>
      <c r="Q32" s="256">
        <f>INDICADORES!AY29</f>
        <v>1173</v>
      </c>
      <c r="R32" s="257">
        <f>SUM(F32:Q32)</f>
        <v>13390</v>
      </c>
      <c r="U32" s="220"/>
      <c r="V32" s="220"/>
      <c r="W32" s="220"/>
      <c r="X32" s="220"/>
      <c r="Y32" s="220"/>
      <c r="Z32" s="220"/>
      <c r="AA32" s="220"/>
      <c r="AB32" s="220"/>
      <c r="AC32" s="221"/>
      <c r="AD32" s="216"/>
      <c r="AG32" s="218"/>
      <c r="AH32" s="218"/>
      <c r="AI32" s="218"/>
      <c r="AJ32" s="218"/>
      <c r="AK32" s="218"/>
      <c r="AL32" s="218"/>
      <c r="AM32" s="218"/>
      <c r="AN32" s="218"/>
    </row>
    <row r="33" spans="2:40" ht="17.25" customHeight="1">
      <c r="B33" s="215"/>
      <c r="C33" s="219"/>
      <c r="D33" s="231" t="s">
        <v>515</v>
      </c>
      <c r="E33" s="232"/>
      <c r="F33" s="296">
        <f t="shared" ref="F33:R33" si="0">F31/F32*1000</f>
        <v>14.462809917355372</v>
      </c>
      <c r="G33" s="296">
        <f t="shared" si="0"/>
        <v>5.3821313240043063</v>
      </c>
      <c r="H33" s="296">
        <f t="shared" si="0"/>
        <v>14.018691588785046</v>
      </c>
      <c r="I33" s="296">
        <f t="shared" si="0"/>
        <v>11.090573012939002</v>
      </c>
      <c r="J33" s="296">
        <f t="shared" si="0"/>
        <v>15.205724508050091</v>
      </c>
      <c r="K33" s="296">
        <f t="shared" si="0"/>
        <v>10.480349344978166</v>
      </c>
      <c r="L33" s="296">
        <f t="shared" si="0"/>
        <v>9.2204526404023461</v>
      </c>
      <c r="M33" s="296">
        <f t="shared" si="0"/>
        <v>8.7649402390438258</v>
      </c>
      <c r="N33" s="296">
        <f t="shared" si="0"/>
        <v>7.6077768385460693</v>
      </c>
      <c r="O33" s="296">
        <f t="shared" si="0"/>
        <v>5.537974683544304</v>
      </c>
      <c r="P33" s="296">
        <f t="shared" si="0"/>
        <v>16.339869281045754</v>
      </c>
      <c r="Q33" s="296">
        <f t="shared" si="0"/>
        <v>6.8201193520886614</v>
      </c>
      <c r="R33" s="296">
        <f t="shared" si="0"/>
        <v>10.306198655713219</v>
      </c>
      <c r="U33" s="220"/>
      <c r="V33" s="220"/>
      <c r="W33" s="220"/>
      <c r="X33" s="220"/>
      <c r="Y33" s="220"/>
      <c r="Z33" s="220"/>
      <c r="AA33" s="220"/>
      <c r="AB33" s="220"/>
      <c r="AC33" s="221"/>
      <c r="AD33" s="216"/>
      <c r="AG33" s="218"/>
      <c r="AH33" s="218"/>
      <c r="AI33" s="218"/>
      <c r="AJ33" s="218"/>
      <c r="AK33" s="218"/>
      <c r="AL33" s="218"/>
      <c r="AM33" s="218"/>
      <c r="AN33" s="218"/>
    </row>
    <row r="34" spans="2:40" ht="17.25" customHeight="1">
      <c r="B34" s="215"/>
      <c r="C34" s="219"/>
      <c r="D34" s="231" t="s">
        <v>516</v>
      </c>
      <c r="E34" s="232"/>
      <c r="F34" s="312">
        <v>28.436018957346</v>
      </c>
      <c r="G34" s="312">
        <v>27.3722627737226</v>
      </c>
      <c r="H34" s="312">
        <v>18.018018018018001</v>
      </c>
      <c r="I34" s="312">
        <v>9.2348284960422191</v>
      </c>
      <c r="J34" s="312">
        <v>8.3916083916083899</v>
      </c>
      <c r="K34" s="312">
        <v>22.415940224159399</v>
      </c>
      <c r="L34" s="312">
        <v>12.531328320802</v>
      </c>
      <c r="M34" s="312">
        <v>14.844804318488499</v>
      </c>
      <c r="N34" s="312">
        <v>8.9974293059126005</v>
      </c>
      <c r="O34" s="312">
        <v>16.7</v>
      </c>
      <c r="P34" s="312">
        <v>13.5</v>
      </c>
      <c r="Q34" s="312">
        <v>6.8</v>
      </c>
      <c r="R34" s="374">
        <v>15.2</v>
      </c>
      <c r="U34" s="220"/>
      <c r="V34" s="220"/>
      <c r="W34" s="220"/>
      <c r="X34" s="220"/>
      <c r="Y34" s="220"/>
      <c r="Z34" s="220"/>
      <c r="AA34" s="220"/>
      <c r="AB34" s="220"/>
      <c r="AC34" s="221"/>
      <c r="AD34" s="216"/>
      <c r="AG34" s="218"/>
      <c r="AH34" s="218"/>
      <c r="AI34" s="218"/>
      <c r="AJ34" s="218"/>
      <c r="AK34" s="218"/>
      <c r="AL34" s="218"/>
      <c r="AM34" s="218"/>
      <c r="AN34" s="218"/>
    </row>
    <row r="35" spans="2:40" ht="13.5" customHeight="1">
      <c r="B35" s="215"/>
      <c r="C35" s="219"/>
      <c r="D35" s="685" t="s">
        <v>26</v>
      </c>
      <c r="E35" s="685"/>
      <c r="F35" s="300">
        <v>18</v>
      </c>
      <c r="G35" s="300">
        <v>18</v>
      </c>
      <c r="H35" s="300">
        <v>18</v>
      </c>
      <c r="I35" s="300">
        <v>18</v>
      </c>
      <c r="J35" s="300">
        <v>18</v>
      </c>
      <c r="K35" s="300">
        <v>18</v>
      </c>
      <c r="L35" s="300">
        <v>18</v>
      </c>
      <c r="M35" s="300">
        <v>18</v>
      </c>
      <c r="N35" s="300">
        <v>18</v>
      </c>
      <c r="O35" s="300">
        <v>18</v>
      </c>
      <c r="P35" s="300">
        <v>18</v>
      </c>
      <c r="Q35" s="300">
        <v>18</v>
      </c>
      <c r="R35" s="300">
        <v>18</v>
      </c>
      <c r="U35" s="220"/>
      <c r="V35" s="220"/>
      <c r="W35" s="220"/>
      <c r="X35" s="220"/>
      <c r="Y35" s="220"/>
      <c r="Z35" s="220"/>
      <c r="AA35" s="220"/>
      <c r="AB35" s="220"/>
      <c r="AC35" s="221"/>
      <c r="AD35" s="216"/>
      <c r="AG35" s="218"/>
      <c r="AH35" s="218"/>
      <c r="AI35" s="218"/>
      <c r="AJ35" s="218"/>
      <c r="AK35" s="218"/>
      <c r="AL35" s="218"/>
      <c r="AM35" s="218"/>
      <c r="AN35" s="218"/>
    </row>
    <row r="36" spans="2:40" ht="3.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1"/>
      <c r="AD36" s="216"/>
      <c r="AG36" s="218"/>
      <c r="AH36" s="218"/>
      <c r="AI36" s="218"/>
      <c r="AJ36" s="218"/>
      <c r="AK36" s="218"/>
      <c r="AL36" s="218"/>
      <c r="AM36" s="218"/>
      <c r="AN36" s="218"/>
    </row>
    <row r="37" spans="2:40"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659"/>
      <c r="AC37" s="659"/>
      <c r="AD37" s="216"/>
      <c r="AF37" s="218"/>
      <c r="AG37" s="218"/>
      <c r="AH37" s="218"/>
      <c r="AI37" s="218"/>
      <c r="AJ37" s="218"/>
      <c r="AK37" s="218"/>
      <c r="AL37" s="218"/>
      <c r="AM37" s="218"/>
    </row>
    <row r="38" spans="2:40" ht="38.25" customHeight="1">
      <c r="B38" s="215"/>
      <c r="C38" s="677" t="s">
        <v>27</v>
      </c>
      <c r="D38" s="677"/>
      <c r="E38" s="677"/>
      <c r="F38" s="677"/>
      <c r="G38" s="763" t="s">
        <v>108</v>
      </c>
      <c r="H38" s="763"/>
      <c r="I38" s="763"/>
      <c r="J38" s="763"/>
      <c r="K38" s="763"/>
      <c r="L38" s="763"/>
      <c r="M38" s="763"/>
      <c r="N38" s="763"/>
      <c r="O38" s="690" t="s">
        <v>518</v>
      </c>
      <c r="P38" s="690"/>
      <c r="Q38" s="690"/>
      <c r="R38" s="690"/>
      <c r="S38" s="690"/>
      <c r="T38" s="787"/>
      <c r="U38" s="787"/>
      <c r="V38" s="787"/>
      <c r="W38" s="787"/>
      <c r="X38" s="787"/>
      <c r="Y38" s="787"/>
      <c r="Z38" s="787"/>
      <c r="AA38" s="787"/>
      <c r="AB38" s="787"/>
      <c r="AC38" s="787"/>
      <c r="AD38" s="301"/>
      <c r="AF38" s="261"/>
      <c r="AG38" s="646"/>
      <c r="AH38" s="646"/>
      <c r="AI38" s="646"/>
      <c r="AJ38" s="646"/>
      <c r="AK38" s="646"/>
      <c r="AL38" s="646"/>
      <c r="AM38" s="646"/>
    </row>
    <row r="39" spans="2:40" ht="27.75" customHeight="1">
      <c r="B39" s="215"/>
      <c r="C39" s="661" t="s">
        <v>28</v>
      </c>
      <c r="D39" s="661"/>
      <c r="E39" s="661"/>
      <c r="F39" s="661"/>
      <c r="G39" s="763" t="s">
        <v>109</v>
      </c>
      <c r="H39" s="763"/>
      <c r="I39" s="763"/>
      <c r="J39" s="763"/>
      <c r="K39" s="763"/>
      <c r="L39" s="763"/>
      <c r="M39" s="763"/>
      <c r="N39" s="763"/>
      <c r="O39" s="661" t="s">
        <v>519</v>
      </c>
      <c r="P39" s="661"/>
      <c r="Q39" s="661"/>
      <c r="R39" s="661"/>
      <c r="S39" s="661"/>
      <c r="T39" s="740"/>
      <c r="U39" s="740"/>
      <c r="V39" s="740"/>
      <c r="W39" s="740"/>
      <c r="X39" s="740"/>
      <c r="Y39" s="740"/>
      <c r="Z39" s="740"/>
      <c r="AA39" s="740"/>
      <c r="AB39" s="740"/>
      <c r="AC39" s="740"/>
      <c r="AD39" s="301"/>
      <c r="AF39" s="261"/>
      <c r="AG39" s="646"/>
      <c r="AH39" s="646"/>
      <c r="AI39" s="646"/>
      <c r="AJ39" s="646"/>
      <c r="AK39" s="646"/>
      <c r="AL39" s="646"/>
      <c r="AM39" s="646"/>
    </row>
    <row r="40" spans="2:40" ht="26.25" customHeight="1">
      <c r="B40" s="215"/>
      <c r="C40" s="661" t="s">
        <v>520</v>
      </c>
      <c r="D40" s="661"/>
      <c r="E40" s="661"/>
      <c r="F40" s="661"/>
      <c r="G40" s="763" t="s">
        <v>922</v>
      </c>
      <c r="H40" s="763"/>
      <c r="I40" s="763"/>
      <c r="J40" s="763"/>
      <c r="K40" s="763"/>
      <c r="L40" s="763"/>
      <c r="M40" s="763"/>
      <c r="N40" s="763"/>
      <c r="O40" s="648" t="s">
        <v>471</v>
      </c>
      <c r="P40" s="648"/>
      <c r="Q40" s="648"/>
      <c r="R40" s="648"/>
      <c r="S40" s="648"/>
      <c r="T40" s="740" t="s">
        <v>472</v>
      </c>
      <c r="U40" s="740"/>
      <c r="V40" s="740"/>
      <c r="W40" s="740"/>
      <c r="X40" s="740"/>
      <c r="Y40" s="740"/>
      <c r="Z40" s="740"/>
      <c r="AA40" s="740"/>
      <c r="AB40" s="740"/>
      <c r="AC40" s="740"/>
      <c r="AD40" s="301"/>
      <c r="AF40" s="261"/>
      <c r="AG40" s="239"/>
      <c r="AH40" s="239"/>
      <c r="AI40" s="239"/>
      <c r="AJ40" s="239"/>
      <c r="AK40" s="239"/>
      <c r="AL40" s="239"/>
      <c r="AM40" s="239"/>
    </row>
    <row r="41" spans="2:40" ht="18.75" customHeight="1">
      <c r="B41" s="215"/>
      <c r="C41" s="661" t="s">
        <v>468</v>
      </c>
      <c r="D41" s="661"/>
      <c r="E41" s="661"/>
      <c r="F41" s="661"/>
      <c r="G41" s="763" t="s">
        <v>110</v>
      </c>
      <c r="H41" s="763"/>
      <c r="I41" s="763"/>
      <c r="J41" s="763"/>
      <c r="K41" s="763"/>
      <c r="L41" s="763"/>
      <c r="M41" s="763"/>
      <c r="N41" s="763"/>
      <c r="O41" s="648" t="s">
        <v>473</v>
      </c>
      <c r="P41" s="648"/>
      <c r="Q41" s="648"/>
      <c r="R41" s="648"/>
      <c r="S41" s="648"/>
      <c r="T41" s="740" t="s">
        <v>474</v>
      </c>
      <c r="U41" s="740"/>
      <c r="V41" s="740"/>
      <c r="W41" s="740"/>
      <c r="X41" s="740"/>
      <c r="Y41" s="740"/>
      <c r="Z41" s="740"/>
      <c r="AA41" s="740"/>
      <c r="AB41" s="740"/>
      <c r="AC41" s="740"/>
      <c r="AD41" s="301"/>
      <c r="AF41" s="261"/>
      <c r="AG41" s="647"/>
      <c r="AH41" s="647"/>
      <c r="AI41" s="647"/>
      <c r="AJ41" s="647"/>
      <c r="AK41" s="647"/>
      <c r="AL41" s="647"/>
      <c r="AM41" s="647"/>
    </row>
    <row r="42" spans="2:40" ht="36.75" customHeight="1">
      <c r="B42" s="215"/>
      <c r="C42" s="668" t="s">
        <v>522</v>
      </c>
      <c r="D42" s="668"/>
      <c r="E42" s="668"/>
      <c r="F42" s="668"/>
      <c r="G42" s="737">
        <v>1000</v>
      </c>
      <c r="H42" s="737"/>
      <c r="I42" s="737"/>
      <c r="J42" s="737"/>
      <c r="K42" s="737"/>
      <c r="L42" s="737"/>
      <c r="M42" s="737"/>
      <c r="N42" s="737"/>
      <c r="O42" s="661" t="s">
        <v>475</v>
      </c>
      <c r="P42" s="661"/>
      <c r="Q42" s="661"/>
      <c r="R42" s="661"/>
      <c r="S42" s="661"/>
      <c r="T42" s="740"/>
      <c r="U42" s="740"/>
      <c r="V42" s="740"/>
      <c r="W42" s="740"/>
      <c r="X42" s="740"/>
      <c r="Y42" s="740"/>
      <c r="Z42" s="740"/>
      <c r="AA42" s="740"/>
      <c r="AB42" s="740"/>
      <c r="AC42" s="740"/>
      <c r="AD42" s="301"/>
      <c r="AF42" s="261"/>
      <c r="AG42" s="647"/>
      <c r="AH42" s="647"/>
      <c r="AI42" s="647"/>
      <c r="AJ42" s="647"/>
      <c r="AK42" s="647"/>
      <c r="AL42" s="647"/>
      <c r="AM42" s="647"/>
    </row>
    <row r="43" spans="2:40" ht="18.75" customHeight="1">
      <c r="B43" s="215"/>
      <c r="C43" s="668"/>
      <c r="D43" s="668"/>
      <c r="E43" s="668"/>
      <c r="F43" s="668"/>
      <c r="G43" s="737"/>
      <c r="H43" s="737"/>
      <c r="I43" s="737"/>
      <c r="J43" s="737"/>
      <c r="K43" s="737"/>
      <c r="L43" s="737"/>
      <c r="M43" s="737"/>
      <c r="N43" s="737"/>
      <c r="O43" s="668" t="s">
        <v>476</v>
      </c>
      <c r="P43" s="668"/>
      <c r="Q43" s="668"/>
      <c r="R43" s="668"/>
      <c r="S43" s="668"/>
      <c r="T43" s="741" t="s">
        <v>477</v>
      </c>
      <c r="U43" s="741"/>
      <c r="V43" s="741"/>
      <c r="W43" s="741"/>
      <c r="X43" s="741"/>
      <c r="Y43" s="741"/>
      <c r="Z43" s="741"/>
      <c r="AA43" s="741"/>
      <c r="AB43" s="741"/>
      <c r="AC43" s="741"/>
      <c r="AD43" s="301"/>
      <c r="AF43" s="261"/>
      <c r="AG43" s="238"/>
      <c r="AH43" s="238"/>
      <c r="AI43" s="238"/>
      <c r="AJ43" s="238"/>
      <c r="AK43" s="238"/>
      <c r="AL43" s="238"/>
      <c r="AM43" s="238"/>
    </row>
    <row r="44" spans="2:40" ht="15" customHeight="1">
      <c r="B44" s="215"/>
      <c r="C44" s="676" t="s">
        <v>478</v>
      </c>
      <c r="D44" s="676"/>
      <c r="E44" s="676"/>
      <c r="F44" s="676"/>
      <c r="G44" s="676"/>
      <c r="H44" s="676"/>
      <c r="I44" s="676"/>
      <c r="J44" s="676"/>
      <c r="K44" s="676"/>
      <c r="L44" s="676"/>
      <c r="M44" s="676"/>
      <c r="N44" s="676"/>
      <c r="O44" s="660" t="s">
        <v>479</v>
      </c>
      <c r="P44" s="660"/>
      <c r="Q44" s="660"/>
      <c r="R44" s="660"/>
      <c r="S44" s="660"/>
      <c r="T44" s="660"/>
      <c r="U44" s="660"/>
      <c r="V44" s="660"/>
      <c r="W44" s="660"/>
      <c r="X44" s="660"/>
      <c r="Y44" s="660"/>
      <c r="Z44" s="660"/>
      <c r="AA44" s="660"/>
      <c r="AB44" s="660"/>
      <c r="AC44" s="660"/>
      <c r="AD44" s="301"/>
      <c r="AF44" s="261"/>
      <c r="AG44" s="647"/>
      <c r="AH44" s="647"/>
      <c r="AI44" s="647"/>
      <c r="AJ44" s="647"/>
      <c r="AK44" s="647"/>
      <c r="AL44" s="647"/>
      <c r="AM44" s="647"/>
    </row>
    <row r="45" spans="2:40" ht="27.75" customHeight="1">
      <c r="B45" s="215"/>
      <c r="C45" s="677" t="s">
        <v>480</v>
      </c>
      <c r="D45" s="677"/>
      <c r="E45" s="677"/>
      <c r="F45" s="677"/>
      <c r="G45" s="662" t="s">
        <v>481</v>
      </c>
      <c r="H45" s="662"/>
      <c r="I45" s="241"/>
      <c r="J45" s="241" t="s">
        <v>483</v>
      </c>
      <c r="K45" s="240" t="s">
        <v>482</v>
      </c>
      <c r="L45" s="241" t="s">
        <v>484</v>
      </c>
      <c r="M45" s="240" t="s">
        <v>482</v>
      </c>
      <c r="N45" s="243"/>
      <c r="O45" s="663" t="s">
        <v>485</v>
      </c>
      <c r="P45" s="663"/>
      <c r="Q45" s="663"/>
      <c r="R45" s="663"/>
      <c r="S45" s="720" t="s">
        <v>486</v>
      </c>
      <c r="T45" s="720"/>
      <c r="U45" s="720"/>
      <c r="V45" s="720"/>
      <c r="W45" s="720"/>
      <c r="X45" s="720"/>
      <c r="Y45" s="720"/>
      <c r="Z45" s="720"/>
      <c r="AA45" s="720"/>
      <c r="AB45" s="720"/>
      <c r="AC45" s="720"/>
      <c r="AD45" s="301"/>
      <c r="AF45" s="261"/>
      <c r="AG45" s="238"/>
      <c r="AH45" s="238"/>
      <c r="AI45" s="238"/>
      <c r="AJ45" s="238"/>
      <c r="AK45" s="238"/>
      <c r="AL45" s="238"/>
      <c r="AM45" s="238"/>
    </row>
    <row r="46" spans="2:40" ht="21.75" customHeight="1">
      <c r="B46" s="215"/>
      <c r="C46" s="677"/>
      <c r="D46" s="677"/>
      <c r="E46" s="677"/>
      <c r="F46" s="677"/>
      <c r="G46" s="665" t="s">
        <v>740</v>
      </c>
      <c r="H46" s="665"/>
      <c r="I46" s="665"/>
      <c r="J46" s="665"/>
      <c r="K46" s="665"/>
      <c r="L46" s="665"/>
      <c r="M46" s="665"/>
      <c r="N46" s="243"/>
      <c r="O46" s="650" t="s">
        <v>487</v>
      </c>
      <c r="P46" s="650"/>
      <c r="Q46" s="650"/>
      <c r="R46" s="650"/>
      <c r="S46" s="656" t="s">
        <v>488</v>
      </c>
      <c r="T46" s="656"/>
      <c r="U46" s="656"/>
      <c r="V46" s="244"/>
      <c r="W46" s="244"/>
      <c r="X46" s="245" t="s">
        <v>482</v>
      </c>
      <c r="Y46" s="721" t="s">
        <v>489</v>
      </c>
      <c r="Z46" s="721"/>
      <c r="AA46" s="721"/>
      <c r="AB46" s="667" t="s">
        <v>482</v>
      </c>
      <c r="AC46" s="667"/>
      <c r="AD46" s="301"/>
      <c r="AF46" s="261"/>
      <c r="AG46" s="647"/>
      <c r="AH46" s="647"/>
      <c r="AI46" s="647"/>
      <c r="AJ46" s="647"/>
      <c r="AK46" s="647"/>
      <c r="AL46" s="647"/>
      <c r="AM46" s="647"/>
    </row>
    <row r="47" spans="2:40" ht="36.75" customHeight="1">
      <c r="B47" s="215"/>
      <c r="C47" s="648" t="s">
        <v>490</v>
      </c>
      <c r="D47" s="648"/>
      <c r="E47" s="648"/>
      <c r="F47" s="648"/>
      <c r="G47" s="652"/>
      <c r="H47" s="652"/>
      <c r="I47" s="652"/>
      <c r="J47" s="652"/>
      <c r="K47" s="652"/>
      <c r="L47" s="652"/>
      <c r="M47" s="652"/>
      <c r="N47" s="652"/>
      <c r="O47" s="650"/>
      <c r="P47" s="650"/>
      <c r="Q47" s="650"/>
      <c r="R47" s="650"/>
      <c r="S47" s="721" t="s">
        <v>476</v>
      </c>
      <c r="T47" s="721"/>
      <c r="U47" s="721"/>
      <c r="V47" s="302"/>
      <c r="W47" s="302"/>
      <c r="X47" s="655" t="s">
        <v>482</v>
      </c>
      <c r="Y47" s="721" t="s">
        <v>523</v>
      </c>
      <c r="Z47" s="721"/>
      <c r="AA47" s="721"/>
      <c r="AB47" s="712"/>
      <c r="AC47" s="712"/>
      <c r="AD47" s="301"/>
      <c r="AF47" s="261"/>
      <c r="AG47" s="647"/>
      <c r="AH47" s="647"/>
      <c r="AI47" s="647"/>
      <c r="AJ47" s="647"/>
      <c r="AK47" s="647"/>
      <c r="AL47" s="647"/>
      <c r="AM47" s="647"/>
    </row>
    <row r="48" spans="2:40" ht="23.25" customHeight="1">
      <c r="B48" s="215"/>
      <c r="C48" s="648" t="s">
        <v>524</v>
      </c>
      <c r="D48" s="648"/>
      <c r="E48" s="648"/>
      <c r="F48" s="648"/>
      <c r="G48" s="736" t="s">
        <v>622</v>
      </c>
      <c r="H48" s="736"/>
      <c r="I48" s="736"/>
      <c r="J48" s="736"/>
      <c r="K48" s="736"/>
      <c r="L48" s="736"/>
      <c r="M48" s="736"/>
      <c r="N48" s="736"/>
      <c r="O48" s="650"/>
      <c r="P48" s="650"/>
      <c r="Q48" s="650"/>
      <c r="R48" s="650"/>
      <c r="S48" s="721"/>
      <c r="T48" s="721"/>
      <c r="U48" s="721"/>
      <c r="V48" s="302"/>
      <c r="W48" s="302"/>
      <c r="X48" s="655"/>
      <c r="Y48" s="721"/>
      <c r="Z48" s="721"/>
      <c r="AA48" s="721"/>
      <c r="AB48" s="712"/>
      <c r="AC48" s="712"/>
      <c r="AD48" s="301"/>
      <c r="AF48" s="261"/>
      <c r="AG48" s="647"/>
      <c r="AH48" s="647"/>
      <c r="AI48" s="647"/>
      <c r="AJ48" s="647"/>
      <c r="AK48" s="647"/>
      <c r="AL48" s="647"/>
      <c r="AM48" s="647"/>
    </row>
    <row r="49" spans="1:40" ht="12.75" customHeight="1">
      <c r="B49" s="215"/>
      <c r="C49" s="648" t="s">
        <v>526</v>
      </c>
      <c r="D49" s="648"/>
      <c r="E49" s="648"/>
      <c r="F49" s="648"/>
      <c r="G49" s="786" t="s">
        <v>111</v>
      </c>
      <c r="H49" s="786"/>
      <c r="I49" s="786"/>
      <c r="J49" s="786"/>
      <c r="K49" s="786"/>
      <c r="L49" s="786"/>
      <c r="M49" s="786"/>
      <c r="N49" s="786"/>
      <c r="O49" s="650"/>
      <c r="P49" s="650"/>
      <c r="Q49" s="650"/>
      <c r="R49" s="650"/>
      <c r="S49" s="715" t="s">
        <v>493</v>
      </c>
      <c r="T49" s="715"/>
      <c r="U49" s="715"/>
      <c r="V49" s="302"/>
      <c r="W49" s="302"/>
      <c r="X49" s="654" t="s">
        <v>482</v>
      </c>
      <c r="Y49" s="607" t="s">
        <v>494</v>
      </c>
      <c r="Z49" s="607"/>
      <c r="AA49" s="607"/>
      <c r="AB49" s="608" t="s">
        <v>482</v>
      </c>
      <c r="AC49" s="608"/>
      <c r="AD49" s="301"/>
      <c r="AF49" s="261"/>
      <c r="AG49" s="647"/>
      <c r="AH49" s="647"/>
      <c r="AI49" s="647"/>
      <c r="AJ49" s="647"/>
      <c r="AK49" s="647"/>
      <c r="AL49" s="647"/>
      <c r="AM49" s="647"/>
    </row>
    <row r="50" spans="1:40" ht="12.75" customHeight="1">
      <c r="B50" s="215"/>
      <c r="C50" s="648" t="s">
        <v>495</v>
      </c>
      <c r="D50" s="648"/>
      <c r="E50" s="648"/>
      <c r="F50" s="648"/>
      <c r="G50" s="649"/>
      <c r="H50" s="649"/>
      <c r="I50" s="649"/>
      <c r="J50" s="649"/>
      <c r="K50" s="649"/>
      <c r="L50" s="649"/>
      <c r="M50" s="649"/>
      <c r="N50" s="649"/>
      <c r="O50" s="650"/>
      <c r="P50" s="650"/>
      <c r="Q50" s="650"/>
      <c r="R50" s="650"/>
      <c r="S50" s="715"/>
      <c r="T50" s="715"/>
      <c r="U50" s="715"/>
      <c r="V50" s="302"/>
      <c r="W50" s="302"/>
      <c r="X50" s="654"/>
      <c r="Y50" s="607"/>
      <c r="Z50" s="607"/>
      <c r="AA50" s="607"/>
      <c r="AB50" s="608"/>
      <c r="AC50" s="608"/>
      <c r="AD50" s="301"/>
      <c r="AF50" s="261"/>
      <c r="AG50" s="647"/>
      <c r="AH50" s="647"/>
      <c r="AI50" s="647"/>
      <c r="AJ50" s="647"/>
      <c r="AK50" s="647"/>
      <c r="AL50" s="647"/>
      <c r="AM50" s="647"/>
    </row>
    <row r="51" spans="1:40" ht="21.75" customHeight="1">
      <c r="B51" s="215"/>
      <c r="C51" s="650" t="s">
        <v>496</v>
      </c>
      <c r="D51" s="650"/>
      <c r="E51" s="650"/>
      <c r="F51" s="650"/>
      <c r="G51" s="610" t="s">
        <v>547</v>
      </c>
      <c r="H51" s="610"/>
      <c r="I51" s="610"/>
      <c r="J51" s="610"/>
      <c r="K51" s="610"/>
      <c r="L51" s="610"/>
      <c r="M51" s="610"/>
      <c r="N51" s="610"/>
      <c r="O51" s="650"/>
      <c r="P51" s="650"/>
      <c r="Q51" s="650"/>
      <c r="R51" s="650"/>
      <c r="S51" s="715"/>
      <c r="T51" s="715"/>
      <c r="U51" s="715"/>
      <c r="V51" s="303"/>
      <c r="W51" s="303"/>
      <c r="X51" s="654"/>
      <c r="Y51" s="607"/>
      <c r="Z51" s="607"/>
      <c r="AA51" s="607"/>
      <c r="AB51" s="608"/>
      <c r="AC51" s="608"/>
      <c r="AD51" s="301"/>
      <c r="AF51" s="261"/>
      <c r="AG51" s="647"/>
      <c r="AH51" s="647"/>
      <c r="AI51" s="647"/>
      <c r="AJ51" s="647"/>
      <c r="AK51" s="647"/>
      <c r="AL51" s="647"/>
      <c r="AM51" s="647"/>
    </row>
    <row r="52" spans="1:40"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1"/>
      <c r="AC52" s="304"/>
      <c r="AD52" s="305"/>
      <c r="AF52" s="261"/>
      <c r="AG52" s="646"/>
      <c r="AH52" s="646"/>
      <c r="AI52" s="646"/>
      <c r="AJ52" s="646"/>
      <c r="AK52" s="646"/>
      <c r="AL52" s="646"/>
      <c r="AM52" s="646"/>
    </row>
    <row r="53" spans="1:40" ht="22.5" customHeight="1">
      <c r="C53" s="253"/>
      <c r="D53" s="238"/>
      <c r="E53" s="238"/>
      <c r="F53" s="238"/>
      <c r="G53" s="238"/>
      <c r="H53" s="238"/>
      <c r="I53" s="238"/>
      <c r="J53" s="238"/>
      <c r="K53" s="238"/>
      <c r="L53" s="238"/>
      <c r="M53" s="238"/>
      <c r="N53" s="238"/>
      <c r="AC53" s="254"/>
      <c r="AE53" s="238"/>
      <c r="AG53" s="261"/>
      <c r="AH53" s="646"/>
      <c r="AI53" s="646"/>
      <c r="AJ53" s="646"/>
      <c r="AK53" s="646"/>
      <c r="AL53" s="646"/>
      <c r="AM53" s="646"/>
      <c r="AN53" s="646"/>
    </row>
    <row r="54" spans="1:40" ht="22.5" customHeight="1">
      <c r="A54" s="220"/>
      <c r="C54" s="253"/>
      <c r="D54" s="238"/>
      <c r="E54" s="238"/>
      <c r="F54" s="238"/>
      <c r="G54" s="238"/>
      <c r="H54" s="238"/>
      <c r="I54" s="238"/>
      <c r="J54" s="238"/>
      <c r="K54" s="238"/>
      <c r="L54" s="238"/>
      <c r="M54" s="238"/>
      <c r="N54" s="238"/>
      <c r="AC54" s="254"/>
      <c r="AE54" s="238"/>
      <c r="AG54" s="261"/>
      <c r="AH54" s="239"/>
      <c r="AI54" s="239"/>
      <c r="AJ54" s="239"/>
      <c r="AK54" s="239"/>
      <c r="AL54" s="239"/>
      <c r="AM54" s="239"/>
      <c r="AN54" s="239"/>
    </row>
    <row r="55" spans="1:40" ht="22.5" customHeight="1">
      <c r="C55" s="253"/>
      <c r="D55" s="238"/>
      <c r="E55" s="238"/>
      <c r="F55" s="238"/>
      <c r="G55" s="238"/>
      <c r="H55" s="238"/>
      <c r="I55" s="238"/>
      <c r="J55" s="238"/>
      <c r="K55" s="238"/>
      <c r="L55" s="238"/>
      <c r="M55" s="238"/>
      <c r="N55" s="238"/>
      <c r="AC55" s="254"/>
      <c r="AE55" s="238"/>
      <c r="AG55" s="261"/>
      <c r="AH55" s="646"/>
      <c r="AI55" s="646"/>
      <c r="AJ55" s="646"/>
      <c r="AK55" s="646"/>
      <c r="AL55" s="646"/>
      <c r="AM55" s="646"/>
      <c r="AN55" s="646"/>
    </row>
    <row r="56" spans="1:40" ht="22.5" customHeight="1">
      <c r="C56" s="253"/>
      <c r="D56" s="238"/>
      <c r="E56" s="238"/>
      <c r="F56" s="238"/>
      <c r="G56" s="238"/>
      <c r="H56" s="238"/>
      <c r="I56" s="238"/>
      <c r="J56" s="238"/>
      <c r="K56" s="238"/>
      <c r="L56" s="238"/>
      <c r="M56" s="238"/>
      <c r="N56" s="238"/>
      <c r="AC56" s="254"/>
      <c r="AE56" s="238"/>
      <c r="AG56" s="261"/>
      <c r="AH56" s="646"/>
      <c r="AI56" s="646"/>
      <c r="AJ56" s="646"/>
      <c r="AK56" s="646"/>
      <c r="AL56" s="646"/>
      <c r="AM56" s="646"/>
      <c r="AN56" s="646"/>
    </row>
    <row r="57" spans="1:40" ht="22.5" customHeight="1">
      <c r="C57" s="253"/>
      <c r="D57" s="238"/>
      <c r="E57" s="238"/>
      <c r="F57" s="238"/>
      <c r="G57" s="238"/>
      <c r="H57" s="238"/>
      <c r="I57" s="238"/>
      <c r="J57" s="238"/>
      <c r="K57" s="238"/>
      <c r="L57" s="238"/>
      <c r="M57" s="238"/>
      <c r="N57" s="238"/>
      <c r="AC57" s="254"/>
      <c r="AE57" s="238"/>
      <c r="AG57" s="261"/>
      <c r="AH57" s="646"/>
      <c r="AI57" s="646"/>
      <c r="AJ57" s="646"/>
      <c r="AK57" s="646"/>
      <c r="AL57" s="646"/>
      <c r="AM57" s="646"/>
      <c r="AN57" s="646"/>
    </row>
    <row r="58" spans="1:40" ht="22.5" customHeight="1">
      <c r="C58" s="253"/>
      <c r="D58" s="238"/>
      <c r="E58" s="238"/>
      <c r="F58" s="238"/>
      <c r="G58" s="238"/>
      <c r="H58" s="238"/>
      <c r="I58" s="238"/>
      <c r="J58" s="238"/>
      <c r="K58" s="238"/>
      <c r="L58" s="238"/>
      <c r="M58" s="238"/>
      <c r="N58" s="238"/>
      <c r="P58" s="253"/>
      <c r="Q58" s="254"/>
      <c r="R58" s="254"/>
      <c r="S58" s="254"/>
      <c r="T58" s="254"/>
      <c r="U58" s="254"/>
      <c r="V58" s="254"/>
      <c r="W58" s="254"/>
      <c r="X58" s="254"/>
      <c r="Y58" s="254"/>
      <c r="Z58" s="254"/>
      <c r="AA58" s="254"/>
      <c r="AB58" s="254"/>
      <c r="AC58" s="254"/>
    </row>
    <row r="59" spans="1:40" ht="22.5" customHeight="1">
      <c r="C59" s="253"/>
      <c r="D59" s="238"/>
      <c r="E59" s="238"/>
      <c r="F59" s="238"/>
      <c r="G59" s="238"/>
      <c r="H59" s="238"/>
      <c r="I59" s="238"/>
      <c r="J59" s="238"/>
      <c r="K59" s="238"/>
      <c r="L59" s="238"/>
      <c r="M59" s="238"/>
      <c r="N59" s="238"/>
      <c r="P59" s="253"/>
      <c r="Q59" s="254"/>
      <c r="R59" s="254"/>
      <c r="S59" s="254"/>
      <c r="T59" s="254"/>
      <c r="U59" s="254"/>
      <c r="V59" s="254"/>
      <c r="W59" s="254"/>
      <c r="X59" s="254"/>
      <c r="Y59" s="254"/>
      <c r="Z59" s="254"/>
      <c r="AA59" s="254"/>
      <c r="AB59" s="254"/>
      <c r="AC59" s="254"/>
    </row>
    <row r="60" spans="1:40" ht="22.5" customHeight="1">
      <c r="C60" s="253"/>
      <c r="D60" s="238"/>
      <c r="E60" s="238"/>
      <c r="F60" s="238"/>
      <c r="G60" s="238"/>
      <c r="H60" s="238"/>
      <c r="I60" s="238"/>
      <c r="J60" s="238"/>
      <c r="K60" s="238"/>
      <c r="L60" s="238"/>
      <c r="M60" s="238"/>
      <c r="N60" s="238"/>
      <c r="P60" s="253"/>
      <c r="Q60" s="254"/>
      <c r="R60" s="254"/>
      <c r="S60" s="254"/>
      <c r="T60" s="254"/>
      <c r="U60" s="254"/>
      <c r="V60" s="254"/>
      <c r="W60" s="254"/>
      <c r="X60" s="254"/>
      <c r="Y60" s="254"/>
      <c r="Z60" s="254"/>
      <c r="AA60" s="254"/>
      <c r="AB60" s="254"/>
      <c r="AC60" s="254"/>
    </row>
    <row r="61" spans="1:40"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c r="AB61" s="254"/>
      <c r="AC61" s="254"/>
    </row>
    <row r="62" spans="1:40"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c r="AB62" s="254"/>
      <c r="AC62" s="254"/>
    </row>
    <row r="63" spans="1:40"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c r="AB63" s="254"/>
      <c r="AC63" s="254"/>
    </row>
    <row r="64" spans="1:40"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c r="AB64" s="254"/>
      <c r="AC64" s="254"/>
    </row>
    <row r="65" spans="3:29"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c r="AB65" s="254"/>
      <c r="AC65" s="254"/>
    </row>
    <row r="66" spans="3:29"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c r="AB66" s="254"/>
      <c r="AC66" s="254"/>
    </row>
    <row r="67" spans="3:29"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c r="AB67" s="254"/>
      <c r="AC67" s="254"/>
    </row>
    <row r="68" spans="3:29"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c r="AB68" s="254"/>
      <c r="AC68" s="254"/>
    </row>
    <row r="69" spans="3:29"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c r="AB69" s="254"/>
      <c r="AC69" s="254"/>
    </row>
    <row r="70" spans="3:29"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c r="AB70" s="254"/>
      <c r="AC70" s="254"/>
    </row>
    <row r="71" spans="3:29"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c r="AB71" s="254"/>
      <c r="AC71" s="254"/>
    </row>
    <row r="72" spans="3:29"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c r="AB72" s="254"/>
      <c r="AC72" s="254"/>
    </row>
    <row r="73" spans="3:29"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c r="AB73" s="254"/>
      <c r="AC73" s="254"/>
    </row>
    <row r="74" spans="3:29"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c r="AB74" s="254"/>
      <c r="AC74" s="254"/>
    </row>
    <row r="75" spans="3:29"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c r="AB75" s="254"/>
      <c r="AC75" s="254"/>
    </row>
    <row r="76" spans="3:29">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c r="AB76" s="254"/>
      <c r="AC76" s="254"/>
    </row>
    <row r="77" spans="3:29">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c r="AB77" s="254"/>
      <c r="AC77" s="254"/>
    </row>
    <row r="78" spans="3:29">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c r="AB78" s="254"/>
      <c r="AC78" s="254"/>
    </row>
    <row r="79" spans="3:29">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c r="AB79" s="254"/>
      <c r="AC79" s="254"/>
    </row>
    <row r="80" spans="3:29">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c r="AB80" s="254"/>
      <c r="AC80" s="254"/>
    </row>
    <row r="81" spans="3:29">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c r="AB81" s="254"/>
      <c r="AC81" s="254"/>
    </row>
    <row r="82" spans="3:29">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c r="AB82" s="254"/>
      <c r="AC82" s="254"/>
    </row>
    <row r="83" spans="3:29">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c r="AB83" s="254"/>
      <c r="AC83" s="254"/>
    </row>
    <row r="84" spans="3:29">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c r="AB84" s="254"/>
      <c r="AC84" s="254"/>
    </row>
  </sheetData>
  <sheetProtection algorithmName="SHA-512" hashValue="C4AE6w6nZchKpwsVvmco0Yx47E17QhDkG0FIp+Cy3wJFbiX9rGXF6ek0gs48vRy9jGyaqw5mrQzSn2ia+ZYuDw==" saltValue="0sCwP1yy9C/PguGS0U37kQ==" spinCount="100000" sheet="1" objects="1" scenarios="1"/>
  <mergeCells count="88">
    <mergeCell ref="G3:P3"/>
    <mergeCell ref="G4:P4"/>
    <mergeCell ref="G5:P5"/>
    <mergeCell ref="C7:AC7"/>
    <mergeCell ref="C8:E8"/>
    <mergeCell ref="F8:P8"/>
    <mergeCell ref="Q8:R8"/>
    <mergeCell ref="S8:T8"/>
    <mergeCell ref="U8:X8"/>
    <mergeCell ref="Y8:AC8"/>
    <mergeCell ref="AH8:AN8"/>
    <mergeCell ref="C9:E10"/>
    <mergeCell ref="F9:AC10"/>
    <mergeCell ref="AH9:AN9"/>
    <mergeCell ref="R12:AC12"/>
    <mergeCell ref="R13:AC18"/>
    <mergeCell ref="R19:AC19"/>
    <mergeCell ref="R20:AC28"/>
    <mergeCell ref="D35:E35"/>
    <mergeCell ref="C37:N37"/>
    <mergeCell ref="O37:AC37"/>
    <mergeCell ref="C38:F38"/>
    <mergeCell ref="G38:N38"/>
    <mergeCell ref="O38:S38"/>
    <mergeCell ref="T38:AC38"/>
    <mergeCell ref="AG38:AM38"/>
    <mergeCell ref="C39:F39"/>
    <mergeCell ref="G39:N39"/>
    <mergeCell ref="O39:S39"/>
    <mergeCell ref="T39:AC39"/>
    <mergeCell ref="AG39:AM39"/>
    <mergeCell ref="C40:F40"/>
    <mergeCell ref="G40:N40"/>
    <mergeCell ref="O40:S40"/>
    <mergeCell ref="T40:AC40"/>
    <mergeCell ref="C41:F41"/>
    <mergeCell ref="G41:N41"/>
    <mergeCell ref="O41:S41"/>
    <mergeCell ref="T41:AC41"/>
    <mergeCell ref="AG41:AM41"/>
    <mergeCell ref="C42:F43"/>
    <mergeCell ref="G42:N43"/>
    <mergeCell ref="O42:S42"/>
    <mergeCell ref="T42:AC42"/>
    <mergeCell ref="AG42:AM42"/>
    <mergeCell ref="O43:S43"/>
    <mergeCell ref="T43:AC43"/>
    <mergeCell ref="C44:N44"/>
    <mergeCell ref="O44:AC44"/>
    <mergeCell ref="AG44:AM44"/>
    <mergeCell ref="C45:F46"/>
    <mergeCell ref="G45:H45"/>
    <mergeCell ref="O45:R45"/>
    <mergeCell ref="S45:AC45"/>
    <mergeCell ref="G46:M46"/>
    <mergeCell ref="O46:R51"/>
    <mergeCell ref="S46:U46"/>
    <mergeCell ref="Y46:AA46"/>
    <mergeCell ref="AB46:AC46"/>
    <mergeCell ref="AG46:AM46"/>
    <mergeCell ref="C47:F47"/>
    <mergeCell ref="G47:N47"/>
    <mergeCell ref="S47:U48"/>
    <mergeCell ref="X47:X48"/>
    <mergeCell ref="Y47:AA48"/>
    <mergeCell ref="AB47:AC48"/>
    <mergeCell ref="AG47:AM47"/>
    <mergeCell ref="C48:F48"/>
    <mergeCell ref="G48:N48"/>
    <mergeCell ref="AG48:AM48"/>
    <mergeCell ref="AB49:AC51"/>
    <mergeCell ref="AG49:AM49"/>
    <mergeCell ref="C50:F50"/>
    <mergeCell ref="G50:N50"/>
    <mergeCell ref="AG50:AM50"/>
    <mergeCell ref="C51:F51"/>
    <mergeCell ref="G51:N51"/>
    <mergeCell ref="AG51:AM51"/>
    <mergeCell ref="C49:F49"/>
    <mergeCell ref="G49:N49"/>
    <mergeCell ref="S49:U51"/>
    <mergeCell ref="X49:X51"/>
    <mergeCell ref="Y49:AA51"/>
    <mergeCell ref="AG52:AM52"/>
    <mergeCell ref="AH53:AN53"/>
    <mergeCell ref="AH55:AN55"/>
    <mergeCell ref="AH56:AN56"/>
    <mergeCell ref="AH57:AN57"/>
  </mergeCells>
  <pageMargins left="0.45" right="0.50972222222222197" top="1.1201388888888899" bottom="0.37013888888888902" header="0.511811023622047" footer="0.511811023622047"/>
  <pageSetup paperSize="9" scale="80"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87"/>
  <dimension ref="A1:AL84"/>
  <sheetViews>
    <sheetView showGridLines="0" topLeftCell="A25" zoomScaleNormal="100" workbookViewId="0">
      <selection activeCell="O39" sqref="O39:S39"/>
    </sheetView>
  </sheetViews>
  <sheetFormatPr baseColWidth="10" defaultColWidth="11.42578125" defaultRowHeight="12.75"/>
  <cols>
    <col min="1" max="2" width="1.140625" customWidth="1"/>
    <col min="3" max="3" width="4.28515625" customWidth="1"/>
    <col min="4" max="4" width="5.42578125" customWidth="1"/>
    <col min="5" max="5" width="4.855468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923</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924</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97" t="s">
        <v>442</v>
      </c>
      <c r="S12" s="697"/>
      <c r="T12" s="697"/>
      <c r="U12" s="697"/>
      <c r="V12" s="697"/>
      <c r="W12" s="697"/>
      <c r="X12" s="697"/>
      <c r="Y12" s="697"/>
      <c r="Z12" s="697"/>
      <c r="AA12" s="697"/>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633"/>
      <c r="S13" s="633"/>
      <c r="T13" s="633"/>
      <c r="U13" s="633"/>
      <c r="V13" s="633"/>
      <c r="W13" s="633"/>
      <c r="X13" s="633"/>
      <c r="Y13" s="633"/>
      <c r="Z13" s="633"/>
      <c r="AA13" s="633"/>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633"/>
      <c r="S14" s="633"/>
      <c r="T14" s="633"/>
      <c r="U14" s="633"/>
      <c r="V14" s="633"/>
      <c r="W14" s="633"/>
      <c r="X14" s="633"/>
      <c r="Y14" s="633"/>
      <c r="Z14" s="633"/>
      <c r="AA14" s="633"/>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633"/>
      <c r="S15" s="633"/>
      <c r="T15" s="633"/>
      <c r="U15" s="633"/>
      <c r="V15" s="633"/>
      <c r="W15" s="633"/>
      <c r="X15" s="633"/>
      <c r="Y15" s="633"/>
      <c r="Z15" s="633"/>
      <c r="AA15" s="633"/>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633"/>
      <c r="S16" s="633"/>
      <c r="T16" s="633"/>
      <c r="U16" s="633"/>
      <c r="V16" s="633"/>
      <c r="W16" s="633"/>
      <c r="X16" s="633"/>
      <c r="Y16" s="633"/>
      <c r="Z16" s="633"/>
      <c r="AA16" s="633"/>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633"/>
      <c r="S17" s="633"/>
      <c r="T17" s="633"/>
      <c r="U17" s="633"/>
      <c r="V17" s="633"/>
      <c r="W17" s="633"/>
      <c r="X17" s="633"/>
      <c r="Y17" s="633"/>
      <c r="Z17" s="633"/>
      <c r="AA17" s="633"/>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633"/>
      <c r="S18" s="633"/>
      <c r="T18" s="633"/>
      <c r="U18" s="633"/>
      <c r="V18" s="633"/>
      <c r="W18" s="633"/>
      <c r="X18" s="633"/>
      <c r="Y18" s="633"/>
      <c r="Z18" s="633"/>
      <c r="AA18" s="633"/>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633"/>
      <c r="S19" s="633"/>
      <c r="T19" s="633"/>
      <c r="U19" s="633"/>
      <c r="V19" s="633"/>
      <c r="W19" s="633"/>
      <c r="X19" s="633"/>
      <c r="Y19" s="633"/>
      <c r="Z19" s="633"/>
      <c r="AA19" s="633"/>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633"/>
      <c r="S20" s="633"/>
      <c r="T20" s="633"/>
      <c r="U20" s="633"/>
      <c r="V20" s="633"/>
      <c r="W20" s="633"/>
      <c r="X20" s="633"/>
      <c r="Y20" s="633"/>
      <c r="Z20" s="633"/>
      <c r="AA20" s="633"/>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30"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51.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29.2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24"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6" t="s">
        <v>657</v>
      </c>
      <c r="V30" s="220"/>
      <c r="W30" s="220"/>
      <c r="X30" s="220"/>
      <c r="Y30" s="220"/>
      <c r="Z30" s="220"/>
      <c r="AA30" s="221"/>
      <c r="AB30" s="216"/>
      <c r="AE30" s="218"/>
      <c r="AF30" s="218"/>
      <c r="AG30" s="218"/>
      <c r="AH30" s="218"/>
      <c r="AI30" s="218"/>
      <c r="AJ30" s="218"/>
      <c r="AK30" s="218"/>
      <c r="AL30" s="218"/>
    </row>
    <row r="31" spans="2:38" ht="19.5" customHeight="1">
      <c r="B31" s="215"/>
      <c r="C31" s="219"/>
      <c r="D31" s="227" t="s">
        <v>27</v>
      </c>
      <c r="E31" s="228"/>
      <c r="F31" s="229">
        <f>INDICADORES!H97</f>
        <v>0</v>
      </c>
      <c r="G31" s="229">
        <f>INDICADORES!K97</f>
        <v>0</v>
      </c>
      <c r="H31" s="229">
        <f>INDICADORES!N97</f>
        <v>0</v>
      </c>
      <c r="I31" s="229">
        <f>INDICADORES!T97</f>
        <v>18</v>
      </c>
      <c r="J31" s="229">
        <f>INDICADORES!W97</f>
        <v>16</v>
      </c>
      <c r="K31" s="229">
        <f>INDICADORES!Z97</f>
        <v>31</v>
      </c>
      <c r="L31" s="229">
        <f>INDICADORES!AF97</f>
        <v>38</v>
      </c>
      <c r="M31" s="229">
        <f>INDICADORES!AI97</f>
        <v>44</v>
      </c>
      <c r="N31" s="229">
        <f>INDICADORES!AL97</f>
        <v>31</v>
      </c>
      <c r="O31" s="229">
        <f>INDICADORES!AR97</f>
        <v>37</v>
      </c>
      <c r="P31" s="229">
        <f>INDICADORES!AU97</f>
        <v>40</v>
      </c>
      <c r="Q31" s="229">
        <f>INDICADORES!AX97</f>
        <v>27</v>
      </c>
      <c r="R31" s="230">
        <f>SUM(F31:Q31)</f>
        <v>282</v>
      </c>
      <c r="U31" s="220"/>
      <c r="V31" s="220"/>
      <c r="W31" s="220"/>
      <c r="X31" s="220"/>
      <c r="Y31" s="220"/>
      <c r="Z31" s="220"/>
      <c r="AA31" s="221"/>
      <c r="AB31" s="216"/>
      <c r="AE31" s="218"/>
      <c r="AF31" s="218"/>
      <c r="AG31" s="218"/>
      <c r="AH31" s="218"/>
      <c r="AI31" s="218"/>
      <c r="AJ31" s="218"/>
      <c r="AK31" s="218"/>
      <c r="AL31" s="218"/>
    </row>
    <row r="32" spans="2:38" ht="19.5" customHeight="1">
      <c r="B32" s="215"/>
      <c r="C32" s="219"/>
      <c r="D32" s="227" t="s">
        <v>28</v>
      </c>
      <c r="E32" s="228"/>
      <c r="F32" s="229">
        <f>INDICADORES!I97</f>
        <v>0</v>
      </c>
      <c r="G32" s="229">
        <f>INDICADORES!L97</f>
        <v>0</v>
      </c>
      <c r="H32" s="229">
        <f>INDICADORES!O97</f>
        <v>0</v>
      </c>
      <c r="I32" s="229">
        <f>INDICADORES!U97</f>
        <v>125</v>
      </c>
      <c r="J32" s="229">
        <f>INDICADORES!X97</f>
        <v>99</v>
      </c>
      <c r="K32" s="229">
        <f>INDICADORES!AA97</f>
        <v>158</v>
      </c>
      <c r="L32" s="229">
        <f>INDICADORES!AG97</f>
        <v>199</v>
      </c>
      <c r="M32" s="229">
        <f>INDICADORES!AJ97</f>
        <v>225</v>
      </c>
      <c r="N32" s="229">
        <f>INDICADORES!AM97</f>
        <v>147</v>
      </c>
      <c r="O32" s="229">
        <f>INDICADORES!AS97</f>
        <v>190</v>
      </c>
      <c r="P32" s="229">
        <f>INDICADORES!AV97</f>
        <v>221</v>
      </c>
      <c r="Q32" s="229">
        <f>INDICADORES!AY97</f>
        <v>149</v>
      </c>
      <c r="R32" s="230">
        <f>SUM(F32:Q32)</f>
        <v>1513</v>
      </c>
      <c r="U32" s="220"/>
      <c r="V32" s="220"/>
      <c r="W32" s="220"/>
      <c r="X32" s="220"/>
      <c r="Y32" s="220"/>
      <c r="Z32" s="220"/>
      <c r="AA32" s="221"/>
      <c r="AB32" s="216"/>
      <c r="AE32" s="218"/>
      <c r="AF32" s="218"/>
      <c r="AG32" s="218"/>
      <c r="AH32" s="218"/>
      <c r="AI32" s="218"/>
      <c r="AJ32" s="218"/>
      <c r="AK32" s="218"/>
      <c r="AL32" s="218"/>
    </row>
    <row r="33" spans="2:38" ht="19.5" customHeight="1">
      <c r="B33" s="215"/>
      <c r="C33" s="219"/>
      <c r="D33" s="231" t="s">
        <v>515</v>
      </c>
      <c r="E33" s="232"/>
      <c r="F33" s="233">
        <f t="shared" ref="F33:Q33" si="0">F31</f>
        <v>0</v>
      </c>
      <c r="G33" s="233">
        <f t="shared" si="0"/>
        <v>0</v>
      </c>
      <c r="H33" s="233">
        <f t="shared" si="0"/>
        <v>0</v>
      </c>
      <c r="I33" s="233">
        <f t="shared" si="0"/>
        <v>18</v>
      </c>
      <c r="J33" s="233">
        <f t="shared" si="0"/>
        <v>16</v>
      </c>
      <c r="K33" s="233">
        <f t="shared" si="0"/>
        <v>31</v>
      </c>
      <c r="L33" s="233">
        <f t="shared" si="0"/>
        <v>38</v>
      </c>
      <c r="M33" s="233">
        <f t="shared" si="0"/>
        <v>44</v>
      </c>
      <c r="N33" s="233">
        <f t="shared" si="0"/>
        <v>31</v>
      </c>
      <c r="O33" s="233">
        <f t="shared" si="0"/>
        <v>37</v>
      </c>
      <c r="P33" s="233">
        <f t="shared" si="0"/>
        <v>40</v>
      </c>
      <c r="Q33" s="233">
        <f t="shared" si="0"/>
        <v>27</v>
      </c>
      <c r="R33" s="230">
        <f>SUM(F33:Q33)</f>
        <v>282</v>
      </c>
      <c r="U33" s="234">
        <f>AVERAGE(F33,G33,H33,I33,J33,K33,L33,M33,N33,O33,P33,Q33)</f>
        <v>23.5</v>
      </c>
      <c r="V33" s="220"/>
      <c r="W33" s="220"/>
      <c r="X33" s="220"/>
      <c r="Y33" s="220"/>
      <c r="Z33" s="220"/>
      <c r="AA33" s="221"/>
      <c r="AB33" s="216"/>
      <c r="AE33" s="218"/>
      <c r="AF33" s="218"/>
      <c r="AG33" s="218"/>
      <c r="AH33" s="218"/>
      <c r="AI33" s="218"/>
      <c r="AJ33" s="218"/>
      <c r="AK33" s="218"/>
      <c r="AL33" s="218"/>
    </row>
    <row r="34" spans="2:38" ht="19.5" customHeight="1">
      <c r="B34" s="215"/>
      <c r="C34" s="219"/>
      <c r="D34" s="231" t="s">
        <v>516</v>
      </c>
      <c r="E34" s="232"/>
      <c r="F34" s="235"/>
      <c r="G34" s="235"/>
      <c r="H34" s="235"/>
      <c r="I34" s="235"/>
      <c r="J34" s="235"/>
      <c r="K34" s="235"/>
      <c r="L34" s="235"/>
      <c r="M34" s="235"/>
      <c r="N34" s="235"/>
      <c r="O34" s="235"/>
      <c r="P34" s="235"/>
      <c r="Q34" s="235"/>
      <c r="R34" s="235"/>
      <c r="U34" s="236"/>
      <c r="V34" s="220"/>
      <c r="W34" s="220"/>
      <c r="X34" s="220"/>
      <c r="Y34" s="220"/>
      <c r="Z34" s="220"/>
      <c r="AA34" s="221"/>
      <c r="AB34" s="216"/>
      <c r="AE34" s="218"/>
      <c r="AF34" s="218"/>
      <c r="AG34" s="218"/>
      <c r="AH34" s="218"/>
      <c r="AI34" s="218"/>
      <c r="AJ34" s="218"/>
      <c r="AK34" s="218"/>
      <c r="AL34" s="218"/>
    </row>
    <row r="35" spans="2:38" ht="16.5" customHeight="1">
      <c r="B35" s="215"/>
      <c r="C35" s="219"/>
      <c r="D35" s="685" t="s">
        <v>26</v>
      </c>
      <c r="E35" s="685"/>
      <c r="F35" s="237"/>
      <c r="G35" s="237"/>
      <c r="H35" s="237"/>
      <c r="I35" s="237"/>
      <c r="J35" s="237"/>
      <c r="K35" s="237"/>
      <c r="L35" s="237"/>
      <c r="M35" s="237"/>
      <c r="N35" s="237"/>
      <c r="O35" s="237"/>
      <c r="P35" s="237"/>
      <c r="Q35" s="237"/>
      <c r="R35" s="235"/>
      <c r="U35" s="220"/>
      <c r="V35" s="220"/>
      <c r="W35" s="220"/>
      <c r="X35" s="220"/>
      <c r="Y35" s="220"/>
      <c r="Z35" s="220"/>
      <c r="AA35" s="221"/>
      <c r="AB35" s="216"/>
      <c r="AE35" s="218"/>
      <c r="AF35" s="218"/>
      <c r="AG35" s="218"/>
      <c r="AH35" s="218"/>
      <c r="AI35" s="218"/>
      <c r="AJ35" s="218"/>
      <c r="AK35" s="218"/>
      <c r="AL35" s="218"/>
    </row>
    <row r="36" spans="2:38" ht="18.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925</v>
      </c>
      <c r="D38" s="677"/>
      <c r="E38" s="677"/>
      <c r="F38" s="677"/>
      <c r="G38" s="678" t="s">
        <v>315</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926</v>
      </c>
      <c r="D39" s="661"/>
      <c r="E39" s="661"/>
      <c r="F39" s="661"/>
      <c r="G39" s="790" t="s">
        <v>316</v>
      </c>
      <c r="H39" s="790"/>
      <c r="I39" s="790"/>
      <c r="J39" s="790"/>
      <c r="K39" s="790"/>
      <c r="L39" s="790"/>
      <c r="M39" s="790"/>
      <c r="N39" s="790"/>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659</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671" t="s">
        <v>927</v>
      </c>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652</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21" customHeight="1">
      <c r="B49" s="215"/>
      <c r="C49" s="648" t="s">
        <v>526</v>
      </c>
      <c r="D49" s="648"/>
      <c r="E49" s="648"/>
      <c r="F49" s="648"/>
      <c r="G49" s="652" t="s">
        <v>928</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v>1098</v>
      </c>
      <c r="G54" s="238">
        <v>1802</v>
      </c>
      <c r="H54" s="238">
        <v>1086</v>
      </c>
      <c r="I54" s="238">
        <v>334</v>
      </c>
      <c r="J54" s="238">
        <v>561</v>
      </c>
      <c r="K54" s="238">
        <v>626</v>
      </c>
      <c r="L54" s="238">
        <v>504</v>
      </c>
      <c r="M54" s="238">
        <v>950</v>
      </c>
      <c r="N54" s="238">
        <v>1380</v>
      </c>
      <c r="O54" s="238">
        <v>1042</v>
      </c>
      <c r="P54" s="238">
        <v>1362</v>
      </c>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0bGrEtHDFQcpq0G9JoYfNxQpi5y0MbFkeDun8pKbI3fXU4GdevZKADRcN+9jq9b1JeUbhiophnRndCnwpCKtfg==" saltValue="x3hFsXsT+SIlLtwWn8g9N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88"/>
  <dimension ref="A1:AL84"/>
  <sheetViews>
    <sheetView showGridLines="0" topLeftCell="A24" zoomScaleNormal="100" workbookViewId="0">
      <selection activeCell="F31" sqref="F31"/>
    </sheetView>
  </sheetViews>
  <sheetFormatPr baseColWidth="10" defaultColWidth="11.42578125" defaultRowHeight="12.75"/>
  <cols>
    <col min="1" max="2" width="1.140625" customWidth="1"/>
    <col min="3" max="3" width="4.28515625" customWidth="1"/>
    <col min="4" max="4" width="5.42578125" customWidth="1"/>
    <col min="5" max="5" width="4.855468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929</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930</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97" t="s">
        <v>442</v>
      </c>
      <c r="S12" s="697"/>
      <c r="T12" s="697"/>
      <c r="U12" s="697"/>
      <c r="V12" s="697"/>
      <c r="W12" s="697"/>
      <c r="X12" s="697"/>
      <c r="Y12" s="697"/>
      <c r="Z12" s="697"/>
      <c r="AA12" s="697"/>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91"/>
      <c r="S13" s="791"/>
      <c r="T13" s="791"/>
      <c r="U13" s="791"/>
      <c r="V13" s="791"/>
      <c r="W13" s="791"/>
      <c r="X13" s="791"/>
      <c r="Y13" s="791"/>
      <c r="Z13" s="791"/>
      <c r="AA13" s="791"/>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91"/>
      <c r="S14" s="791"/>
      <c r="T14" s="791"/>
      <c r="U14" s="791"/>
      <c r="V14" s="791"/>
      <c r="W14" s="791"/>
      <c r="X14" s="791"/>
      <c r="Y14" s="791"/>
      <c r="Z14" s="791"/>
      <c r="AA14" s="791"/>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91"/>
      <c r="S15" s="791"/>
      <c r="T15" s="791"/>
      <c r="U15" s="791"/>
      <c r="V15" s="791"/>
      <c r="W15" s="791"/>
      <c r="X15" s="791"/>
      <c r="Y15" s="791"/>
      <c r="Z15" s="791"/>
      <c r="AA15" s="791"/>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91"/>
      <c r="S16" s="791"/>
      <c r="T16" s="791"/>
      <c r="U16" s="791"/>
      <c r="V16" s="791"/>
      <c r="W16" s="791"/>
      <c r="X16" s="791"/>
      <c r="Y16" s="791"/>
      <c r="Z16" s="791"/>
      <c r="AA16" s="791"/>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91"/>
      <c r="S17" s="791"/>
      <c r="T17" s="791"/>
      <c r="U17" s="791"/>
      <c r="V17" s="791"/>
      <c r="W17" s="791"/>
      <c r="X17" s="791"/>
      <c r="Y17" s="791"/>
      <c r="Z17" s="791"/>
      <c r="AA17" s="791"/>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91"/>
      <c r="S18" s="791"/>
      <c r="T18" s="791"/>
      <c r="U18" s="791"/>
      <c r="V18" s="791"/>
      <c r="W18" s="791"/>
      <c r="X18" s="791"/>
      <c r="Y18" s="791"/>
      <c r="Z18" s="791"/>
      <c r="AA18" s="791"/>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91"/>
      <c r="S19" s="791"/>
      <c r="T19" s="791"/>
      <c r="U19" s="791"/>
      <c r="V19" s="791"/>
      <c r="W19" s="791"/>
      <c r="X19" s="791"/>
      <c r="Y19" s="791"/>
      <c r="Z19" s="791"/>
      <c r="AA19" s="791"/>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91"/>
      <c r="S20" s="791"/>
      <c r="T20" s="791"/>
      <c r="U20" s="791"/>
      <c r="V20" s="791"/>
      <c r="W20" s="791"/>
      <c r="X20" s="791"/>
      <c r="Y20" s="791"/>
      <c r="Z20" s="791"/>
      <c r="AA20" s="791"/>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3"/>
      <c r="S22" s="753"/>
      <c r="T22" s="753"/>
      <c r="U22" s="753"/>
      <c r="V22" s="753"/>
      <c r="W22" s="753"/>
      <c r="X22" s="753"/>
      <c r="Y22" s="753"/>
      <c r="Z22" s="753"/>
      <c r="AA22" s="753"/>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3"/>
      <c r="S23" s="753"/>
      <c r="T23" s="753"/>
      <c r="U23" s="753"/>
      <c r="V23" s="753"/>
      <c r="W23" s="753"/>
      <c r="X23" s="753"/>
      <c r="Y23" s="753"/>
      <c r="Z23" s="753"/>
      <c r="AA23" s="753"/>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3"/>
      <c r="S24" s="753"/>
      <c r="T24" s="753"/>
      <c r="U24" s="753"/>
      <c r="V24" s="753"/>
      <c r="W24" s="753"/>
      <c r="X24" s="753"/>
      <c r="Y24" s="753"/>
      <c r="Z24" s="753"/>
      <c r="AA24" s="753"/>
      <c r="AB24" s="216"/>
      <c r="AE24" s="218"/>
      <c r="AF24" s="218"/>
      <c r="AG24" s="218"/>
      <c r="AH24" s="218"/>
      <c r="AI24" s="218"/>
      <c r="AJ24" s="218"/>
      <c r="AK24" s="218"/>
      <c r="AL24" s="218"/>
    </row>
    <row r="25" spans="2:38" ht="30" customHeight="1">
      <c r="B25" s="215"/>
      <c r="C25" s="219"/>
      <c r="D25" s="220"/>
      <c r="E25" s="220"/>
      <c r="F25" s="220"/>
      <c r="G25" s="220"/>
      <c r="H25" s="220"/>
      <c r="I25" s="220"/>
      <c r="J25" s="220"/>
      <c r="K25" s="220"/>
      <c r="L25" s="220"/>
      <c r="M25" s="220"/>
      <c r="N25" s="220"/>
      <c r="O25" s="220"/>
      <c r="P25" s="220"/>
      <c r="Q25" s="220"/>
      <c r="R25" s="753"/>
      <c r="S25" s="753"/>
      <c r="T25" s="753"/>
      <c r="U25" s="753"/>
      <c r="V25" s="753"/>
      <c r="W25" s="753"/>
      <c r="X25" s="753"/>
      <c r="Y25" s="753"/>
      <c r="Z25" s="753"/>
      <c r="AA25" s="753"/>
      <c r="AB25" s="216"/>
      <c r="AE25" s="218"/>
      <c r="AF25" s="218"/>
      <c r="AG25" s="218"/>
      <c r="AH25" s="218"/>
      <c r="AI25" s="218"/>
      <c r="AJ25" s="218"/>
      <c r="AK25" s="218"/>
      <c r="AL25" s="218"/>
    </row>
    <row r="26" spans="2:38" ht="51.75" customHeight="1">
      <c r="B26" s="215"/>
      <c r="C26" s="219"/>
      <c r="D26" s="220"/>
      <c r="E26" s="220"/>
      <c r="F26" s="220"/>
      <c r="G26" s="220"/>
      <c r="H26" s="220"/>
      <c r="I26" s="220"/>
      <c r="J26" s="220"/>
      <c r="K26" s="220"/>
      <c r="L26" s="220"/>
      <c r="M26" s="220"/>
      <c r="N26" s="220"/>
      <c r="O26" s="220"/>
      <c r="P26" s="220"/>
      <c r="Q26" s="220"/>
      <c r="R26" s="753"/>
      <c r="S26" s="753"/>
      <c r="T26" s="753"/>
      <c r="U26" s="753"/>
      <c r="V26" s="753"/>
      <c r="W26" s="753"/>
      <c r="X26" s="753"/>
      <c r="Y26" s="753"/>
      <c r="Z26" s="753"/>
      <c r="AA26" s="753"/>
      <c r="AB26" s="216"/>
      <c r="AE26" s="218"/>
      <c r="AF26" s="218"/>
      <c r="AG26" s="218"/>
      <c r="AH26" s="218"/>
      <c r="AI26" s="218"/>
      <c r="AJ26" s="218"/>
      <c r="AK26" s="218"/>
      <c r="AL26" s="218"/>
    </row>
    <row r="27" spans="2:38" ht="29.25" customHeight="1">
      <c r="B27" s="215"/>
      <c r="C27" s="219"/>
      <c r="D27" s="220"/>
      <c r="E27" s="220"/>
      <c r="F27" s="220"/>
      <c r="G27" s="220"/>
      <c r="H27" s="220"/>
      <c r="I27" s="220"/>
      <c r="J27" s="220"/>
      <c r="K27" s="220"/>
      <c r="L27" s="220"/>
      <c r="M27" s="220"/>
      <c r="N27" s="220"/>
      <c r="O27" s="220"/>
      <c r="P27" s="220"/>
      <c r="Q27" s="220"/>
      <c r="R27" s="753"/>
      <c r="S27" s="753"/>
      <c r="T27" s="753"/>
      <c r="U27" s="753"/>
      <c r="V27" s="753"/>
      <c r="W27" s="753"/>
      <c r="X27" s="753"/>
      <c r="Y27" s="753"/>
      <c r="Z27" s="753"/>
      <c r="AA27" s="753"/>
      <c r="AB27" s="216"/>
      <c r="AE27" s="218"/>
      <c r="AF27" s="218"/>
      <c r="AG27" s="218"/>
      <c r="AH27" s="218"/>
      <c r="AI27" s="218"/>
      <c r="AJ27" s="218"/>
      <c r="AK27" s="218"/>
      <c r="AL27" s="218"/>
    </row>
    <row r="28" spans="2:38" ht="24" customHeight="1">
      <c r="B28" s="215"/>
      <c r="C28" s="219"/>
      <c r="D28" s="220"/>
      <c r="E28" s="220"/>
      <c r="F28" s="220"/>
      <c r="G28" s="220"/>
      <c r="H28" s="220"/>
      <c r="I28" s="220"/>
      <c r="J28" s="220"/>
      <c r="K28" s="220"/>
      <c r="L28" s="220"/>
      <c r="M28" s="220"/>
      <c r="N28" s="220"/>
      <c r="O28" s="220"/>
      <c r="P28" s="220"/>
      <c r="Q28" s="220"/>
      <c r="R28" s="753"/>
      <c r="S28" s="753"/>
      <c r="T28" s="753"/>
      <c r="U28" s="753"/>
      <c r="V28" s="753"/>
      <c r="W28" s="753"/>
      <c r="X28" s="753"/>
      <c r="Y28" s="753"/>
      <c r="Z28" s="753"/>
      <c r="AA28" s="753"/>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6" t="s">
        <v>657</v>
      </c>
      <c r="V30" s="220"/>
      <c r="W30" s="220"/>
      <c r="X30" s="220"/>
      <c r="Y30" s="220"/>
      <c r="Z30" s="220"/>
      <c r="AA30" s="221"/>
      <c r="AB30" s="216"/>
      <c r="AE30" s="218"/>
      <c r="AF30" s="218"/>
      <c r="AG30" s="218"/>
      <c r="AH30" s="218"/>
      <c r="AI30" s="218"/>
      <c r="AJ30" s="218"/>
      <c r="AK30" s="218"/>
      <c r="AL30" s="218"/>
    </row>
    <row r="31" spans="2:38" ht="19.5" customHeight="1">
      <c r="B31" s="215"/>
      <c r="C31" s="219"/>
      <c r="D31" s="227" t="s">
        <v>27</v>
      </c>
      <c r="E31" s="228"/>
      <c r="F31" s="229">
        <f>INDICADORES!H87</f>
        <v>875</v>
      </c>
      <c r="G31" s="229">
        <f>INDICADORES!K87</f>
        <v>851</v>
      </c>
      <c r="H31" s="229">
        <f>INDICADORES!N87</f>
        <v>767</v>
      </c>
      <c r="I31" s="229">
        <f>INDICADORES!T87</f>
        <v>1008</v>
      </c>
      <c r="J31" s="229">
        <f>INDICADORES!W87</f>
        <v>1023</v>
      </c>
      <c r="K31" s="229">
        <f>INDICADORES!Z87</f>
        <v>1066</v>
      </c>
      <c r="L31" s="229">
        <f>INDICADORES!AF87</f>
        <v>1248</v>
      </c>
      <c r="M31" s="229">
        <f>INDICADORES!AI87</f>
        <v>1288</v>
      </c>
      <c r="N31" s="229">
        <f>INDICADORES!AL87</f>
        <v>792</v>
      </c>
      <c r="O31" s="229">
        <f>INDICADORES!AR87</f>
        <v>1057</v>
      </c>
      <c r="P31" s="229">
        <f>INDICADORES!AU87</f>
        <v>1053</v>
      </c>
      <c r="Q31" s="229">
        <f>INDICADORES!AX87</f>
        <v>1074</v>
      </c>
      <c r="R31" s="230">
        <f>SUM(F31:Q31)</f>
        <v>12102</v>
      </c>
      <c r="U31" s="220"/>
      <c r="V31" s="220"/>
      <c r="W31" s="220"/>
      <c r="X31" s="220"/>
      <c r="Y31" s="220"/>
      <c r="Z31" s="220"/>
      <c r="AA31" s="221"/>
      <c r="AB31" s="216"/>
      <c r="AE31" s="218"/>
      <c r="AF31" s="218"/>
      <c r="AG31" s="218"/>
      <c r="AH31" s="218"/>
      <c r="AI31" s="218"/>
      <c r="AJ31" s="218"/>
      <c r="AK31" s="218"/>
      <c r="AL31" s="218"/>
    </row>
    <row r="32" spans="2:38" ht="19.5" customHeight="1">
      <c r="B32" s="215"/>
      <c r="C32" s="219"/>
      <c r="D32" s="227" t="s">
        <v>28</v>
      </c>
      <c r="E32" s="228"/>
      <c r="F32" s="229" t="s">
        <v>219</v>
      </c>
      <c r="G32" s="229" t="s">
        <v>219</v>
      </c>
      <c r="H32" s="229" t="s">
        <v>219</v>
      </c>
      <c r="I32" s="229" t="s">
        <v>219</v>
      </c>
      <c r="J32" s="229" t="s">
        <v>219</v>
      </c>
      <c r="K32" s="229" t="s">
        <v>219</v>
      </c>
      <c r="L32" s="229" t="s">
        <v>219</v>
      </c>
      <c r="M32" s="229" t="s">
        <v>219</v>
      </c>
      <c r="N32" s="229" t="s">
        <v>219</v>
      </c>
      <c r="O32" s="229" t="s">
        <v>219</v>
      </c>
      <c r="P32" s="229" t="s">
        <v>219</v>
      </c>
      <c r="Q32" s="229" t="s">
        <v>219</v>
      </c>
      <c r="R32" s="230">
        <f>SUM(F32:Q32)</f>
        <v>0</v>
      </c>
      <c r="U32" s="220"/>
      <c r="V32" s="220"/>
      <c r="W32" s="220"/>
      <c r="X32" s="220"/>
      <c r="Y32" s="220"/>
      <c r="Z32" s="220"/>
      <c r="AA32" s="221"/>
      <c r="AB32" s="216"/>
      <c r="AE32" s="218"/>
      <c r="AF32" s="218"/>
      <c r="AG32" s="218"/>
      <c r="AH32" s="218"/>
      <c r="AI32" s="218"/>
      <c r="AJ32" s="218"/>
      <c r="AK32" s="218"/>
      <c r="AL32" s="218"/>
    </row>
    <row r="33" spans="2:38" ht="19.5" customHeight="1">
      <c r="B33" s="215"/>
      <c r="C33" s="219"/>
      <c r="D33" s="231" t="s">
        <v>515</v>
      </c>
      <c r="E33" s="232"/>
      <c r="F33" s="233">
        <f t="shared" ref="F33:Q33" si="0">F31</f>
        <v>875</v>
      </c>
      <c r="G33" s="233">
        <f t="shared" si="0"/>
        <v>851</v>
      </c>
      <c r="H33" s="233">
        <f t="shared" si="0"/>
        <v>767</v>
      </c>
      <c r="I33" s="233">
        <f t="shared" si="0"/>
        <v>1008</v>
      </c>
      <c r="J33" s="233">
        <f t="shared" si="0"/>
        <v>1023</v>
      </c>
      <c r="K33" s="233">
        <f t="shared" si="0"/>
        <v>1066</v>
      </c>
      <c r="L33" s="233">
        <f t="shared" si="0"/>
        <v>1248</v>
      </c>
      <c r="M33" s="233">
        <f t="shared" si="0"/>
        <v>1288</v>
      </c>
      <c r="N33" s="233">
        <f t="shared" si="0"/>
        <v>792</v>
      </c>
      <c r="O33" s="233">
        <f t="shared" si="0"/>
        <v>1057</v>
      </c>
      <c r="P33" s="233">
        <f t="shared" si="0"/>
        <v>1053</v>
      </c>
      <c r="Q33" s="233">
        <f t="shared" si="0"/>
        <v>1074</v>
      </c>
      <c r="R33" s="230">
        <f>SUM(F33:Q33)</f>
        <v>12102</v>
      </c>
      <c r="U33" s="234">
        <f>AVERAGE(F33,G33,H33,I33,J33,K33,L33,M33,N33,O33,P33,Q33)</f>
        <v>1008.5</v>
      </c>
      <c r="V33" s="220"/>
      <c r="W33" s="220"/>
      <c r="X33" s="220"/>
      <c r="Y33" s="220"/>
      <c r="Z33" s="220"/>
      <c r="AA33" s="221"/>
      <c r="AB33" s="216"/>
      <c r="AE33" s="218"/>
      <c r="AF33" s="218"/>
      <c r="AG33" s="218"/>
      <c r="AH33" s="218"/>
      <c r="AI33" s="218"/>
      <c r="AJ33" s="218"/>
      <c r="AK33" s="218"/>
      <c r="AL33" s="218"/>
    </row>
    <row r="34" spans="2:38" ht="19.5" customHeight="1">
      <c r="B34" s="215"/>
      <c r="C34" s="219"/>
      <c r="D34" s="231" t="s">
        <v>516</v>
      </c>
      <c r="E34" s="232"/>
      <c r="F34" s="235">
        <v>586</v>
      </c>
      <c r="G34" s="235">
        <v>516</v>
      </c>
      <c r="H34" s="235">
        <v>624</v>
      </c>
      <c r="I34" s="235">
        <v>696</v>
      </c>
      <c r="J34" s="235">
        <v>638</v>
      </c>
      <c r="K34" s="235">
        <v>705</v>
      </c>
      <c r="L34" s="235">
        <v>708</v>
      </c>
      <c r="M34" s="235">
        <v>667</v>
      </c>
      <c r="N34" s="235">
        <v>688</v>
      </c>
      <c r="O34" s="235">
        <v>739</v>
      </c>
      <c r="P34" s="235">
        <v>713</v>
      </c>
      <c r="Q34" s="235">
        <v>643</v>
      </c>
      <c r="R34" s="235">
        <v>7923</v>
      </c>
      <c r="U34" s="236"/>
      <c r="V34" s="220"/>
      <c r="W34" s="220"/>
      <c r="X34" s="220"/>
      <c r="Y34" s="220"/>
      <c r="Z34" s="220"/>
      <c r="AA34" s="221"/>
      <c r="AB34" s="216"/>
      <c r="AE34" s="218"/>
      <c r="AF34" s="218"/>
      <c r="AG34" s="218"/>
      <c r="AH34" s="218"/>
      <c r="AI34" s="218"/>
      <c r="AJ34" s="218"/>
      <c r="AK34" s="218"/>
      <c r="AL34" s="218"/>
    </row>
    <row r="35" spans="2:38" ht="16.5" customHeight="1">
      <c r="B35" s="215"/>
      <c r="C35" s="219"/>
      <c r="D35" s="685" t="s">
        <v>26</v>
      </c>
      <c r="E35" s="685"/>
      <c r="F35" s="237">
        <v>600</v>
      </c>
      <c r="G35" s="237">
        <v>600</v>
      </c>
      <c r="H35" s="237">
        <v>600</v>
      </c>
      <c r="I35" s="237">
        <v>600</v>
      </c>
      <c r="J35" s="237">
        <v>600</v>
      </c>
      <c r="K35" s="237">
        <v>600</v>
      </c>
      <c r="L35" s="237">
        <v>600</v>
      </c>
      <c r="M35" s="237">
        <v>600</v>
      </c>
      <c r="N35" s="237">
        <v>600</v>
      </c>
      <c r="O35" s="237">
        <v>600</v>
      </c>
      <c r="P35" s="237">
        <v>600</v>
      </c>
      <c r="Q35" s="237">
        <v>600</v>
      </c>
      <c r="R35" s="235">
        <f>SUM(F35:Q35)</f>
        <v>7200</v>
      </c>
      <c r="U35" s="220"/>
      <c r="V35" s="220"/>
      <c r="W35" s="220"/>
      <c r="X35" s="220"/>
      <c r="Y35" s="220"/>
      <c r="Z35" s="220"/>
      <c r="AA35" s="221"/>
      <c r="AB35" s="216"/>
      <c r="AE35" s="218"/>
      <c r="AF35" s="218"/>
      <c r="AG35" s="218"/>
      <c r="AH35" s="218"/>
      <c r="AI35" s="218"/>
      <c r="AJ35" s="218"/>
      <c r="AK35" s="218"/>
      <c r="AL35" s="218"/>
    </row>
    <row r="36" spans="2:38" ht="18.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931</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659</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652</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21" customHeight="1">
      <c r="B49" s="215"/>
      <c r="C49" s="648" t="s">
        <v>526</v>
      </c>
      <c r="D49" s="648"/>
      <c r="E49" s="648"/>
      <c r="F49" s="648"/>
      <c r="G49" s="652" t="s">
        <v>932</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1G7mQ7Gvg9KPZK0pSfGDqliAtwdWmtRMNauQ1MmLi0XGZVtohgvgrhwRHHYyK7V3mUNzr6bkZ8L1bp2+Ax93Cg==" saltValue="Ii8My0Pjs89bHpGBaWfu9w=="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89"/>
  <dimension ref="A1:AL84"/>
  <sheetViews>
    <sheetView showGridLines="0" topLeftCell="A24" zoomScaleNormal="100" workbookViewId="0">
      <selection activeCell="F31" sqref="F31"/>
    </sheetView>
  </sheetViews>
  <sheetFormatPr baseColWidth="10" defaultColWidth="11.42578125" defaultRowHeight="12.75"/>
  <cols>
    <col min="1" max="2" width="1.140625" customWidth="1"/>
    <col min="3" max="3" width="4.28515625" customWidth="1"/>
    <col min="4" max="4" width="5.42578125" customWidth="1"/>
    <col min="5" max="5" width="4.855468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933</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930</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97" t="s">
        <v>442</v>
      </c>
      <c r="S12" s="697"/>
      <c r="T12" s="697"/>
      <c r="U12" s="697"/>
      <c r="V12" s="697"/>
      <c r="W12" s="697"/>
      <c r="X12" s="697"/>
      <c r="Y12" s="697"/>
      <c r="Z12" s="697"/>
      <c r="AA12" s="697"/>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633"/>
      <c r="S13" s="633"/>
      <c r="T13" s="633"/>
      <c r="U13" s="633"/>
      <c r="V13" s="633"/>
      <c r="W13" s="633"/>
      <c r="X13" s="633"/>
      <c r="Y13" s="633"/>
      <c r="Z13" s="633"/>
      <c r="AA13" s="633"/>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633"/>
      <c r="S14" s="633"/>
      <c r="T14" s="633"/>
      <c r="U14" s="633"/>
      <c r="V14" s="633"/>
      <c r="W14" s="633"/>
      <c r="X14" s="633"/>
      <c r="Y14" s="633"/>
      <c r="Z14" s="633"/>
      <c r="AA14" s="633"/>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633"/>
      <c r="S15" s="633"/>
      <c r="T15" s="633"/>
      <c r="U15" s="633"/>
      <c r="V15" s="633"/>
      <c r="W15" s="633"/>
      <c r="X15" s="633"/>
      <c r="Y15" s="633"/>
      <c r="Z15" s="633"/>
      <c r="AA15" s="633"/>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633"/>
      <c r="S16" s="633"/>
      <c r="T16" s="633"/>
      <c r="U16" s="633"/>
      <c r="V16" s="633"/>
      <c r="W16" s="633"/>
      <c r="X16" s="633"/>
      <c r="Y16" s="633"/>
      <c r="Z16" s="633"/>
      <c r="AA16" s="633"/>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633"/>
      <c r="S17" s="633"/>
      <c r="T17" s="633"/>
      <c r="U17" s="633"/>
      <c r="V17" s="633"/>
      <c r="W17" s="633"/>
      <c r="X17" s="633"/>
      <c r="Y17" s="633"/>
      <c r="Z17" s="633"/>
      <c r="AA17" s="633"/>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633"/>
      <c r="S18" s="633"/>
      <c r="T18" s="633"/>
      <c r="U18" s="633"/>
      <c r="V18" s="633"/>
      <c r="W18" s="633"/>
      <c r="X18" s="633"/>
      <c r="Y18" s="633"/>
      <c r="Z18" s="633"/>
      <c r="AA18" s="633"/>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633"/>
      <c r="S19" s="633"/>
      <c r="T19" s="633"/>
      <c r="U19" s="633"/>
      <c r="V19" s="633"/>
      <c r="W19" s="633"/>
      <c r="X19" s="633"/>
      <c r="Y19" s="633"/>
      <c r="Z19" s="633"/>
      <c r="AA19" s="633"/>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633"/>
      <c r="S20" s="633"/>
      <c r="T20" s="633"/>
      <c r="U20" s="633"/>
      <c r="V20" s="633"/>
      <c r="W20" s="633"/>
      <c r="X20" s="633"/>
      <c r="Y20" s="633"/>
      <c r="Z20" s="633"/>
      <c r="AA20" s="633"/>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30"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51.75"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29.25"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24"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6" t="s">
        <v>657</v>
      </c>
      <c r="V30" s="220"/>
      <c r="W30" s="220"/>
      <c r="X30" s="220"/>
      <c r="Y30" s="220"/>
      <c r="Z30" s="220"/>
      <c r="AA30" s="221"/>
      <c r="AB30" s="216"/>
      <c r="AE30" s="218"/>
      <c r="AF30" s="218"/>
      <c r="AG30" s="218"/>
      <c r="AH30" s="218"/>
      <c r="AI30" s="218"/>
      <c r="AJ30" s="218"/>
      <c r="AK30" s="218"/>
      <c r="AL30" s="218"/>
    </row>
    <row r="31" spans="2:38" ht="19.5" customHeight="1">
      <c r="B31" s="215"/>
      <c r="C31" s="219"/>
      <c r="D31" s="227" t="s">
        <v>27</v>
      </c>
      <c r="E31" s="228"/>
      <c r="F31" s="229">
        <f>INDICADORES!H88</f>
        <v>2384</v>
      </c>
      <c r="G31" s="229">
        <f>INDICADORES!K88</f>
        <v>2340</v>
      </c>
      <c r="H31" s="229">
        <f>INDICADORES!N88</f>
        <v>2403</v>
      </c>
      <c r="I31" s="229">
        <f>INDICADORES!T88</f>
        <v>2546</v>
      </c>
      <c r="J31" s="229">
        <f>INDICADORES!W88</f>
        <v>2575</v>
      </c>
      <c r="K31" s="229">
        <f>INDICADORES!Z88</f>
        <v>2522</v>
      </c>
      <c r="L31" s="229">
        <f>INDICADORES!AF88</f>
        <v>2638</v>
      </c>
      <c r="M31" s="229">
        <f>INDICADORES!AI88</f>
        <v>2636</v>
      </c>
      <c r="N31" s="229">
        <f>INDICADORES!AL88</f>
        <v>2674</v>
      </c>
      <c r="O31" s="229">
        <f>INDICADORES!AR88</f>
        <v>2610</v>
      </c>
      <c r="P31" s="229">
        <f>INDICADORES!AU88</f>
        <v>2601</v>
      </c>
      <c r="Q31" s="229">
        <f>INDICADORES!AX88</f>
        <v>2659</v>
      </c>
      <c r="R31" s="230">
        <f>SUM(F31:Q31)</f>
        <v>30588</v>
      </c>
      <c r="U31" s="220"/>
      <c r="V31" s="220"/>
      <c r="W31" s="220"/>
      <c r="X31" s="220"/>
      <c r="Y31" s="220"/>
      <c r="Z31" s="220"/>
      <c r="AA31" s="221"/>
      <c r="AB31" s="216"/>
      <c r="AE31" s="218"/>
      <c r="AF31" s="218"/>
      <c r="AG31" s="218"/>
      <c r="AH31" s="218"/>
      <c r="AI31" s="218"/>
      <c r="AJ31" s="218"/>
      <c r="AK31" s="218"/>
      <c r="AL31" s="218"/>
    </row>
    <row r="32" spans="2:38" ht="19.5" customHeight="1">
      <c r="B32" s="215"/>
      <c r="C32" s="219"/>
      <c r="D32" s="227" t="s">
        <v>28</v>
      </c>
      <c r="E32" s="228"/>
      <c r="F32" s="229" t="s">
        <v>219</v>
      </c>
      <c r="G32" s="229" t="s">
        <v>219</v>
      </c>
      <c r="H32" s="229" t="s">
        <v>219</v>
      </c>
      <c r="I32" s="229" t="s">
        <v>219</v>
      </c>
      <c r="J32" s="229" t="s">
        <v>219</v>
      </c>
      <c r="K32" s="229" t="s">
        <v>219</v>
      </c>
      <c r="L32" s="229" t="s">
        <v>219</v>
      </c>
      <c r="M32" s="229" t="s">
        <v>219</v>
      </c>
      <c r="N32" s="229" t="s">
        <v>219</v>
      </c>
      <c r="O32" s="229" t="s">
        <v>219</v>
      </c>
      <c r="P32" s="229" t="s">
        <v>219</v>
      </c>
      <c r="Q32" s="229" t="s">
        <v>219</v>
      </c>
      <c r="R32" s="230">
        <f>SUM(F32:Q32)</f>
        <v>0</v>
      </c>
      <c r="U32" s="220"/>
      <c r="V32" s="220"/>
      <c r="W32" s="220"/>
      <c r="X32" s="220"/>
      <c r="Y32" s="220"/>
      <c r="Z32" s="220"/>
      <c r="AA32" s="221"/>
      <c r="AB32" s="216"/>
      <c r="AE32" s="218"/>
      <c r="AF32" s="218"/>
      <c r="AG32" s="218"/>
      <c r="AH32" s="218"/>
      <c r="AI32" s="218"/>
      <c r="AJ32" s="218"/>
      <c r="AK32" s="218"/>
      <c r="AL32" s="218"/>
    </row>
    <row r="33" spans="2:38" ht="19.5" customHeight="1">
      <c r="B33" s="215"/>
      <c r="C33" s="219"/>
      <c r="D33" s="231" t="s">
        <v>515</v>
      </c>
      <c r="E33" s="232"/>
      <c r="F33" s="233">
        <f t="shared" ref="F33:Q33" si="0">F31</f>
        <v>2384</v>
      </c>
      <c r="G33" s="233">
        <f t="shared" si="0"/>
        <v>2340</v>
      </c>
      <c r="H33" s="233">
        <f t="shared" si="0"/>
        <v>2403</v>
      </c>
      <c r="I33" s="233">
        <f t="shared" si="0"/>
        <v>2546</v>
      </c>
      <c r="J33" s="233">
        <f t="shared" si="0"/>
        <v>2575</v>
      </c>
      <c r="K33" s="233">
        <f t="shared" si="0"/>
        <v>2522</v>
      </c>
      <c r="L33" s="233">
        <f t="shared" si="0"/>
        <v>2638</v>
      </c>
      <c r="M33" s="233">
        <f t="shared" si="0"/>
        <v>2636</v>
      </c>
      <c r="N33" s="233">
        <f t="shared" si="0"/>
        <v>2674</v>
      </c>
      <c r="O33" s="233">
        <f t="shared" si="0"/>
        <v>2610</v>
      </c>
      <c r="P33" s="233">
        <f t="shared" si="0"/>
        <v>2601</v>
      </c>
      <c r="Q33" s="233">
        <f t="shared" si="0"/>
        <v>2659</v>
      </c>
      <c r="R33" s="230">
        <f>SUM(F33:Q33)</f>
        <v>30588</v>
      </c>
      <c r="U33" s="234">
        <f>AVERAGE(F33,G33,H33,I33,J33,K33,L33,M33,N33,O33,P33,Q33)</f>
        <v>2549</v>
      </c>
      <c r="V33" s="220"/>
      <c r="W33" s="220"/>
      <c r="X33" s="220"/>
      <c r="Y33" s="220"/>
      <c r="Z33" s="220"/>
      <c r="AA33" s="221"/>
      <c r="AB33" s="216"/>
      <c r="AE33" s="218"/>
      <c r="AF33" s="218"/>
      <c r="AG33" s="218"/>
      <c r="AH33" s="218"/>
      <c r="AI33" s="218"/>
      <c r="AJ33" s="218"/>
      <c r="AK33" s="218"/>
      <c r="AL33" s="218"/>
    </row>
    <row r="34" spans="2:38" ht="19.5" customHeight="1">
      <c r="B34" s="215"/>
      <c r="C34" s="219"/>
      <c r="D34" s="231" t="s">
        <v>516</v>
      </c>
      <c r="E34" s="232"/>
      <c r="F34" s="235">
        <v>1686</v>
      </c>
      <c r="G34" s="235">
        <v>1501</v>
      </c>
      <c r="H34" s="235">
        <v>1651</v>
      </c>
      <c r="I34" s="235">
        <v>1882</v>
      </c>
      <c r="J34" s="235">
        <v>1602</v>
      </c>
      <c r="K34" s="235">
        <v>1969</v>
      </c>
      <c r="L34" s="235">
        <v>2011</v>
      </c>
      <c r="M34" s="235">
        <v>2043</v>
      </c>
      <c r="N34" s="235">
        <v>1805</v>
      </c>
      <c r="O34" s="235">
        <v>1876</v>
      </c>
      <c r="P34" s="235">
        <v>1781</v>
      </c>
      <c r="Q34" s="235">
        <v>1626</v>
      </c>
      <c r="R34" s="235">
        <v>21433</v>
      </c>
      <c r="U34" s="236"/>
      <c r="V34" s="220"/>
      <c r="W34" s="220"/>
      <c r="X34" s="220"/>
      <c r="Y34" s="220"/>
      <c r="Z34" s="220"/>
      <c r="AA34" s="221"/>
      <c r="AB34" s="216"/>
      <c r="AE34" s="218"/>
      <c r="AF34" s="218"/>
      <c r="AG34" s="218"/>
      <c r="AH34" s="218"/>
      <c r="AI34" s="218"/>
      <c r="AJ34" s="218"/>
      <c r="AK34" s="218"/>
      <c r="AL34" s="218"/>
    </row>
    <row r="35" spans="2:38" ht="16.5" customHeight="1">
      <c r="B35" s="215"/>
      <c r="C35" s="219"/>
      <c r="D35" s="685" t="s">
        <v>26</v>
      </c>
      <c r="E35" s="685"/>
      <c r="F35" s="237">
        <v>1800</v>
      </c>
      <c r="G35" s="237">
        <v>1800</v>
      </c>
      <c r="H35" s="237">
        <v>1800</v>
      </c>
      <c r="I35" s="237">
        <v>1800</v>
      </c>
      <c r="J35" s="237">
        <v>1800</v>
      </c>
      <c r="K35" s="237">
        <v>1800</v>
      </c>
      <c r="L35" s="237">
        <v>1800</v>
      </c>
      <c r="M35" s="237">
        <v>1800</v>
      </c>
      <c r="N35" s="237">
        <v>1800</v>
      </c>
      <c r="O35" s="237">
        <v>1800</v>
      </c>
      <c r="P35" s="237">
        <v>1800</v>
      </c>
      <c r="Q35" s="237">
        <v>1800</v>
      </c>
      <c r="R35" s="235">
        <f>SUM(F35:Q35)</f>
        <v>21600</v>
      </c>
      <c r="U35" s="220"/>
      <c r="V35" s="220"/>
      <c r="W35" s="220"/>
      <c r="X35" s="220"/>
      <c r="Y35" s="220"/>
      <c r="Z35" s="220"/>
      <c r="AA35" s="221"/>
      <c r="AB35" s="216"/>
      <c r="AE35" s="218"/>
      <c r="AF35" s="218"/>
      <c r="AG35" s="218"/>
      <c r="AH35" s="218"/>
      <c r="AI35" s="218"/>
      <c r="AJ35" s="218"/>
      <c r="AK35" s="218"/>
      <c r="AL35" s="218"/>
    </row>
    <row r="36" spans="2:38" ht="18.7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934</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659</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671" t="s">
        <v>927</v>
      </c>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652</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21" customHeight="1">
      <c r="B49" s="215"/>
      <c r="C49" s="648" t="s">
        <v>526</v>
      </c>
      <c r="D49" s="648"/>
      <c r="E49" s="648"/>
      <c r="F49" s="648"/>
      <c r="G49" s="652" t="s">
        <v>928</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v>1098</v>
      </c>
      <c r="G54" s="238">
        <v>1802</v>
      </c>
      <c r="H54" s="238">
        <v>1086</v>
      </c>
      <c r="I54" s="238">
        <v>334</v>
      </c>
      <c r="J54" s="238">
        <v>561</v>
      </c>
      <c r="K54" s="238">
        <v>626</v>
      </c>
      <c r="L54" s="238">
        <v>504</v>
      </c>
      <c r="M54" s="238">
        <v>950</v>
      </c>
      <c r="N54" s="238">
        <v>1380</v>
      </c>
      <c r="O54" s="238">
        <v>1042</v>
      </c>
      <c r="P54" s="238">
        <v>1362</v>
      </c>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2IPIDAgbYbB/HtWKxN8SSZH9OGpTNRVUFtOabT436beZvHjVOEEVHdJ0d1ET2JMyYQ3ty6w2Vv0TkeVaD5lz8Q==" saltValue="pTbuWOrb0vHcRdf8/94DRQ=="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N83"/>
  <sheetViews>
    <sheetView showGridLines="0" topLeftCell="E22" zoomScaleNormal="100" workbookViewId="0">
      <selection activeCell="U34" sqref="U33:U34"/>
    </sheetView>
  </sheetViews>
  <sheetFormatPr baseColWidth="10" defaultColWidth="0" defaultRowHeight="12.75" zeroHeight="1"/>
  <cols>
    <col min="1" max="2" width="1.140625" style="185" customWidth="1"/>
    <col min="3" max="3" width="6.7109375" style="185" customWidth="1"/>
    <col min="4" max="4" width="13.42578125" style="185" customWidth="1"/>
    <col min="5" max="17" width="6.7109375" style="185" customWidth="1"/>
    <col min="18" max="18" width="9.42578125" style="185" customWidth="1"/>
    <col min="19" max="29" width="8.7109375" style="185" customWidth="1"/>
    <col min="30" max="31" width="1.140625" style="185" customWidth="1"/>
    <col min="32" max="32" width="11.42578125" style="185"/>
    <col min="33" max="33" width="11.42578125" style="185" hidden="1"/>
    <col min="34" max="34" width="62.85546875" style="185" hidden="1" customWidth="1"/>
    <col min="35" max="40" width="11.5703125" style="185" hidden="1" customWidth="1"/>
    <col min="41" max="16384" width="11.42578125" style="185" hidden="1"/>
  </cols>
  <sheetData>
    <row r="1" spans="2:40" ht="6" customHeight="1"/>
    <row r="2" spans="2:40" ht="4.5" customHeight="1">
      <c r="B2" s="262"/>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263"/>
    </row>
    <row r="3" spans="2:40">
      <c r="B3" s="264"/>
      <c r="G3" s="642" t="str">
        <f>+'OP MEDICINA GRAL'!G3:P3</f>
        <v>HOSPITAL REGIONAL DE MONIQUIRÁ E.S.E.</v>
      </c>
      <c r="H3" s="642"/>
      <c r="I3" s="642"/>
      <c r="J3" s="642"/>
      <c r="K3" s="642"/>
      <c r="L3" s="642"/>
      <c r="M3" s="642"/>
      <c r="N3" s="642"/>
      <c r="O3" s="642"/>
      <c r="P3" s="642"/>
      <c r="AD3" s="265"/>
    </row>
    <row r="4" spans="2:40">
      <c r="B4" s="264"/>
      <c r="G4" s="642" t="s">
        <v>430</v>
      </c>
      <c r="H4" s="642"/>
      <c r="I4" s="642"/>
      <c r="J4" s="642"/>
      <c r="K4" s="642"/>
      <c r="L4" s="642"/>
      <c r="M4" s="642"/>
      <c r="N4" s="642"/>
      <c r="O4" s="642"/>
      <c r="P4" s="642"/>
      <c r="AD4" s="265"/>
    </row>
    <row r="5" spans="2:40">
      <c r="B5" s="264"/>
      <c r="G5" s="642" t="s">
        <v>537</v>
      </c>
      <c r="H5" s="642"/>
      <c r="I5" s="642"/>
      <c r="J5" s="642"/>
      <c r="K5" s="642"/>
      <c r="L5" s="642"/>
      <c r="M5" s="642"/>
      <c r="N5" s="642"/>
      <c r="O5" s="642"/>
      <c r="P5" s="642"/>
      <c r="AD5" s="265"/>
    </row>
    <row r="6" spans="2:40" ht="4.5" customHeight="1">
      <c r="B6" s="264"/>
      <c r="AD6" s="265"/>
    </row>
    <row r="7" spans="2:40" ht="9.75" customHeight="1">
      <c r="B7" s="264"/>
      <c r="C7" s="643" t="s">
        <v>432</v>
      </c>
      <c r="D7" s="643"/>
      <c r="E7" s="643"/>
      <c r="F7" s="643"/>
      <c r="G7" s="643"/>
      <c r="H7" s="643"/>
      <c r="I7" s="643"/>
      <c r="J7" s="643"/>
      <c r="K7" s="643"/>
      <c r="L7" s="643"/>
      <c r="M7" s="643"/>
      <c r="N7" s="643"/>
      <c r="O7" s="643"/>
      <c r="P7" s="643"/>
      <c r="Q7" s="643"/>
      <c r="R7" s="643"/>
      <c r="S7" s="643"/>
      <c r="T7" s="643"/>
      <c r="U7" s="643"/>
      <c r="V7" s="643"/>
      <c r="W7" s="643"/>
      <c r="X7" s="643"/>
      <c r="Y7" s="643"/>
      <c r="Z7" s="643"/>
      <c r="AA7" s="643"/>
      <c r="AB7" s="643"/>
      <c r="AC7" s="643"/>
      <c r="AD7" s="265"/>
    </row>
    <row r="8" spans="2:40" ht="24" customHeight="1">
      <c r="B8" s="264"/>
      <c r="C8" s="623" t="s">
        <v>433</v>
      </c>
      <c r="D8" s="623"/>
      <c r="E8" s="623"/>
      <c r="F8" s="644" t="s">
        <v>554</v>
      </c>
      <c r="G8" s="644"/>
      <c r="H8" s="644"/>
      <c r="I8" s="644"/>
      <c r="J8" s="644"/>
      <c r="K8" s="644"/>
      <c r="L8" s="644"/>
      <c r="M8" s="644"/>
      <c r="N8" s="644"/>
      <c r="O8" s="644"/>
      <c r="P8" s="644"/>
      <c r="Q8" s="645" t="s">
        <v>435</v>
      </c>
      <c r="R8" s="645"/>
      <c r="S8" s="711"/>
      <c r="T8" s="711"/>
      <c r="U8" s="645" t="s">
        <v>436</v>
      </c>
      <c r="V8" s="645"/>
      <c r="W8" s="624" t="s">
        <v>437</v>
      </c>
      <c r="X8" s="624"/>
      <c r="Y8" s="624"/>
      <c r="Z8" s="624"/>
      <c r="AA8" s="624"/>
      <c r="AB8" s="624"/>
      <c r="AC8" s="624"/>
      <c r="AD8" s="265"/>
      <c r="AG8" s="266"/>
      <c r="AH8" s="266"/>
      <c r="AI8" s="266"/>
    </row>
    <row r="9" spans="2:40" ht="27.75" customHeight="1">
      <c r="B9" s="264"/>
      <c r="C9" s="637" t="s">
        <v>438</v>
      </c>
      <c r="D9" s="637"/>
      <c r="E9" s="637"/>
      <c r="F9" s="638" t="s">
        <v>555</v>
      </c>
      <c r="G9" s="638"/>
      <c r="H9" s="638"/>
      <c r="I9" s="638"/>
      <c r="J9" s="638"/>
      <c r="K9" s="638"/>
      <c r="L9" s="638"/>
      <c r="M9" s="638"/>
      <c r="N9" s="638"/>
      <c r="O9" s="638"/>
      <c r="P9" s="638"/>
      <c r="Q9" s="638"/>
      <c r="R9" s="638"/>
      <c r="S9" s="638"/>
      <c r="T9" s="638"/>
      <c r="U9" s="638"/>
      <c r="V9" s="638"/>
      <c r="W9" s="638"/>
      <c r="X9" s="638"/>
      <c r="Y9" s="638"/>
      <c r="Z9" s="638"/>
      <c r="AA9" s="638"/>
      <c r="AB9" s="638"/>
      <c r="AC9" s="638"/>
      <c r="AD9" s="265"/>
      <c r="AG9" s="266"/>
      <c r="AH9" s="266"/>
      <c r="AI9" s="266"/>
    </row>
    <row r="10" spans="2:40" ht="18" customHeight="1">
      <c r="B10" s="264"/>
      <c r="C10" s="637"/>
      <c r="D10" s="637"/>
      <c r="E10" s="637"/>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38"/>
      <c r="AD10" s="265"/>
      <c r="AG10" s="266"/>
      <c r="AH10" s="266"/>
      <c r="AI10" s="266"/>
    </row>
    <row r="11" spans="2:40" ht="3.75" customHeight="1">
      <c r="B11" s="264"/>
      <c r="C11" s="187"/>
      <c r="D11" s="188"/>
      <c r="E11" s="188"/>
      <c r="F11" s="188"/>
      <c r="G11" s="189"/>
      <c r="H11" s="189"/>
      <c r="I11" s="189"/>
      <c r="J11" s="189"/>
      <c r="K11" s="189"/>
      <c r="L11" s="189"/>
      <c r="M11" s="189"/>
      <c r="N11" s="189"/>
      <c r="O11" s="189"/>
      <c r="P11" s="189"/>
      <c r="Q11" s="189"/>
      <c r="R11" s="189"/>
      <c r="S11" s="189"/>
      <c r="T11" s="189"/>
      <c r="U11" s="189"/>
      <c r="V11" s="189"/>
      <c r="W11" s="189"/>
      <c r="X11" s="189"/>
      <c r="Y11" s="189"/>
      <c r="Z11" s="189"/>
      <c r="AA11" s="189"/>
      <c r="AB11" s="189"/>
      <c r="AC11" s="190"/>
      <c r="AD11" s="265"/>
      <c r="AG11" s="266"/>
      <c r="AH11" s="266"/>
      <c r="AI11" s="266"/>
      <c r="AJ11" s="266"/>
      <c r="AK11" s="266"/>
      <c r="AL11" s="266"/>
      <c r="AM11" s="266"/>
      <c r="AN11" s="266"/>
    </row>
    <row r="12" spans="2:40" ht="17.25" customHeight="1">
      <c r="B12" s="264"/>
      <c r="C12" s="197"/>
      <c r="D12" s="196"/>
      <c r="E12" s="196"/>
      <c r="F12" s="196"/>
      <c r="G12" s="196"/>
      <c r="H12" s="196"/>
      <c r="I12" s="196"/>
      <c r="J12" s="196"/>
      <c r="K12" s="196"/>
      <c r="L12" s="196"/>
      <c r="M12" s="196"/>
      <c r="N12" s="196"/>
      <c r="O12" s="196"/>
      <c r="P12" s="196"/>
      <c r="Q12" s="196"/>
      <c r="R12" s="732" t="s">
        <v>442</v>
      </c>
      <c r="S12" s="732"/>
      <c r="T12" s="732"/>
      <c r="U12" s="732"/>
      <c r="V12" s="732"/>
      <c r="W12" s="732"/>
      <c r="X12" s="732"/>
      <c r="Y12" s="732"/>
      <c r="Z12" s="732"/>
      <c r="AA12" s="732"/>
      <c r="AB12" s="732"/>
      <c r="AC12" s="732"/>
      <c r="AD12" s="265"/>
    </row>
    <row r="13" spans="2:40" ht="17.25" customHeight="1">
      <c r="B13" s="264"/>
      <c r="C13" s="197"/>
      <c r="D13" s="196"/>
      <c r="E13" s="196"/>
      <c r="F13" s="196"/>
      <c r="G13" s="196"/>
      <c r="H13" s="196"/>
      <c r="I13" s="196"/>
      <c r="J13" s="196"/>
      <c r="K13" s="196"/>
      <c r="L13" s="196"/>
      <c r="M13" s="196"/>
      <c r="N13" s="196"/>
      <c r="O13" s="196"/>
      <c r="P13" s="196"/>
      <c r="Q13" s="196"/>
      <c r="R13" s="710" t="s">
        <v>556</v>
      </c>
      <c r="S13" s="710"/>
      <c r="T13" s="710"/>
      <c r="U13" s="710"/>
      <c r="V13" s="710"/>
      <c r="W13" s="710"/>
      <c r="X13" s="710"/>
      <c r="Y13" s="710"/>
      <c r="Z13" s="710"/>
      <c r="AA13" s="710"/>
      <c r="AB13" s="710"/>
      <c r="AC13" s="710"/>
      <c r="AD13" s="265"/>
    </row>
    <row r="14" spans="2:40" ht="17.25" customHeight="1">
      <c r="B14" s="264"/>
      <c r="C14" s="197"/>
      <c r="D14" s="196"/>
      <c r="E14" s="196"/>
      <c r="F14" s="196"/>
      <c r="G14" s="196"/>
      <c r="H14" s="196"/>
      <c r="I14" s="196"/>
      <c r="J14" s="196"/>
      <c r="K14" s="196"/>
      <c r="L14" s="196"/>
      <c r="M14" s="196"/>
      <c r="N14" s="196"/>
      <c r="O14" s="196"/>
      <c r="P14" s="196"/>
      <c r="Q14" s="196"/>
      <c r="R14" s="710"/>
      <c r="S14" s="710"/>
      <c r="T14" s="710"/>
      <c r="U14" s="710"/>
      <c r="V14" s="710"/>
      <c r="W14" s="710"/>
      <c r="X14" s="710"/>
      <c r="Y14" s="710"/>
      <c r="Z14" s="710"/>
      <c r="AA14" s="710"/>
      <c r="AB14" s="710"/>
      <c r="AC14" s="710"/>
      <c r="AD14" s="265"/>
    </row>
    <row r="15" spans="2:40" ht="17.25" customHeight="1">
      <c r="B15" s="264"/>
      <c r="C15" s="197"/>
      <c r="D15" s="196"/>
      <c r="E15" s="196"/>
      <c r="F15" s="196"/>
      <c r="G15" s="196"/>
      <c r="H15" s="196"/>
      <c r="I15" s="196"/>
      <c r="J15" s="196"/>
      <c r="K15" s="196"/>
      <c r="L15" s="196"/>
      <c r="M15" s="196"/>
      <c r="N15" s="196"/>
      <c r="O15" s="196"/>
      <c r="P15" s="196"/>
      <c r="Q15" s="196"/>
      <c r="R15" s="710"/>
      <c r="S15" s="710"/>
      <c r="T15" s="710"/>
      <c r="U15" s="710"/>
      <c r="V15" s="710"/>
      <c r="W15" s="710"/>
      <c r="X15" s="710"/>
      <c r="Y15" s="710"/>
      <c r="Z15" s="710"/>
      <c r="AA15" s="710"/>
      <c r="AB15" s="710"/>
      <c r="AC15" s="710"/>
      <c r="AD15" s="265"/>
    </row>
    <row r="16" spans="2:40" ht="17.25" customHeight="1">
      <c r="B16" s="264"/>
      <c r="C16" s="197"/>
      <c r="D16" s="196"/>
      <c r="E16" s="196"/>
      <c r="F16" s="196"/>
      <c r="G16" s="196"/>
      <c r="H16" s="196"/>
      <c r="I16" s="196"/>
      <c r="J16" s="196"/>
      <c r="K16" s="196"/>
      <c r="L16" s="196"/>
      <c r="M16" s="196"/>
      <c r="N16" s="196"/>
      <c r="O16" s="196"/>
      <c r="P16" s="196"/>
      <c r="Q16" s="196"/>
      <c r="R16" s="710"/>
      <c r="S16" s="710"/>
      <c r="T16" s="710"/>
      <c r="U16" s="710"/>
      <c r="V16" s="710"/>
      <c r="W16" s="710"/>
      <c r="X16" s="710"/>
      <c r="Y16" s="710"/>
      <c r="Z16" s="710"/>
      <c r="AA16" s="710"/>
      <c r="AB16" s="710"/>
      <c r="AC16" s="710"/>
      <c r="AD16" s="265"/>
    </row>
    <row r="17" spans="2:40" ht="17.25" customHeight="1">
      <c r="B17" s="264"/>
      <c r="C17" s="197"/>
      <c r="D17" s="196"/>
      <c r="E17" s="196"/>
      <c r="F17" s="196"/>
      <c r="G17" s="196"/>
      <c r="H17" s="196"/>
      <c r="I17" s="196"/>
      <c r="J17" s="196"/>
      <c r="K17" s="196"/>
      <c r="L17" s="196"/>
      <c r="M17" s="196"/>
      <c r="N17" s="196"/>
      <c r="O17" s="196"/>
      <c r="P17" s="196"/>
      <c r="Q17" s="196"/>
      <c r="R17" s="710"/>
      <c r="S17" s="710"/>
      <c r="T17" s="710"/>
      <c r="U17" s="710"/>
      <c r="V17" s="710"/>
      <c r="W17" s="710"/>
      <c r="X17" s="710"/>
      <c r="Y17" s="710"/>
      <c r="Z17" s="710"/>
      <c r="AA17" s="710"/>
      <c r="AB17" s="710"/>
      <c r="AC17" s="710"/>
      <c r="AD17" s="265"/>
    </row>
    <row r="18" spans="2:40" ht="17.25" customHeight="1">
      <c r="B18" s="264"/>
      <c r="C18" s="197"/>
      <c r="D18" s="196"/>
      <c r="E18" s="196"/>
      <c r="F18" s="196"/>
      <c r="G18" s="196"/>
      <c r="H18" s="196"/>
      <c r="I18" s="196"/>
      <c r="J18" s="196"/>
      <c r="K18" s="196"/>
      <c r="L18" s="196"/>
      <c r="M18" s="196"/>
      <c r="N18" s="196"/>
      <c r="O18" s="196"/>
      <c r="P18" s="196"/>
      <c r="Q18" s="196"/>
      <c r="R18" s="710"/>
      <c r="S18" s="710"/>
      <c r="T18" s="710"/>
      <c r="U18" s="710"/>
      <c r="V18" s="710"/>
      <c r="W18" s="710"/>
      <c r="X18" s="710"/>
      <c r="Y18" s="710"/>
      <c r="Z18" s="710"/>
      <c r="AA18" s="710"/>
      <c r="AB18" s="710"/>
      <c r="AC18" s="710"/>
      <c r="AD18" s="265"/>
    </row>
    <row r="19" spans="2:40" ht="17.25" customHeight="1">
      <c r="B19" s="264"/>
      <c r="C19" s="197"/>
      <c r="D19" s="196"/>
      <c r="E19" s="196"/>
      <c r="F19" s="196"/>
      <c r="G19" s="196"/>
      <c r="H19" s="196"/>
      <c r="I19" s="196"/>
      <c r="J19" s="196"/>
      <c r="K19" s="196"/>
      <c r="L19" s="196"/>
      <c r="M19" s="196"/>
      <c r="N19" s="196"/>
      <c r="O19" s="196"/>
      <c r="P19" s="196"/>
      <c r="Q19" s="196"/>
      <c r="R19" s="710"/>
      <c r="S19" s="710"/>
      <c r="T19" s="710"/>
      <c r="U19" s="710"/>
      <c r="V19" s="710"/>
      <c r="W19" s="710"/>
      <c r="X19" s="710"/>
      <c r="Y19" s="710"/>
      <c r="Z19" s="710"/>
      <c r="AA19" s="710"/>
      <c r="AB19" s="710"/>
      <c r="AC19" s="710"/>
      <c r="AD19" s="265"/>
    </row>
    <row r="20" spans="2:40" ht="17.25" customHeight="1">
      <c r="B20" s="264"/>
      <c r="C20" s="197"/>
      <c r="D20" s="196"/>
      <c r="E20" s="196"/>
      <c r="F20" s="196"/>
      <c r="G20" s="196"/>
      <c r="H20" s="196"/>
      <c r="I20" s="196"/>
      <c r="J20" s="196"/>
      <c r="K20" s="196"/>
      <c r="L20" s="196"/>
      <c r="M20" s="196"/>
      <c r="N20" s="196"/>
      <c r="O20" s="196"/>
      <c r="P20" s="196"/>
      <c r="Q20" s="196"/>
      <c r="R20" s="710"/>
      <c r="S20" s="710"/>
      <c r="T20" s="710"/>
      <c r="U20" s="710"/>
      <c r="V20" s="710"/>
      <c r="W20" s="710"/>
      <c r="X20" s="710"/>
      <c r="Y20" s="710"/>
      <c r="Z20" s="710"/>
      <c r="AA20" s="710"/>
      <c r="AB20" s="710"/>
      <c r="AC20" s="710"/>
      <c r="AD20" s="265"/>
    </row>
    <row r="21" spans="2:40" ht="17.25" customHeight="1">
      <c r="B21" s="264"/>
      <c r="C21" s="197"/>
      <c r="D21" s="196"/>
      <c r="E21" s="196"/>
      <c r="F21" s="196"/>
      <c r="G21" s="196"/>
      <c r="H21" s="196"/>
      <c r="I21" s="196"/>
      <c r="J21" s="196"/>
      <c r="K21" s="196"/>
      <c r="L21" s="196"/>
      <c r="M21" s="196"/>
      <c r="N21" s="196"/>
      <c r="O21" s="196"/>
      <c r="P21" s="196"/>
      <c r="Q21" s="196"/>
      <c r="R21" s="733" t="s">
        <v>457</v>
      </c>
      <c r="S21" s="733"/>
      <c r="T21" s="733"/>
      <c r="U21" s="733"/>
      <c r="V21" s="733"/>
      <c r="W21" s="733"/>
      <c r="X21" s="733"/>
      <c r="Y21" s="733"/>
      <c r="Z21" s="733"/>
      <c r="AA21" s="733"/>
      <c r="AB21" s="733"/>
      <c r="AC21" s="733"/>
      <c r="AD21" s="265"/>
    </row>
    <row r="22" spans="2:40" ht="17.25" customHeight="1">
      <c r="B22" s="264"/>
      <c r="C22" s="197"/>
      <c r="D22" s="196"/>
      <c r="E22" s="196"/>
      <c r="F22" s="196"/>
      <c r="G22" s="196"/>
      <c r="H22" s="196"/>
      <c r="I22" s="196"/>
      <c r="J22" s="196"/>
      <c r="K22" s="196"/>
      <c r="L22" s="196"/>
      <c r="M22" s="196"/>
      <c r="N22" s="196"/>
      <c r="O22" s="196"/>
      <c r="P22" s="196"/>
      <c r="Q22" s="196"/>
      <c r="R22" s="731" t="s">
        <v>557</v>
      </c>
      <c r="S22" s="731"/>
      <c r="T22" s="731"/>
      <c r="U22" s="731"/>
      <c r="V22" s="731"/>
      <c r="W22" s="731"/>
      <c r="X22" s="731"/>
      <c r="Y22" s="731"/>
      <c r="Z22" s="731"/>
      <c r="AA22" s="731"/>
      <c r="AB22" s="731"/>
      <c r="AC22" s="731"/>
      <c r="AD22" s="265"/>
    </row>
    <row r="23" spans="2:40" ht="17.25" customHeight="1">
      <c r="B23" s="264"/>
      <c r="C23" s="197"/>
      <c r="D23" s="196"/>
      <c r="E23" s="196"/>
      <c r="F23" s="196"/>
      <c r="G23" s="196"/>
      <c r="H23" s="196"/>
      <c r="I23" s="196"/>
      <c r="J23" s="196"/>
      <c r="K23" s="196"/>
      <c r="L23" s="196"/>
      <c r="M23" s="196"/>
      <c r="N23" s="196"/>
      <c r="O23" s="196"/>
      <c r="P23" s="196"/>
      <c r="Q23" s="196"/>
      <c r="R23" s="731"/>
      <c r="S23" s="731"/>
      <c r="T23" s="731"/>
      <c r="U23" s="731"/>
      <c r="V23" s="731"/>
      <c r="W23" s="731"/>
      <c r="X23" s="731"/>
      <c r="Y23" s="731"/>
      <c r="Z23" s="731"/>
      <c r="AA23" s="731"/>
      <c r="AB23" s="731"/>
      <c r="AC23" s="731"/>
      <c r="AD23" s="265"/>
    </row>
    <row r="24" spans="2:40" ht="17.25" customHeight="1">
      <c r="B24" s="264"/>
      <c r="C24" s="197"/>
      <c r="D24" s="196"/>
      <c r="E24" s="196"/>
      <c r="F24" s="196"/>
      <c r="G24" s="196"/>
      <c r="H24" s="196"/>
      <c r="I24" s="196"/>
      <c r="J24" s="196"/>
      <c r="K24" s="196"/>
      <c r="L24" s="196"/>
      <c r="M24" s="196"/>
      <c r="N24" s="196"/>
      <c r="O24" s="196"/>
      <c r="P24" s="196"/>
      <c r="Q24" s="196"/>
      <c r="R24" s="731"/>
      <c r="S24" s="731"/>
      <c r="T24" s="731"/>
      <c r="U24" s="731"/>
      <c r="V24" s="731"/>
      <c r="W24" s="731"/>
      <c r="X24" s="731"/>
      <c r="Y24" s="731"/>
      <c r="Z24" s="731"/>
      <c r="AA24" s="731"/>
      <c r="AB24" s="731"/>
      <c r="AC24" s="731"/>
      <c r="AD24" s="265"/>
    </row>
    <row r="25" spans="2:40" ht="17.25" customHeight="1">
      <c r="B25" s="264"/>
      <c r="C25" s="197"/>
      <c r="D25" s="196"/>
      <c r="E25" s="196"/>
      <c r="F25" s="196"/>
      <c r="G25" s="196"/>
      <c r="H25" s="196"/>
      <c r="I25" s="196"/>
      <c r="J25" s="196"/>
      <c r="K25" s="196"/>
      <c r="L25" s="196"/>
      <c r="M25" s="196"/>
      <c r="N25" s="196"/>
      <c r="O25" s="196"/>
      <c r="P25" s="196"/>
      <c r="Q25" s="196"/>
      <c r="R25" s="731"/>
      <c r="S25" s="731"/>
      <c r="T25" s="731"/>
      <c r="U25" s="731"/>
      <c r="V25" s="731"/>
      <c r="W25" s="731"/>
      <c r="X25" s="731"/>
      <c r="Y25" s="731"/>
      <c r="Z25" s="731"/>
      <c r="AA25" s="731"/>
      <c r="AB25" s="731"/>
      <c r="AC25" s="731"/>
      <c r="AD25" s="265"/>
    </row>
    <row r="26" spans="2:40" ht="17.25" customHeight="1">
      <c r="B26" s="264"/>
      <c r="C26" s="197"/>
      <c r="D26" s="196"/>
      <c r="E26" s="196"/>
      <c r="F26" s="196"/>
      <c r="G26" s="196"/>
      <c r="H26" s="196"/>
      <c r="I26" s="196"/>
      <c r="J26" s="196"/>
      <c r="K26" s="196"/>
      <c r="L26" s="196"/>
      <c r="M26" s="196"/>
      <c r="N26" s="196"/>
      <c r="O26" s="196"/>
      <c r="P26" s="196"/>
      <c r="Q26" s="196"/>
      <c r="R26" s="731"/>
      <c r="S26" s="731"/>
      <c r="T26" s="731"/>
      <c r="U26" s="731"/>
      <c r="V26" s="731"/>
      <c r="W26" s="731"/>
      <c r="X26" s="731"/>
      <c r="Y26" s="731"/>
      <c r="Z26" s="731"/>
      <c r="AA26" s="731"/>
      <c r="AB26" s="731"/>
      <c r="AC26" s="731"/>
      <c r="AD26" s="265"/>
    </row>
    <row r="27" spans="2:40" ht="17.25" customHeight="1">
      <c r="B27" s="264"/>
      <c r="C27" s="197"/>
      <c r="D27" s="196"/>
      <c r="E27" s="196"/>
      <c r="F27" s="196"/>
      <c r="G27" s="196"/>
      <c r="H27" s="196"/>
      <c r="I27" s="196"/>
      <c r="J27" s="196"/>
      <c r="K27" s="196"/>
      <c r="L27" s="196"/>
      <c r="M27" s="196"/>
      <c r="N27" s="196"/>
      <c r="O27" s="196"/>
      <c r="P27" s="196"/>
      <c r="Q27" s="196"/>
      <c r="R27" s="731"/>
      <c r="S27" s="731"/>
      <c r="T27" s="731"/>
      <c r="U27" s="731"/>
      <c r="V27" s="731"/>
      <c r="W27" s="731"/>
      <c r="X27" s="731"/>
      <c r="Y27" s="731"/>
      <c r="Z27" s="731"/>
      <c r="AA27" s="731"/>
      <c r="AB27" s="731"/>
      <c r="AC27" s="731"/>
      <c r="AD27" s="265"/>
    </row>
    <row r="28" spans="2:40" ht="17.25" customHeight="1">
      <c r="B28" s="264"/>
      <c r="C28" s="197"/>
      <c r="D28" s="196"/>
      <c r="E28" s="196"/>
      <c r="F28" s="196"/>
      <c r="G28" s="196"/>
      <c r="H28" s="196"/>
      <c r="I28" s="196"/>
      <c r="J28" s="196"/>
      <c r="K28" s="196"/>
      <c r="L28" s="196"/>
      <c r="M28" s="196"/>
      <c r="N28" s="196"/>
      <c r="O28" s="196"/>
      <c r="P28" s="196"/>
      <c r="Q28" s="196"/>
      <c r="R28" s="731"/>
      <c r="S28" s="731"/>
      <c r="T28" s="731"/>
      <c r="U28" s="731"/>
      <c r="V28" s="731"/>
      <c r="W28" s="731"/>
      <c r="X28" s="731"/>
      <c r="Y28" s="731"/>
      <c r="Z28" s="731"/>
      <c r="AA28" s="731"/>
      <c r="AB28" s="731"/>
      <c r="AC28" s="731"/>
      <c r="AD28" s="265"/>
    </row>
    <row r="29" spans="2:40" ht="3.75" customHeight="1">
      <c r="B29" s="264"/>
      <c r="C29" s="197"/>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8"/>
      <c r="AD29" s="265"/>
      <c r="AG29" s="266"/>
      <c r="AH29" s="266"/>
      <c r="AI29" s="266"/>
      <c r="AJ29" s="266"/>
      <c r="AK29" s="266"/>
      <c r="AL29" s="266"/>
      <c r="AM29" s="266"/>
      <c r="AN29" s="266"/>
    </row>
    <row r="30" spans="2:40" ht="22.5" customHeight="1">
      <c r="B30" s="264"/>
      <c r="C30" s="197"/>
      <c r="D30" s="707" t="s">
        <v>501</v>
      </c>
      <c r="E30" s="707"/>
      <c r="F30" s="267" t="s">
        <v>502</v>
      </c>
      <c r="G30" s="267" t="s">
        <v>503</v>
      </c>
      <c r="H30" s="267" t="s">
        <v>504</v>
      </c>
      <c r="I30" s="267" t="s">
        <v>505</v>
      </c>
      <c r="J30" s="267" t="s">
        <v>506</v>
      </c>
      <c r="K30" s="267" t="s">
        <v>507</v>
      </c>
      <c r="L30" s="267" t="s">
        <v>508</v>
      </c>
      <c r="M30" s="267" t="s">
        <v>509</v>
      </c>
      <c r="N30" s="267" t="s">
        <v>510</v>
      </c>
      <c r="O30" s="267" t="s">
        <v>511</v>
      </c>
      <c r="P30" s="267" t="s">
        <v>512</v>
      </c>
      <c r="Q30" s="267" t="s">
        <v>513</v>
      </c>
      <c r="R30" s="268" t="s">
        <v>514</v>
      </c>
      <c r="T30" s="196"/>
      <c r="U30" s="196"/>
      <c r="V30" s="196"/>
      <c r="W30" s="196"/>
      <c r="AC30" s="198"/>
      <c r="AD30" s="265"/>
      <c r="AE30" s="266"/>
      <c r="AF30" s="266"/>
      <c r="AG30" s="266"/>
      <c r="AH30" s="266"/>
      <c r="AI30" s="266"/>
      <c r="AJ30" s="266"/>
      <c r="AK30" s="266"/>
    </row>
    <row r="31" spans="2:40" ht="22.5" customHeight="1">
      <c r="B31" s="264"/>
      <c r="C31" s="197"/>
      <c r="D31" s="708" t="s">
        <v>23</v>
      </c>
      <c r="E31" s="708"/>
      <c r="F31" s="269">
        <f>+INDICADORES!H10</f>
        <v>2076</v>
      </c>
      <c r="G31" s="269">
        <f>+INDICADORES!K10</f>
        <v>4729</v>
      </c>
      <c r="H31" s="269">
        <f>+INDICADORES!N10</f>
        <v>7776</v>
      </c>
      <c r="I31" s="269">
        <f>+INDICADORES!T10</f>
        <v>9159</v>
      </c>
      <c r="J31" s="269">
        <f>+INDICADORES!W10</f>
        <v>4223</v>
      </c>
      <c r="K31" s="269">
        <f>+INDICADORES!Z10</f>
        <v>6431</v>
      </c>
      <c r="L31" s="269">
        <f>+INDICADORES!AF10</f>
        <v>4996</v>
      </c>
      <c r="M31" s="269">
        <f>+INDICADORES!AI10</f>
        <v>5897</v>
      </c>
      <c r="N31" s="269">
        <f>+INDICADORES!AL10</f>
        <v>5508</v>
      </c>
      <c r="O31" s="269">
        <f>+INDICADORES!AR10</f>
        <v>13439</v>
      </c>
      <c r="P31" s="269">
        <f>+INDICADORES!AU10</f>
        <v>1278</v>
      </c>
      <c r="Q31" s="269">
        <f>+INDICADORES!AX10</f>
        <v>9395</v>
      </c>
      <c r="R31" s="270">
        <f>SUM(F31:Q31)</f>
        <v>74907</v>
      </c>
      <c r="T31" s="271"/>
      <c r="U31" s="271"/>
      <c r="V31" s="196"/>
      <c r="W31" s="196"/>
      <c r="AC31" s="198"/>
      <c r="AD31" s="265"/>
      <c r="AE31" s="266"/>
      <c r="AF31" s="266"/>
      <c r="AG31" s="266"/>
      <c r="AH31" s="266"/>
      <c r="AI31" s="266"/>
      <c r="AJ31" s="266"/>
      <c r="AK31" s="266"/>
    </row>
    <row r="32" spans="2:40" ht="22.5" customHeight="1">
      <c r="B32" s="264"/>
      <c r="C32" s="197"/>
      <c r="D32" s="708" t="s">
        <v>24</v>
      </c>
      <c r="E32" s="708"/>
      <c r="F32" s="269">
        <f>+INDICADORES!I10</f>
        <v>526</v>
      </c>
      <c r="G32" s="269">
        <f>+INDICADORES!L10</f>
        <v>712</v>
      </c>
      <c r="H32" s="269">
        <f>+INDICADORES!O10</f>
        <v>634</v>
      </c>
      <c r="I32" s="269">
        <f>+INDICADORES!U10</f>
        <v>554</v>
      </c>
      <c r="J32" s="269">
        <f>+INDICADORES!X10</f>
        <v>489</v>
      </c>
      <c r="K32" s="269">
        <f>+INDICADORES!AA10</f>
        <v>566</v>
      </c>
      <c r="L32" s="269">
        <f>+INDICADORES!AG10</f>
        <v>656</v>
      </c>
      <c r="M32" s="269">
        <f>+INDICADORES!AJ10</f>
        <v>552</v>
      </c>
      <c r="N32" s="269">
        <f>+INDICADORES!AM10</f>
        <v>582</v>
      </c>
      <c r="O32" s="269">
        <f>+INDICADORES!AS10</f>
        <v>770</v>
      </c>
      <c r="P32" s="269">
        <f>+INDICADORES!AV10</f>
        <v>651</v>
      </c>
      <c r="Q32" s="269">
        <f>+INDICADORES!AY10</f>
        <v>553</v>
      </c>
      <c r="R32" s="270">
        <f>SUM(F32:Q32)</f>
        <v>7245</v>
      </c>
      <c r="T32" s="271"/>
      <c r="U32" s="271"/>
      <c r="V32" s="196"/>
      <c r="W32" s="196"/>
      <c r="AC32" s="198"/>
      <c r="AD32" s="265"/>
      <c r="AE32" s="266"/>
      <c r="AF32" s="266"/>
      <c r="AG32" s="266"/>
      <c r="AH32" s="266"/>
      <c r="AI32" s="266"/>
      <c r="AJ32" s="266"/>
      <c r="AK32" s="266"/>
    </row>
    <row r="33" spans="2:40" ht="22.5" customHeight="1">
      <c r="B33" s="264"/>
      <c r="C33" s="197"/>
      <c r="D33" s="231" t="s">
        <v>515</v>
      </c>
      <c r="E33" s="272"/>
      <c r="F33" s="273">
        <f t="shared" ref="F33:R33" si="0">F31/F32</f>
        <v>3.9467680608365021</v>
      </c>
      <c r="G33" s="273">
        <f t="shared" si="0"/>
        <v>6.6418539325842696</v>
      </c>
      <c r="H33" s="273">
        <f t="shared" si="0"/>
        <v>12.264984227129338</v>
      </c>
      <c r="I33" s="273">
        <f t="shared" si="0"/>
        <v>16.532490974729242</v>
      </c>
      <c r="J33" s="273">
        <f t="shared" si="0"/>
        <v>8.6359918200408998</v>
      </c>
      <c r="K33" s="273">
        <f t="shared" si="0"/>
        <v>11.362190812720849</v>
      </c>
      <c r="L33" s="273">
        <f t="shared" si="0"/>
        <v>7.6158536585365857</v>
      </c>
      <c r="M33" s="273">
        <f t="shared" si="0"/>
        <v>10.682971014492754</v>
      </c>
      <c r="N33" s="273">
        <f t="shared" si="0"/>
        <v>9.463917525773196</v>
      </c>
      <c r="O33" s="273">
        <f t="shared" si="0"/>
        <v>17.453246753246752</v>
      </c>
      <c r="P33" s="273">
        <f t="shared" si="0"/>
        <v>1.9631336405529953</v>
      </c>
      <c r="Q33" s="273">
        <f t="shared" si="0"/>
        <v>16.989150090415912</v>
      </c>
      <c r="R33" s="274">
        <f t="shared" si="0"/>
        <v>10.339130434782609</v>
      </c>
      <c r="T33" s="271"/>
      <c r="U33" s="271"/>
      <c r="V33" s="196"/>
      <c r="W33" s="196"/>
      <c r="AC33" s="198"/>
      <c r="AD33" s="265"/>
      <c r="AE33" s="266"/>
      <c r="AF33" s="266"/>
      <c r="AG33" s="266"/>
      <c r="AH33" s="266"/>
      <c r="AI33" s="266"/>
      <c r="AJ33" s="266"/>
      <c r="AK33" s="266"/>
    </row>
    <row r="34" spans="2:40" ht="22.5" customHeight="1">
      <c r="B34" s="264"/>
      <c r="C34" s="197"/>
      <c r="D34" s="231" t="s">
        <v>516</v>
      </c>
      <c r="E34" s="275"/>
      <c r="F34" s="276">
        <v>11.4307304785894</v>
      </c>
      <c r="G34" s="276">
        <v>12.3557692307692</v>
      </c>
      <c r="H34" s="276">
        <v>12.1228571428571</v>
      </c>
      <c r="I34" s="276">
        <v>10.668711656441699</v>
      </c>
      <c r="J34" s="276">
        <v>8.8928571428571406</v>
      </c>
      <c r="K34" s="276">
        <v>19.577937649880099</v>
      </c>
      <c r="L34" s="276">
        <v>11.886934673366801</v>
      </c>
      <c r="M34" s="276">
        <v>10.266355140186899</v>
      </c>
      <c r="N34" s="276">
        <v>13.2882882882883</v>
      </c>
      <c r="O34" s="276">
        <v>15.128526645768</v>
      </c>
      <c r="P34" s="276">
        <v>12.6618911174785</v>
      </c>
      <c r="Q34" s="276">
        <v>13</v>
      </c>
      <c r="R34" s="277">
        <v>12.6</v>
      </c>
      <c r="T34" s="271"/>
      <c r="U34" s="271"/>
      <c r="V34" s="196"/>
      <c r="W34" s="196"/>
      <c r="AC34" s="198"/>
      <c r="AD34" s="265"/>
      <c r="AE34" s="266"/>
      <c r="AF34" s="266"/>
      <c r="AG34" s="266"/>
      <c r="AH34" s="266"/>
      <c r="AI34" s="266"/>
      <c r="AJ34" s="266"/>
      <c r="AK34" s="266"/>
    </row>
    <row r="35" spans="2:40" ht="31.5" customHeight="1">
      <c r="B35" s="264"/>
      <c r="C35" s="197"/>
      <c r="D35" s="709" t="s">
        <v>542</v>
      </c>
      <c r="E35" s="709"/>
      <c r="F35" s="278">
        <v>10</v>
      </c>
      <c r="G35" s="278">
        <v>10</v>
      </c>
      <c r="H35" s="278">
        <v>10</v>
      </c>
      <c r="I35" s="278">
        <v>10</v>
      </c>
      <c r="J35" s="278">
        <v>10</v>
      </c>
      <c r="K35" s="278">
        <v>10</v>
      </c>
      <c r="L35" s="278">
        <v>10</v>
      </c>
      <c r="M35" s="278">
        <v>10</v>
      </c>
      <c r="N35" s="278">
        <v>10</v>
      </c>
      <c r="O35" s="278">
        <v>10</v>
      </c>
      <c r="P35" s="278">
        <v>10</v>
      </c>
      <c r="Q35" s="278">
        <v>10</v>
      </c>
      <c r="R35" s="278">
        <v>10</v>
      </c>
      <c r="T35" s="196"/>
      <c r="U35" s="196"/>
      <c r="V35" s="196"/>
      <c r="W35" s="196"/>
      <c r="AC35" s="198"/>
      <c r="AD35" s="265"/>
      <c r="AE35" s="266"/>
      <c r="AF35" s="266"/>
      <c r="AG35" s="266"/>
      <c r="AH35" s="266"/>
      <c r="AI35" s="266"/>
      <c r="AJ35" s="266"/>
      <c r="AK35" s="266"/>
    </row>
    <row r="36" spans="2:40" ht="16.5" customHeight="1">
      <c r="B36" s="264"/>
      <c r="C36" s="197"/>
      <c r="D36" s="196"/>
      <c r="E36" s="196"/>
      <c r="F36" s="196"/>
      <c r="G36" s="196"/>
      <c r="H36" s="196"/>
      <c r="I36" s="196"/>
      <c r="J36" s="196"/>
      <c r="K36" s="196"/>
      <c r="L36" s="196"/>
      <c r="M36" s="196"/>
      <c r="N36" s="196"/>
      <c r="O36" s="196"/>
      <c r="P36" s="196"/>
      <c r="Q36" s="196"/>
      <c r="R36" s="196"/>
      <c r="S36" s="196"/>
      <c r="T36" s="196"/>
      <c r="U36" s="196"/>
      <c r="V36" s="196"/>
      <c r="W36" s="196"/>
      <c r="X36" s="196"/>
      <c r="Y36" s="196"/>
      <c r="Z36" s="196"/>
      <c r="AA36" s="196"/>
      <c r="AB36" s="196"/>
      <c r="AC36" s="198"/>
      <c r="AD36" s="265"/>
      <c r="AG36" s="266"/>
      <c r="AH36" s="266"/>
      <c r="AI36" s="266"/>
      <c r="AJ36" s="266"/>
      <c r="AK36" s="266"/>
      <c r="AL36" s="266"/>
      <c r="AM36" s="266"/>
      <c r="AN36" s="266"/>
    </row>
    <row r="37" spans="2:40" ht="12.75" customHeight="1">
      <c r="B37" s="264"/>
      <c r="C37" s="729" t="s">
        <v>466</v>
      </c>
      <c r="D37" s="729"/>
      <c r="E37" s="729"/>
      <c r="F37" s="729"/>
      <c r="G37" s="729"/>
      <c r="H37" s="729"/>
      <c r="I37" s="729"/>
      <c r="J37" s="729"/>
      <c r="K37" s="729"/>
      <c r="L37" s="729"/>
      <c r="M37" s="729"/>
      <c r="N37" s="729"/>
      <c r="O37" s="730" t="s">
        <v>467</v>
      </c>
      <c r="P37" s="730"/>
      <c r="Q37" s="730"/>
      <c r="R37" s="730"/>
      <c r="S37" s="730"/>
      <c r="T37" s="730"/>
      <c r="U37" s="730"/>
      <c r="V37" s="730"/>
      <c r="W37" s="730"/>
      <c r="X37" s="730"/>
      <c r="Y37" s="730"/>
      <c r="Z37" s="730"/>
      <c r="AA37" s="730"/>
      <c r="AB37" s="730"/>
      <c r="AC37" s="730"/>
      <c r="AD37" s="265"/>
      <c r="AF37" s="266"/>
      <c r="AG37" s="266"/>
      <c r="AH37" s="266"/>
    </row>
    <row r="38" spans="2:40" ht="36" customHeight="1">
      <c r="B38" s="264"/>
      <c r="C38" s="613" t="s">
        <v>27</v>
      </c>
      <c r="D38" s="613"/>
      <c r="E38" s="613"/>
      <c r="F38" s="613"/>
      <c r="G38" s="618" t="s">
        <v>558</v>
      </c>
      <c r="H38" s="618"/>
      <c r="I38" s="618"/>
      <c r="J38" s="618"/>
      <c r="K38" s="618"/>
      <c r="L38" s="618"/>
      <c r="M38" s="618"/>
      <c r="N38" s="618"/>
      <c r="O38" s="630" t="s">
        <v>518</v>
      </c>
      <c r="P38" s="630"/>
      <c r="Q38" s="630"/>
      <c r="R38" s="630"/>
      <c r="S38" s="630"/>
      <c r="T38" s="705"/>
      <c r="U38" s="705"/>
      <c r="V38" s="705"/>
      <c r="W38" s="705"/>
      <c r="X38" s="705"/>
      <c r="Y38" s="705"/>
      <c r="Z38" s="705"/>
      <c r="AA38" s="705"/>
      <c r="AB38" s="705"/>
      <c r="AC38" s="705"/>
      <c r="AD38" s="280"/>
      <c r="AF38" s="281"/>
      <c r="AG38" s="282"/>
      <c r="AH38" s="282"/>
    </row>
    <row r="39" spans="2:40" ht="20.25" customHeight="1">
      <c r="B39" s="264"/>
      <c r="C39" s="623" t="s">
        <v>28</v>
      </c>
      <c r="D39" s="623"/>
      <c r="E39" s="623"/>
      <c r="F39" s="623"/>
      <c r="G39" s="618" t="s">
        <v>559</v>
      </c>
      <c r="H39" s="618"/>
      <c r="I39" s="618"/>
      <c r="J39" s="618"/>
      <c r="K39" s="618"/>
      <c r="L39" s="618"/>
      <c r="M39" s="618"/>
      <c r="N39" s="618"/>
      <c r="O39" s="623" t="s">
        <v>519</v>
      </c>
      <c r="P39" s="623"/>
      <c r="Q39" s="623"/>
      <c r="R39" s="623"/>
      <c r="S39" s="623"/>
      <c r="T39" s="705"/>
      <c r="U39" s="705"/>
      <c r="V39" s="705"/>
      <c r="W39" s="705"/>
      <c r="X39" s="705"/>
      <c r="Y39" s="705"/>
      <c r="Z39" s="705"/>
      <c r="AA39" s="705"/>
      <c r="AB39" s="705"/>
      <c r="AC39" s="705"/>
      <c r="AD39" s="280"/>
      <c r="AF39" s="281"/>
      <c r="AG39" s="282"/>
      <c r="AH39" s="282"/>
    </row>
    <row r="40" spans="2:40" ht="30" customHeight="1">
      <c r="B40" s="264"/>
      <c r="C40" s="623" t="s">
        <v>520</v>
      </c>
      <c r="D40" s="623"/>
      <c r="E40" s="623"/>
      <c r="F40" s="623"/>
      <c r="G40" s="618" t="s">
        <v>544</v>
      </c>
      <c r="H40" s="618"/>
      <c r="I40" s="618"/>
      <c r="J40" s="618"/>
      <c r="K40" s="618"/>
      <c r="L40" s="618"/>
      <c r="M40" s="618"/>
      <c r="N40" s="618"/>
      <c r="O40" s="603" t="s">
        <v>471</v>
      </c>
      <c r="P40" s="603"/>
      <c r="Q40" s="603"/>
      <c r="R40" s="603"/>
      <c r="S40" s="603"/>
      <c r="T40" s="703" t="s">
        <v>472</v>
      </c>
      <c r="U40" s="703"/>
      <c r="V40" s="703"/>
      <c r="W40" s="703"/>
      <c r="X40" s="703"/>
      <c r="Y40" s="703"/>
      <c r="Z40" s="703"/>
      <c r="AA40" s="703"/>
      <c r="AB40" s="703"/>
      <c r="AC40" s="703"/>
      <c r="AD40" s="280"/>
      <c r="AF40" s="281"/>
      <c r="AG40" s="282"/>
      <c r="AH40" s="282"/>
    </row>
    <row r="41" spans="2:40" ht="18.75" customHeight="1">
      <c r="B41" s="264"/>
      <c r="C41" s="623" t="s">
        <v>468</v>
      </c>
      <c r="D41" s="623"/>
      <c r="E41" s="623"/>
      <c r="F41" s="623"/>
      <c r="G41" s="618" t="s">
        <v>34</v>
      </c>
      <c r="H41" s="618"/>
      <c r="I41" s="618"/>
      <c r="J41" s="618"/>
      <c r="K41" s="618"/>
      <c r="L41" s="618"/>
      <c r="M41" s="618"/>
      <c r="N41" s="618"/>
      <c r="O41" s="603" t="s">
        <v>473</v>
      </c>
      <c r="P41" s="603"/>
      <c r="Q41" s="603"/>
      <c r="R41" s="603"/>
      <c r="S41" s="603"/>
      <c r="T41" s="703" t="s">
        <v>474</v>
      </c>
      <c r="U41" s="703"/>
      <c r="V41" s="703"/>
      <c r="W41" s="703"/>
      <c r="X41" s="703"/>
      <c r="Y41" s="703"/>
      <c r="Z41" s="703"/>
      <c r="AA41" s="703"/>
      <c r="AB41" s="703"/>
      <c r="AC41" s="703"/>
      <c r="AD41" s="280"/>
      <c r="AF41" s="281"/>
      <c r="AG41" s="283"/>
      <c r="AH41" s="283"/>
    </row>
    <row r="42" spans="2:40" ht="12.75" customHeight="1">
      <c r="B42" s="264"/>
      <c r="C42" s="625" t="s">
        <v>522</v>
      </c>
      <c r="D42" s="625"/>
      <c r="E42" s="625"/>
      <c r="F42" s="625"/>
      <c r="G42" s="626">
        <v>1</v>
      </c>
      <c r="H42" s="626"/>
      <c r="I42" s="626"/>
      <c r="J42" s="626"/>
      <c r="K42" s="626"/>
      <c r="L42" s="626"/>
      <c r="M42" s="626"/>
      <c r="N42" s="626"/>
      <c r="O42" s="623" t="s">
        <v>475</v>
      </c>
      <c r="P42" s="623"/>
      <c r="Q42" s="623"/>
      <c r="R42" s="623"/>
      <c r="S42" s="623"/>
      <c r="T42" s="703"/>
      <c r="U42" s="703"/>
      <c r="V42" s="703"/>
      <c r="W42" s="703"/>
      <c r="X42" s="703"/>
      <c r="Y42" s="703"/>
      <c r="Z42" s="703"/>
      <c r="AA42" s="703"/>
      <c r="AB42" s="703"/>
      <c r="AC42" s="703"/>
      <c r="AD42" s="280"/>
      <c r="AF42" s="281"/>
      <c r="AG42" s="283"/>
      <c r="AH42" s="283"/>
    </row>
    <row r="43" spans="2:40" ht="20.25" customHeight="1">
      <c r="B43" s="264"/>
      <c r="C43" s="625"/>
      <c r="D43" s="625"/>
      <c r="E43" s="625"/>
      <c r="F43" s="625"/>
      <c r="G43" s="626"/>
      <c r="H43" s="626"/>
      <c r="I43" s="626"/>
      <c r="J43" s="626"/>
      <c r="K43" s="626"/>
      <c r="L43" s="626"/>
      <c r="M43" s="626"/>
      <c r="N43" s="626"/>
      <c r="O43" s="625" t="s">
        <v>476</v>
      </c>
      <c r="P43" s="625"/>
      <c r="Q43" s="625"/>
      <c r="R43" s="625"/>
      <c r="S43" s="625"/>
      <c r="T43" s="704" t="s">
        <v>477</v>
      </c>
      <c r="U43" s="704"/>
      <c r="V43" s="704"/>
      <c r="W43" s="704"/>
      <c r="X43" s="704"/>
      <c r="Y43" s="704"/>
      <c r="Z43" s="704"/>
      <c r="AA43" s="704"/>
      <c r="AB43" s="704"/>
      <c r="AC43" s="704"/>
      <c r="AD43" s="280"/>
      <c r="AF43" s="281"/>
      <c r="AG43" s="283"/>
      <c r="AH43" s="283"/>
    </row>
    <row r="44" spans="2:40" ht="15" customHeight="1">
      <c r="B44" s="264"/>
      <c r="C44" s="729" t="s">
        <v>478</v>
      </c>
      <c r="D44" s="729"/>
      <c r="E44" s="729"/>
      <c r="F44" s="729"/>
      <c r="G44" s="729"/>
      <c r="H44" s="729"/>
      <c r="I44" s="729"/>
      <c r="J44" s="729"/>
      <c r="K44" s="729"/>
      <c r="L44" s="729"/>
      <c r="M44" s="729"/>
      <c r="N44" s="729"/>
      <c r="O44" s="730" t="s">
        <v>479</v>
      </c>
      <c r="P44" s="730"/>
      <c r="Q44" s="730"/>
      <c r="R44" s="730"/>
      <c r="S44" s="730"/>
      <c r="T44" s="730"/>
      <c r="U44" s="730"/>
      <c r="V44" s="730"/>
      <c r="W44" s="730"/>
      <c r="X44" s="730"/>
      <c r="Y44" s="730"/>
      <c r="Z44" s="730"/>
      <c r="AA44" s="730"/>
      <c r="AB44" s="730"/>
      <c r="AC44" s="730"/>
      <c r="AD44" s="280"/>
      <c r="AF44" s="281"/>
      <c r="AG44" s="283"/>
      <c r="AH44" s="283"/>
    </row>
    <row r="45" spans="2:40" ht="27.75" customHeight="1">
      <c r="B45" s="264"/>
      <c r="C45" s="613" t="s">
        <v>480</v>
      </c>
      <c r="D45" s="613"/>
      <c r="E45" s="613"/>
      <c r="F45" s="613"/>
      <c r="G45" s="614" t="s">
        <v>481</v>
      </c>
      <c r="H45" s="614"/>
      <c r="I45" s="199" t="s">
        <v>482</v>
      </c>
      <c r="J45" s="200" t="s">
        <v>483</v>
      </c>
      <c r="K45" s="199"/>
      <c r="L45" s="200" t="s">
        <v>484</v>
      </c>
      <c r="M45" s="201"/>
      <c r="N45" s="202"/>
      <c r="O45" s="615" t="s">
        <v>485</v>
      </c>
      <c r="P45" s="615"/>
      <c r="Q45" s="615"/>
      <c r="R45" s="615"/>
      <c r="S45" s="616" t="s">
        <v>486</v>
      </c>
      <c r="T45" s="616"/>
      <c r="U45" s="616"/>
      <c r="V45" s="616"/>
      <c r="W45" s="616"/>
      <c r="X45" s="616"/>
      <c r="Y45" s="616"/>
      <c r="Z45" s="616"/>
      <c r="AA45" s="616"/>
      <c r="AB45" s="616"/>
      <c r="AC45" s="616"/>
      <c r="AD45" s="280"/>
      <c r="AF45" s="281"/>
      <c r="AG45" s="283"/>
      <c r="AH45" s="283"/>
    </row>
    <row r="46" spans="2:40" ht="21.75" customHeight="1">
      <c r="B46" s="264"/>
      <c r="C46" s="613"/>
      <c r="D46" s="613"/>
      <c r="E46" s="613"/>
      <c r="F46" s="613"/>
      <c r="G46" s="617"/>
      <c r="H46" s="617"/>
      <c r="I46" s="617"/>
      <c r="J46" s="617"/>
      <c r="K46" s="617"/>
      <c r="L46" s="617"/>
      <c r="M46" s="617"/>
      <c r="N46" s="203"/>
      <c r="O46" s="609" t="s">
        <v>487</v>
      </c>
      <c r="P46" s="609"/>
      <c r="Q46" s="609"/>
      <c r="R46" s="609"/>
      <c r="S46" s="618" t="s">
        <v>488</v>
      </c>
      <c r="T46" s="618"/>
      <c r="U46" s="618"/>
      <c r="V46" s="204" t="s">
        <v>482</v>
      </c>
      <c r="W46" s="619" t="s">
        <v>489</v>
      </c>
      <c r="X46" s="619"/>
      <c r="Y46" s="619"/>
      <c r="Z46" s="205"/>
      <c r="AA46" s="205"/>
      <c r="AB46" s="620"/>
      <c r="AC46" s="620"/>
      <c r="AD46" s="280"/>
      <c r="AF46" s="281"/>
      <c r="AG46" s="283"/>
      <c r="AH46" s="283"/>
    </row>
    <row r="47" spans="2:40" ht="18.75" customHeight="1">
      <c r="B47" s="264"/>
      <c r="C47" s="603" t="s">
        <v>490</v>
      </c>
      <c r="D47" s="603"/>
      <c r="E47" s="603"/>
      <c r="F47" s="603"/>
      <c r="G47" s="702"/>
      <c r="H47" s="702"/>
      <c r="I47" s="702"/>
      <c r="J47" s="702"/>
      <c r="K47" s="702"/>
      <c r="L47" s="702"/>
      <c r="M47" s="702"/>
      <c r="N47" s="702"/>
      <c r="O47" s="609"/>
      <c r="P47" s="609"/>
      <c r="Q47" s="609"/>
      <c r="R47" s="609"/>
      <c r="S47" s="619" t="s">
        <v>476</v>
      </c>
      <c r="T47" s="619"/>
      <c r="U47" s="619"/>
      <c r="V47" s="622" t="s">
        <v>482</v>
      </c>
      <c r="W47" s="619" t="s">
        <v>523</v>
      </c>
      <c r="X47" s="619"/>
      <c r="Y47" s="619"/>
      <c r="Z47" s="284"/>
      <c r="AA47" s="284"/>
      <c r="AB47" s="602"/>
      <c r="AC47" s="602"/>
      <c r="AD47" s="280"/>
      <c r="AF47" s="281"/>
      <c r="AG47" s="283"/>
      <c r="AH47" s="283"/>
    </row>
    <row r="48" spans="2:40" ht="20.25" customHeight="1">
      <c r="B48" s="264"/>
      <c r="C48" s="603" t="s">
        <v>524</v>
      </c>
      <c r="D48" s="603"/>
      <c r="E48" s="603"/>
      <c r="F48" s="603"/>
      <c r="G48" s="700" t="s">
        <v>545</v>
      </c>
      <c r="H48" s="700"/>
      <c r="I48" s="700"/>
      <c r="J48" s="700"/>
      <c r="K48" s="700"/>
      <c r="L48" s="700"/>
      <c r="M48" s="700"/>
      <c r="N48" s="700"/>
      <c r="O48" s="609"/>
      <c r="P48" s="609"/>
      <c r="Q48" s="609"/>
      <c r="R48" s="609"/>
      <c r="S48" s="619"/>
      <c r="T48" s="619"/>
      <c r="U48" s="619"/>
      <c r="V48" s="622"/>
      <c r="W48" s="619"/>
      <c r="X48" s="619"/>
      <c r="Y48" s="619"/>
      <c r="Z48" s="285"/>
      <c r="AA48" s="285"/>
      <c r="AB48" s="602"/>
      <c r="AC48" s="602"/>
      <c r="AD48" s="280"/>
      <c r="AF48" s="281"/>
      <c r="AG48" s="283"/>
      <c r="AH48" s="283"/>
    </row>
    <row r="49" spans="2:40" ht="13.5" customHeight="1">
      <c r="B49" s="264"/>
      <c r="C49" s="603" t="s">
        <v>526</v>
      </c>
      <c r="D49" s="603"/>
      <c r="E49" s="603"/>
      <c r="F49" s="603"/>
      <c r="G49" s="604" t="s">
        <v>560</v>
      </c>
      <c r="H49" s="604"/>
      <c r="I49" s="604"/>
      <c r="J49" s="604"/>
      <c r="K49" s="604"/>
      <c r="L49" s="604"/>
      <c r="M49" s="604"/>
      <c r="N49" s="604"/>
      <c r="O49" s="609"/>
      <c r="P49" s="609"/>
      <c r="Q49" s="609"/>
      <c r="R49" s="609"/>
      <c r="S49" s="607" t="s">
        <v>493</v>
      </c>
      <c r="T49" s="607"/>
      <c r="U49" s="607"/>
      <c r="V49" s="606" t="s">
        <v>482</v>
      </c>
      <c r="W49" s="607" t="s">
        <v>494</v>
      </c>
      <c r="X49" s="607"/>
      <c r="Y49" s="607"/>
      <c r="Z49" s="205"/>
      <c r="AA49" s="205"/>
      <c r="AB49" s="608" t="s">
        <v>482</v>
      </c>
      <c r="AC49" s="608"/>
      <c r="AD49" s="280"/>
      <c r="AF49" s="281"/>
      <c r="AG49" s="283"/>
      <c r="AH49" s="283"/>
    </row>
    <row r="50" spans="2:40" ht="12.75" customHeight="1">
      <c r="B50" s="264"/>
      <c r="C50" s="603" t="s">
        <v>495</v>
      </c>
      <c r="D50" s="603"/>
      <c r="E50" s="603"/>
      <c r="F50" s="603"/>
      <c r="G50" s="701"/>
      <c r="H50" s="701"/>
      <c r="I50" s="701"/>
      <c r="J50" s="701"/>
      <c r="K50" s="701"/>
      <c r="L50" s="701"/>
      <c r="M50" s="701"/>
      <c r="N50" s="701"/>
      <c r="O50" s="609"/>
      <c r="P50" s="609"/>
      <c r="Q50" s="609"/>
      <c r="R50" s="609"/>
      <c r="S50" s="607"/>
      <c r="T50" s="607"/>
      <c r="U50" s="607"/>
      <c r="V50" s="606"/>
      <c r="W50" s="607"/>
      <c r="X50" s="607"/>
      <c r="Y50" s="607"/>
      <c r="Z50" s="205"/>
      <c r="AA50" s="205"/>
      <c r="AB50" s="608"/>
      <c r="AC50" s="608"/>
      <c r="AD50" s="280"/>
      <c r="AF50" s="281"/>
      <c r="AG50" s="283"/>
      <c r="AH50" s="283"/>
    </row>
    <row r="51" spans="2:40" ht="12.75" customHeight="1">
      <c r="B51" s="264"/>
      <c r="C51" s="609" t="s">
        <v>496</v>
      </c>
      <c r="D51" s="609"/>
      <c r="E51" s="609"/>
      <c r="F51" s="609"/>
      <c r="G51" s="610" t="s">
        <v>547</v>
      </c>
      <c r="H51" s="610"/>
      <c r="I51" s="610"/>
      <c r="J51" s="610"/>
      <c r="K51" s="610"/>
      <c r="L51" s="610"/>
      <c r="M51" s="610"/>
      <c r="N51" s="610"/>
      <c r="O51" s="609"/>
      <c r="P51" s="609"/>
      <c r="Q51" s="609"/>
      <c r="R51" s="609"/>
      <c r="S51" s="607"/>
      <c r="T51" s="607"/>
      <c r="U51" s="607"/>
      <c r="V51" s="606"/>
      <c r="W51" s="607"/>
      <c r="X51" s="607"/>
      <c r="Y51" s="607"/>
      <c r="Z51" s="206"/>
      <c r="AA51" s="206"/>
      <c r="AB51" s="608"/>
      <c r="AC51" s="608"/>
      <c r="AD51" s="280"/>
      <c r="AF51" s="281"/>
      <c r="AG51" s="283"/>
      <c r="AH51" s="283"/>
    </row>
    <row r="52" spans="2:40" ht="4.5" customHeight="1">
      <c r="B52" s="286"/>
      <c r="C52" s="207"/>
      <c r="D52" s="208"/>
      <c r="E52" s="208"/>
      <c r="F52" s="208"/>
      <c r="G52" s="208"/>
      <c r="H52" s="208"/>
      <c r="I52" s="208"/>
      <c r="J52" s="208"/>
      <c r="K52" s="208"/>
      <c r="L52" s="208"/>
      <c r="M52" s="208"/>
      <c r="N52" s="208"/>
      <c r="O52" s="209"/>
      <c r="P52" s="207"/>
      <c r="Q52" s="210"/>
      <c r="R52" s="210"/>
      <c r="S52" s="210"/>
      <c r="T52" s="210"/>
      <c r="U52" s="210"/>
      <c r="V52" s="210"/>
      <c r="W52" s="210"/>
      <c r="X52" s="210"/>
      <c r="Y52" s="210"/>
      <c r="Z52" s="210"/>
      <c r="AA52" s="210"/>
      <c r="AB52" s="210"/>
      <c r="AC52" s="211"/>
      <c r="AD52" s="287"/>
      <c r="AF52" s="281"/>
      <c r="AG52" s="282"/>
      <c r="AH52" s="282"/>
    </row>
    <row r="53" spans="2:40" ht="22.5" customHeight="1">
      <c r="C53" s="288"/>
      <c r="D53" s="283"/>
      <c r="E53" s="283"/>
      <c r="F53" s="283"/>
      <c r="G53" s="283"/>
      <c r="H53" s="283"/>
      <c r="I53" s="283"/>
      <c r="J53" s="283"/>
      <c r="K53" s="283"/>
      <c r="L53" s="283"/>
      <c r="M53" s="283"/>
      <c r="N53" s="283"/>
      <c r="AC53" s="289"/>
      <c r="AE53" s="283"/>
      <c r="AG53" s="281"/>
      <c r="AH53" s="699"/>
      <c r="AI53" s="699"/>
      <c r="AJ53" s="699"/>
      <c r="AK53" s="699"/>
      <c r="AL53" s="699"/>
      <c r="AM53" s="699"/>
      <c r="AN53" s="699"/>
    </row>
    <row r="54" spans="2:40" ht="22.5" hidden="1" customHeight="1">
      <c r="C54" s="288"/>
      <c r="D54" s="283"/>
      <c r="E54" s="283"/>
      <c r="F54" s="283"/>
      <c r="G54" s="283"/>
      <c r="H54" s="283"/>
      <c r="I54" s="283"/>
      <c r="J54" s="283"/>
      <c r="K54" s="283"/>
      <c r="L54" s="283"/>
      <c r="M54" s="283"/>
      <c r="N54" s="283"/>
      <c r="AC54" s="289"/>
      <c r="AE54" s="283"/>
      <c r="AG54" s="281"/>
      <c r="AH54" s="699"/>
      <c r="AI54" s="699"/>
      <c r="AJ54" s="699"/>
      <c r="AK54" s="699"/>
      <c r="AL54" s="699"/>
      <c r="AM54" s="699"/>
      <c r="AN54" s="699"/>
    </row>
    <row r="55" spans="2:40" ht="22.5" hidden="1" customHeight="1">
      <c r="C55" s="288"/>
      <c r="D55" s="283"/>
      <c r="E55" s="283"/>
      <c r="F55" s="283"/>
      <c r="G55" s="283"/>
      <c r="H55" s="283"/>
      <c r="I55" s="283"/>
      <c r="J55" s="283"/>
      <c r="K55" s="283"/>
      <c r="L55" s="283"/>
      <c r="M55" s="283"/>
      <c r="N55" s="283"/>
      <c r="AC55" s="289"/>
      <c r="AE55" s="283"/>
      <c r="AG55" s="281"/>
      <c r="AH55" s="699"/>
      <c r="AI55" s="699"/>
      <c r="AJ55" s="699"/>
      <c r="AK55" s="699"/>
      <c r="AL55" s="699"/>
      <c r="AM55" s="699"/>
      <c r="AN55" s="699"/>
    </row>
    <row r="56" spans="2:40" ht="22.5" hidden="1" customHeight="1">
      <c r="C56" s="288"/>
      <c r="D56" s="283"/>
      <c r="E56" s="283"/>
      <c r="F56" s="283"/>
      <c r="G56" s="283"/>
      <c r="H56" s="283"/>
      <c r="I56" s="283"/>
      <c r="J56" s="283"/>
      <c r="K56" s="283"/>
      <c r="L56" s="283"/>
      <c r="M56" s="283"/>
      <c r="N56" s="283"/>
      <c r="AC56" s="289"/>
      <c r="AE56" s="283"/>
      <c r="AG56" s="281"/>
      <c r="AH56" s="699"/>
      <c r="AI56" s="699"/>
      <c r="AJ56" s="699"/>
      <c r="AK56" s="699"/>
      <c r="AL56" s="699"/>
      <c r="AM56" s="699"/>
      <c r="AN56" s="699"/>
    </row>
    <row r="57" spans="2:40" ht="22.5" hidden="1" customHeight="1">
      <c r="C57" s="288"/>
      <c r="D57" s="283"/>
      <c r="E57" s="283"/>
      <c r="F57" s="283"/>
      <c r="G57" s="283"/>
      <c r="H57" s="283"/>
      <c r="I57" s="283"/>
      <c r="J57" s="283"/>
      <c r="K57" s="283"/>
      <c r="L57" s="283"/>
      <c r="M57" s="283"/>
      <c r="N57" s="283"/>
      <c r="P57" s="288"/>
      <c r="Q57" s="289"/>
      <c r="R57" s="289"/>
      <c r="S57" s="289"/>
      <c r="T57" s="289"/>
      <c r="U57" s="289"/>
      <c r="V57" s="289"/>
      <c r="W57" s="289"/>
      <c r="X57" s="289"/>
      <c r="Y57" s="289"/>
      <c r="Z57" s="289"/>
      <c r="AA57" s="289"/>
      <c r="AB57" s="289"/>
      <c r="AC57" s="289"/>
    </row>
    <row r="58" spans="2:40" ht="22.5" hidden="1" customHeight="1">
      <c r="C58" s="288"/>
      <c r="D58" s="283"/>
      <c r="E58" s="283"/>
      <c r="F58" s="283"/>
      <c r="G58" s="283"/>
      <c r="H58" s="283"/>
      <c r="I58" s="283"/>
      <c r="J58" s="283"/>
      <c r="K58" s="283"/>
      <c r="L58" s="283"/>
      <c r="M58" s="283"/>
      <c r="N58" s="283"/>
      <c r="P58" s="288"/>
      <c r="Q58" s="289"/>
      <c r="R58" s="289"/>
      <c r="S58" s="289"/>
      <c r="T58" s="289"/>
      <c r="U58" s="289"/>
      <c r="V58" s="289"/>
      <c r="W58" s="289"/>
      <c r="X58" s="289"/>
      <c r="Y58" s="289"/>
      <c r="Z58" s="289"/>
      <c r="AA58" s="289"/>
      <c r="AB58" s="289"/>
      <c r="AC58" s="289"/>
    </row>
    <row r="59" spans="2:40" ht="22.5" hidden="1" customHeight="1">
      <c r="C59" s="288"/>
      <c r="D59" s="283"/>
      <c r="E59" s="283"/>
      <c r="F59" s="283"/>
      <c r="G59" s="283"/>
      <c r="H59" s="283"/>
      <c r="I59" s="283"/>
      <c r="J59" s="283"/>
      <c r="K59" s="283"/>
      <c r="L59" s="283"/>
      <c r="M59" s="283"/>
      <c r="N59" s="283"/>
      <c r="P59" s="288"/>
      <c r="Q59" s="289"/>
      <c r="R59" s="289"/>
      <c r="S59" s="289"/>
      <c r="T59" s="289"/>
      <c r="U59" s="289"/>
      <c r="V59" s="289"/>
      <c r="W59" s="289"/>
      <c r="X59" s="289"/>
      <c r="Y59" s="289"/>
      <c r="Z59" s="289"/>
      <c r="AA59" s="289"/>
      <c r="AB59" s="289"/>
      <c r="AC59" s="289"/>
    </row>
    <row r="60" spans="2:40" ht="22.5" hidden="1" customHeight="1">
      <c r="C60" s="288"/>
      <c r="D60" s="283"/>
      <c r="E60" s="283"/>
      <c r="F60" s="283"/>
      <c r="G60" s="283"/>
      <c r="H60" s="283"/>
      <c r="I60" s="283"/>
      <c r="J60" s="283"/>
      <c r="K60" s="283"/>
      <c r="L60" s="283"/>
      <c r="M60" s="283"/>
      <c r="N60" s="283"/>
      <c r="P60" s="288"/>
      <c r="Q60" s="289"/>
      <c r="R60" s="289"/>
      <c r="S60" s="289"/>
      <c r="T60" s="289"/>
      <c r="U60" s="289"/>
      <c r="V60" s="289"/>
      <c r="W60" s="289"/>
      <c r="X60" s="289"/>
      <c r="Y60" s="289"/>
      <c r="Z60" s="289"/>
      <c r="AA60" s="289"/>
      <c r="AB60" s="289"/>
      <c r="AC60" s="289"/>
    </row>
    <row r="61" spans="2:40" ht="22.5" hidden="1" customHeight="1">
      <c r="C61" s="288"/>
      <c r="D61" s="283"/>
      <c r="E61" s="283"/>
      <c r="F61" s="283"/>
      <c r="G61" s="283"/>
      <c r="H61" s="283"/>
      <c r="I61" s="283"/>
      <c r="J61" s="283"/>
      <c r="K61" s="283"/>
      <c r="L61" s="283"/>
      <c r="M61" s="283"/>
      <c r="N61" s="283"/>
      <c r="P61" s="288"/>
      <c r="Q61" s="289"/>
      <c r="R61" s="289"/>
      <c r="S61" s="289"/>
      <c r="T61" s="289"/>
      <c r="U61" s="289"/>
      <c r="V61" s="289"/>
      <c r="W61" s="289"/>
      <c r="X61" s="289"/>
      <c r="Y61" s="289"/>
      <c r="Z61" s="289"/>
      <c r="AA61" s="289"/>
      <c r="AB61" s="289"/>
      <c r="AC61" s="289"/>
    </row>
    <row r="62" spans="2:40" ht="22.5" hidden="1" customHeight="1">
      <c r="C62" s="288"/>
      <c r="D62" s="283"/>
      <c r="E62" s="283"/>
      <c r="F62" s="283"/>
      <c r="G62" s="283"/>
      <c r="H62" s="283"/>
      <c r="I62" s="283"/>
      <c r="J62" s="283"/>
      <c r="K62" s="283"/>
      <c r="L62" s="283"/>
      <c r="M62" s="283"/>
      <c r="N62" s="283"/>
      <c r="P62" s="288"/>
      <c r="Q62" s="289"/>
      <c r="R62" s="289"/>
      <c r="S62" s="289"/>
      <c r="T62" s="289"/>
      <c r="U62" s="289"/>
      <c r="V62" s="289"/>
      <c r="W62" s="289"/>
      <c r="X62" s="289"/>
      <c r="Y62" s="289"/>
      <c r="Z62" s="289"/>
      <c r="AA62" s="289"/>
      <c r="AB62" s="289"/>
      <c r="AC62" s="289"/>
    </row>
    <row r="63" spans="2:40" ht="22.5" hidden="1" customHeight="1">
      <c r="C63" s="288"/>
      <c r="D63" s="283"/>
      <c r="E63" s="283"/>
      <c r="F63" s="283"/>
      <c r="G63" s="283"/>
      <c r="H63" s="283"/>
      <c r="I63" s="283"/>
      <c r="J63" s="283"/>
      <c r="K63" s="283"/>
      <c r="L63" s="283"/>
      <c r="M63" s="283"/>
      <c r="N63" s="283"/>
      <c r="P63" s="288"/>
      <c r="Q63" s="289"/>
      <c r="R63" s="289"/>
      <c r="S63" s="289"/>
      <c r="T63" s="289"/>
      <c r="U63" s="289"/>
      <c r="V63" s="289"/>
      <c r="W63" s="289"/>
      <c r="X63" s="289"/>
      <c r="Y63" s="289"/>
      <c r="Z63" s="289"/>
      <c r="AA63" s="289"/>
      <c r="AB63" s="289"/>
      <c r="AC63" s="289"/>
    </row>
    <row r="64" spans="2:40" ht="22.5" hidden="1" customHeight="1">
      <c r="C64" s="288"/>
      <c r="D64" s="283"/>
      <c r="E64" s="283"/>
      <c r="F64" s="283"/>
      <c r="G64" s="283"/>
      <c r="H64" s="283"/>
      <c r="I64" s="283"/>
      <c r="J64" s="283"/>
      <c r="K64" s="283"/>
      <c r="L64" s="283"/>
      <c r="M64" s="283"/>
      <c r="N64" s="283"/>
      <c r="P64" s="288"/>
      <c r="Q64" s="289"/>
      <c r="R64" s="289"/>
      <c r="S64" s="289"/>
      <c r="T64" s="289"/>
      <c r="U64" s="289"/>
      <c r="V64" s="289"/>
      <c r="W64" s="289"/>
      <c r="X64" s="289"/>
      <c r="Y64" s="289"/>
      <c r="Z64" s="289"/>
      <c r="AA64" s="289"/>
      <c r="AB64" s="289"/>
      <c r="AC64" s="289"/>
    </row>
    <row r="65" spans="3:29" ht="22.5" hidden="1" customHeight="1">
      <c r="C65" s="288"/>
      <c r="D65" s="283"/>
      <c r="E65" s="283"/>
      <c r="F65" s="283"/>
      <c r="G65" s="283"/>
      <c r="H65" s="283"/>
      <c r="I65" s="283"/>
      <c r="J65" s="283"/>
      <c r="K65" s="283"/>
      <c r="L65" s="283"/>
      <c r="M65" s="283"/>
      <c r="N65" s="283"/>
      <c r="P65" s="288"/>
      <c r="Q65" s="289"/>
      <c r="R65" s="289"/>
      <c r="S65" s="289"/>
      <c r="T65" s="289"/>
      <c r="U65" s="289"/>
      <c r="V65" s="289"/>
      <c r="W65" s="289"/>
      <c r="X65" s="289"/>
      <c r="Y65" s="289"/>
      <c r="Z65" s="289"/>
      <c r="AA65" s="289"/>
      <c r="AB65" s="289"/>
      <c r="AC65" s="289"/>
    </row>
    <row r="66" spans="3:29" ht="22.5" hidden="1" customHeight="1">
      <c r="C66" s="288"/>
      <c r="D66" s="283"/>
      <c r="E66" s="283"/>
      <c r="F66" s="283"/>
      <c r="G66" s="283"/>
      <c r="H66" s="283"/>
      <c r="I66" s="283"/>
      <c r="J66" s="283"/>
      <c r="K66" s="283"/>
      <c r="L66" s="283"/>
      <c r="M66" s="283"/>
      <c r="N66" s="283"/>
      <c r="P66" s="288"/>
      <c r="Q66" s="289"/>
      <c r="R66" s="289"/>
      <c r="S66" s="289"/>
      <c r="T66" s="289"/>
      <c r="U66" s="289"/>
      <c r="V66" s="289"/>
      <c r="W66" s="289"/>
      <c r="X66" s="289"/>
      <c r="Y66" s="289"/>
      <c r="Z66" s="289"/>
      <c r="AA66" s="289"/>
      <c r="AB66" s="289"/>
      <c r="AC66" s="289"/>
    </row>
    <row r="67" spans="3:29" ht="22.5" hidden="1" customHeight="1">
      <c r="C67" s="288"/>
      <c r="D67" s="283"/>
      <c r="E67" s="283"/>
      <c r="F67" s="283"/>
      <c r="G67" s="283"/>
      <c r="H67" s="283"/>
      <c r="I67" s="283"/>
      <c r="J67" s="283"/>
      <c r="K67" s="283"/>
      <c r="L67" s="283"/>
      <c r="M67" s="283"/>
      <c r="N67" s="283"/>
      <c r="P67" s="288"/>
      <c r="Q67" s="289"/>
      <c r="R67" s="289"/>
      <c r="S67" s="289"/>
      <c r="T67" s="289"/>
      <c r="U67" s="289"/>
      <c r="V67" s="289"/>
      <c r="W67" s="289"/>
      <c r="X67" s="289"/>
      <c r="Y67" s="289"/>
      <c r="Z67" s="289"/>
      <c r="AA67" s="289"/>
      <c r="AB67" s="289"/>
      <c r="AC67" s="289"/>
    </row>
    <row r="68" spans="3:29" ht="22.5" hidden="1" customHeight="1">
      <c r="C68" s="288"/>
      <c r="D68" s="283"/>
      <c r="E68" s="283"/>
      <c r="F68" s="283"/>
      <c r="G68" s="283"/>
      <c r="H68" s="283"/>
      <c r="I68" s="283"/>
      <c r="J68" s="283"/>
      <c r="K68" s="283"/>
      <c r="L68" s="283"/>
      <c r="M68" s="283"/>
      <c r="N68" s="283"/>
      <c r="P68" s="288"/>
      <c r="Q68" s="289"/>
      <c r="R68" s="289"/>
      <c r="S68" s="289"/>
      <c r="T68" s="289"/>
      <c r="U68" s="289"/>
      <c r="V68" s="289"/>
      <c r="W68" s="289"/>
      <c r="X68" s="289"/>
      <c r="Y68" s="289"/>
      <c r="Z68" s="289"/>
      <c r="AA68" s="289"/>
      <c r="AB68" s="289"/>
      <c r="AC68" s="289"/>
    </row>
    <row r="69" spans="3:29" ht="22.5" hidden="1" customHeight="1">
      <c r="C69" s="288"/>
      <c r="D69" s="283"/>
      <c r="E69" s="283"/>
      <c r="F69" s="283"/>
      <c r="G69" s="283"/>
      <c r="H69" s="283"/>
      <c r="I69" s="283"/>
      <c r="J69" s="283"/>
      <c r="K69" s="283"/>
      <c r="L69" s="283"/>
      <c r="M69" s="283"/>
      <c r="N69" s="283"/>
      <c r="P69" s="288"/>
      <c r="Q69" s="289"/>
      <c r="R69" s="289"/>
      <c r="S69" s="289"/>
      <c r="T69" s="289"/>
      <c r="U69" s="289"/>
      <c r="V69" s="289"/>
      <c r="W69" s="289"/>
      <c r="X69" s="289"/>
      <c r="Y69" s="289"/>
      <c r="Z69" s="289"/>
      <c r="AA69" s="289"/>
      <c r="AB69" s="289"/>
      <c r="AC69" s="289"/>
    </row>
    <row r="70" spans="3:29" ht="22.5" hidden="1" customHeight="1">
      <c r="C70" s="288"/>
      <c r="D70" s="283"/>
      <c r="E70" s="283"/>
      <c r="F70" s="283"/>
      <c r="G70" s="283"/>
      <c r="H70" s="283"/>
      <c r="I70" s="283"/>
      <c r="J70" s="283"/>
      <c r="K70" s="283"/>
      <c r="L70" s="283"/>
      <c r="M70" s="283"/>
      <c r="N70" s="283"/>
      <c r="P70" s="288"/>
      <c r="Q70" s="289"/>
      <c r="R70" s="289"/>
      <c r="S70" s="289"/>
      <c r="T70" s="289"/>
      <c r="U70" s="289"/>
      <c r="V70" s="289"/>
      <c r="W70" s="289"/>
      <c r="X70" s="289"/>
      <c r="Y70" s="289"/>
      <c r="Z70" s="289"/>
      <c r="AA70" s="289"/>
      <c r="AB70" s="289"/>
      <c r="AC70" s="289"/>
    </row>
    <row r="71" spans="3:29" ht="22.5" hidden="1" customHeight="1">
      <c r="C71" s="288"/>
      <c r="D71" s="283"/>
      <c r="E71" s="283"/>
      <c r="F71" s="283"/>
      <c r="G71" s="283"/>
      <c r="H71" s="283"/>
      <c r="I71" s="283"/>
      <c r="J71" s="283"/>
      <c r="K71" s="283"/>
      <c r="L71" s="283"/>
      <c r="M71" s="283"/>
      <c r="N71" s="283"/>
      <c r="P71" s="288"/>
      <c r="Q71" s="289"/>
      <c r="R71" s="289"/>
      <c r="S71" s="289"/>
      <c r="T71" s="289"/>
      <c r="U71" s="289"/>
      <c r="V71" s="289"/>
      <c r="W71" s="289"/>
      <c r="X71" s="289"/>
      <c r="Y71" s="289"/>
      <c r="Z71" s="289"/>
      <c r="AA71" s="289"/>
      <c r="AB71" s="289"/>
      <c r="AC71" s="289"/>
    </row>
    <row r="72" spans="3:29" ht="22.5" hidden="1" customHeight="1">
      <c r="C72" s="288"/>
      <c r="D72" s="283"/>
      <c r="E72" s="283"/>
      <c r="F72" s="283"/>
      <c r="G72" s="283"/>
      <c r="H72" s="283"/>
      <c r="I72" s="283"/>
      <c r="J72" s="283"/>
      <c r="K72" s="283"/>
      <c r="L72" s="283"/>
      <c r="M72" s="283"/>
      <c r="N72" s="283"/>
      <c r="P72" s="288"/>
      <c r="Q72" s="289"/>
      <c r="R72" s="289"/>
      <c r="S72" s="289"/>
      <c r="T72" s="289"/>
      <c r="U72" s="289"/>
      <c r="V72" s="289"/>
      <c r="W72" s="289"/>
      <c r="X72" s="289"/>
      <c r="Y72" s="289"/>
      <c r="Z72" s="289"/>
      <c r="AA72" s="289"/>
      <c r="AB72" s="289"/>
      <c r="AC72" s="289"/>
    </row>
    <row r="73" spans="3:29" ht="22.5" hidden="1" customHeight="1">
      <c r="C73" s="288"/>
      <c r="D73" s="283"/>
      <c r="E73" s="283"/>
      <c r="F73" s="283"/>
      <c r="G73" s="283"/>
      <c r="H73" s="283"/>
      <c r="I73" s="283"/>
      <c r="J73" s="283"/>
      <c r="K73" s="283"/>
      <c r="L73" s="283"/>
      <c r="M73" s="283"/>
      <c r="N73" s="283"/>
      <c r="P73" s="288"/>
      <c r="Q73" s="289"/>
      <c r="R73" s="289"/>
      <c r="S73" s="289"/>
      <c r="T73" s="289"/>
      <c r="U73" s="289"/>
      <c r="V73" s="289"/>
      <c r="W73" s="289"/>
      <c r="X73" s="289"/>
      <c r="Y73" s="289"/>
      <c r="Z73" s="289"/>
      <c r="AA73" s="289"/>
      <c r="AB73" s="289"/>
      <c r="AC73" s="289"/>
    </row>
    <row r="74" spans="3:29" ht="22.5" hidden="1" customHeight="1">
      <c r="C74" s="288"/>
      <c r="D74" s="283"/>
      <c r="E74" s="283"/>
      <c r="F74" s="283"/>
      <c r="G74" s="283"/>
      <c r="H74" s="283"/>
      <c r="I74" s="283"/>
      <c r="J74" s="283"/>
      <c r="K74" s="283"/>
      <c r="L74" s="283"/>
      <c r="M74" s="283"/>
      <c r="N74" s="283"/>
      <c r="P74" s="288"/>
      <c r="Q74" s="289"/>
      <c r="R74" s="289"/>
      <c r="S74" s="289"/>
      <c r="T74" s="289"/>
      <c r="U74" s="289"/>
      <c r="V74" s="289"/>
      <c r="W74" s="289"/>
      <c r="X74" s="289"/>
      <c r="Y74" s="289"/>
      <c r="Z74" s="289"/>
      <c r="AA74" s="289"/>
      <c r="AB74" s="289"/>
      <c r="AC74" s="289"/>
    </row>
    <row r="75" spans="3:29" hidden="1">
      <c r="C75" s="288"/>
      <c r="D75" s="283"/>
      <c r="E75" s="283"/>
      <c r="F75" s="283"/>
      <c r="G75" s="283"/>
      <c r="H75" s="283"/>
      <c r="I75" s="283"/>
      <c r="J75" s="283"/>
      <c r="K75" s="283"/>
      <c r="L75" s="283"/>
      <c r="M75" s="283"/>
      <c r="N75" s="283"/>
      <c r="P75" s="288"/>
      <c r="Q75" s="289"/>
      <c r="R75" s="289"/>
      <c r="S75" s="289"/>
      <c r="T75" s="289"/>
      <c r="U75" s="289"/>
      <c r="V75" s="289"/>
      <c r="W75" s="289"/>
      <c r="X75" s="289"/>
      <c r="Y75" s="289"/>
      <c r="Z75" s="289"/>
      <c r="AA75" s="289"/>
      <c r="AB75" s="289"/>
      <c r="AC75" s="289"/>
    </row>
    <row r="76" spans="3:29" hidden="1">
      <c r="C76" s="288"/>
      <c r="D76" s="283"/>
      <c r="E76" s="283"/>
      <c r="F76" s="283"/>
      <c r="G76" s="283"/>
      <c r="H76" s="283"/>
      <c r="I76" s="283"/>
      <c r="J76" s="283"/>
      <c r="K76" s="283"/>
      <c r="L76" s="283"/>
      <c r="M76" s="283"/>
      <c r="N76" s="283"/>
      <c r="P76" s="288"/>
      <c r="Q76" s="289"/>
      <c r="R76" s="289"/>
      <c r="S76" s="289"/>
      <c r="T76" s="289"/>
      <c r="U76" s="289"/>
      <c r="V76" s="289"/>
      <c r="W76" s="289"/>
      <c r="X76" s="289"/>
      <c r="Y76" s="289"/>
      <c r="Z76" s="289"/>
      <c r="AA76" s="289"/>
      <c r="AB76" s="289"/>
      <c r="AC76" s="289"/>
    </row>
    <row r="77" spans="3:29" hidden="1">
      <c r="C77" s="288"/>
      <c r="D77" s="283"/>
      <c r="E77" s="283"/>
      <c r="F77" s="283"/>
      <c r="G77" s="283"/>
      <c r="H77" s="283"/>
      <c r="I77" s="283"/>
      <c r="J77" s="283"/>
      <c r="K77" s="283"/>
      <c r="L77" s="283"/>
      <c r="M77" s="283"/>
      <c r="N77" s="283"/>
      <c r="O77" s="290"/>
      <c r="P77" s="288"/>
      <c r="Q77" s="289"/>
      <c r="R77" s="289"/>
      <c r="S77" s="289"/>
      <c r="T77" s="289"/>
      <c r="U77" s="289"/>
      <c r="V77" s="289"/>
      <c r="W77" s="289"/>
      <c r="X77" s="289"/>
      <c r="Y77" s="289"/>
      <c r="Z77" s="289"/>
      <c r="AA77" s="289"/>
      <c r="AB77" s="289"/>
      <c r="AC77" s="289"/>
    </row>
    <row r="78" spans="3:29" hidden="1">
      <c r="C78" s="288"/>
      <c r="D78" s="283"/>
      <c r="E78" s="283"/>
      <c r="F78" s="283"/>
      <c r="G78" s="283"/>
      <c r="H78" s="283"/>
      <c r="I78" s="283"/>
      <c r="J78" s="283"/>
      <c r="K78" s="283"/>
      <c r="L78" s="283"/>
      <c r="M78" s="283"/>
      <c r="N78" s="283"/>
      <c r="P78" s="288"/>
      <c r="Q78" s="289"/>
      <c r="R78" s="289"/>
      <c r="S78" s="289"/>
      <c r="T78" s="289"/>
      <c r="U78" s="289"/>
      <c r="V78" s="289"/>
      <c r="W78" s="289"/>
      <c r="X78" s="289"/>
      <c r="Y78" s="289"/>
      <c r="Z78" s="289"/>
      <c r="AA78" s="289"/>
      <c r="AB78" s="289"/>
      <c r="AC78" s="289"/>
    </row>
    <row r="79" spans="3:29" hidden="1">
      <c r="C79" s="288"/>
      <c r="D79" s="283"/>
      <c r="E79" s="283"/>
      <c r="F79" s="283"/>
      <c r="G79" s="283"/>
      <c r="H79" s="283"/>
      <c r="I79" s="283"/>
      <c r="J79" s="283"/>
      <c r="K79" s="283"/>
      <c r="L79" s="283"/>
      <c r="M79" s="283"/>
      <c r="N79" s="283"/>
      <c r="P79" s="288"/>
      <c r="Q79" s="289"/>
      <c r="R79" s="289"/>
      <c r="S79" s="289"/>
      <c r="T79" s="289"/>
      <c r="U79" s="289"/>
      <c r="V79" s="289"/>
      <c r="W79" s="289"/>
      <c r="X79" s="289"/>
      <c r="Y79" s="289"/>
      <c r="Z79" s="289"/>
      <c r="AA79" s="289"/>
      <c r="AB79" s="289"/>
      <c r="AC79" s="289"/>
    </row>
    <row r="80" spans="3:29" hidden="1">
      <c r="C80" s="288"/>
      <c r="D80" s="283"/>
      <c r="E80" s="283"/>
      <c r="F80" s="283"/>
      <c r="G80" s="283"/>
      <c r="H80" s="283"/>
      <c r="I80" s="283"/>
      <c r="J80" s="283"/>
      <c r="K80" s="283"/>
      <c r="L80" s="283"/>
      <c r="M80" s="283"/>
      <c r="N80" s="283"/>
      <c r="P80" s="288"/>
      <c r="Q80" s="289"/>
      <c r="R80" s="289"/>
      <c r="S80" s="289"/>
      <c r="T80" s="289"/>
      <c r="U80" s="289"/>
      <c r="V80" s="289"/>
      <c r="W80" s="289"/>
      <c r="X80" s="289"/>
      <c r="Y80" s="289"/>
      <c r="Z80" s="289"/>
      <c r="AA80" s="289"/>
      <c r="AB80" s="289"/>
      <c r="AC80" s="289"/>
    </row>
    <row r="81" spans="3:29" hidden="1">
      <c r="C81" s="288"/>
      <c r="D81" s="283"/>
      <c r="E81" s="283"/>
      <c r="F81" s="283"/>
      <c r="G81" s="283"/>
      <c r="H81" s="283"/>
      <c r="I81" s="283"/>
      <c r="J81" s="283"/>
      <c r="K81" s="283"/>
      <c r="L81" s="283"/>
      <c r="M81" s="283"/>
      <c r="N81" s="283"/>
      <c r="P81" s="288"/>
      <c r="Q81" s="289"/>
      <c r="R81" s="289"/>
      <c r="S81" s="289"/>
      <c r="T81" s="289"/>
      <c r="U81" s="289"/>
      <c r="V81" s="289"/>
      <c r="W81" s="289"/>
      <c r="X81" s="289"/>
      <c r="Y81" s="289"/>
      <c r="Z81" s="289"/>
      <c r="AA81" s="289"/>
      <c r="AB81" s="289"/>
      <c r="AC81" s="289"/>
    </row>
    <row r="82" spans="3:29" hidden="1">
      <c r="C82" s="288"/>
      <c r="D82" s="283"/>
      <c r="E82" s="283"/>
      <c r="F82" s="283"/>
      <c r="G82" s="283"/>
      <c r="H82" s="283"/>
      <c r="I82" s="283"/>
      <c r="J82" s="283"/>
      <c r="K82" s="283"/>
      <c r="L82" s="283"/>
      <c r="M82" s="283"/>
      <c r="N82" s="283"/>
      <c r="O82" s="290"/>
      <c r="P82" s="288"/>
      <c r="Q82" s="289"/>
      <c r="R82" s="289"/>
      <c r="S82" s="289"/>
      <c r="T82" s="289"/>
      <c r="U82" s="289"/>
      <c r="V82" s="289"/>
      <c r="W82" s="289"/>
      <c r="X82" s="289"/>
      <c r="Y82" s="289"/>
      <c r="Z82" s="289"/>
      <c r="AA82" s="289"/>
      <c r="AB82" s="289"/>
      <c r="AC82" s="289"/>
    </row>
    <row r="83" spans="3:29" hidden="1">
      <c r="C83" s="288"/>
      <c r="D83" s="283"/>
      <c r="E83" s="283"/>
      <c r="F83" s="283"/>
      <c r="G83" s="283"/>
      <c r="H83" s="283"/>
      <c r="I83" s="283"/>
      <c r="J83" s="283"/>
      <c r="K83" s="283"/>
      <c r="L83" s="283"/>
      <c r="M83" s="283"/>
      <c r="N83" s="283"/>
      <c r="P83" s="288"/>
      <c r="Q83" s="289"/>
      <c r="R83" s="289"/>
      <c r="S83" s="289"/>
      <c r="T83" s="289"/>
      <c r="U83" s="289"/>
      <c r="V83" s="289"/>
      <c r="W83" s="289"/>
      <c r="X83" s="289"/>
      <c r="Y83" s="289"/>
      <c r="Z83" s="289"/>
      <c r="AA83" s="289"/>
      <c r="AB83" s="289"/>
      <c r="AC83" s="289"/>
    </row>
  </sheetData>
  <sheetProtection algorithmName="SHA-512" hashValue="Nto45AG5yEdxk+4Mp8pqiI2Un4JVMlcZvCeoQmzwbRk/HBIb1PXkBe7YoqTB3PxXjPEA5AkaWalcT9Q4r255OA==" saltValue="rKJxwfGDX7BCtAfn6pt17Q==" spinCount="100000" sheet="1" objects="1" scenarios="1"/>
  <mergeCells count="77">
    <mergeCell ref="G3:P3"/>
    <mergeCell ref="G4:P4"/>
    <mergeCell ref="G5:P5"/>
    <mergeCell ref="C7:AC7"/>
    <mergeCell ref="C8:E8"/>
    <mergeCell ref="F8:P8"/>
    <mergeCell ref="Q8:R8"/>
    <mergeCell ref="S8:T8"/>
    <mergeCell ref="U8:V8"/>
    <mergeCell ref="W8:AC8"/>
    <mergeCell ref="C9:E10"/>
    <mergeCell ref="F9:AC10"/>
    <mergeCell ref="R12:AC12"/>
    <mergeCell ref="R13:AC20"/>
    <mergeCell ref="R21:AC21"/>
    <mergeCell ref="R22:AC28"/>
    <mergeCell ref="D30:E30"/>
    <mergeCell ref="D31:E31"/>
    <mergeCell ref="D32:E32"/>
    <mergeCell ref="D35:E35"/>
    <mergeCell ref="C37:N37"/>
    <mergeCell ref="O37:AC37"/>
    <mergeCell ref="C38:F38"/>
    <mergeCell ref="G38:N38"/>
    <mergeCell ref="O38:S38"/>
    <mergeCell ref="T38:AC38"/>
    <mergeCell ref="C39:F39"/>
    <mergeCell ref="G39:N39"/>
    <mergeCell ref="O39:S39"/>
    <mergeCell ref="T39:AC39"/>
    <mergeCell ref="C40:F40"/>
    <mergeCell ref="G40:N40"/>
    <mergeCell ref="O40:S40"/>
    <mergeCell ref="T40:AC40"/>
    <mergeCell ref="C41:F41"/>
    <mergeCell ref="G41:N41"/>
    <mergeCell ref="O41:S41"/>
    <mergeCell ref="T41:AC41"/>
    <mergeCell ref="C42:F43"/>
    <mergeCell ref="G42:N43"/>
    <mergeCell ref="O42:S42"/>
    <mergeCell ref="T42:AC42"/>
    <mergeCell ref="O43:S43"/>
    <mergeCell ref="T43:AC43"/>
    <mergeCell ref="C44:N44"/>
    <mergeCell ref="O44:AC44"/>
    <mergeCell ref="C45:F46"/>
    <mergeCell ref="G45:H45"/>
    <mergeCell ref="O45:R45"/>
    <mergeCell ref="S45:AC45"/>
    <mergeCell ref="G46:M46"/>
    <mergeCell ref="O46:R51"/>
    <mergeCell ref="S46:U46"/>
    <mergeCell ref="W46:Y46"/>
    <mergeCell ref="AB46:AC46"/>
    <mergeCell ref="C47:F47"/>
    <mergeCell ref="G47:N47"/>
    <mergeCell ref="S47:U48"/>
    <mergeCell ref="V47:V48"/>
    <mergeCell ref="W47:Y48"/>
    <mergeCell ref="V49:V51"/>
    <mergeCell ref="W49:Y51"/>
    <mergeCell ref="AB49:AC51"/>
    <mergeCell ref="C50:F50"/>
    <mergeCell ref="G50:N50"/>
    <mergeCell ref="C51:F51"/>
    <mergeCell ref="G51:N51"/>
    <mergeCell ref="C48:F48"/>
    <mergeCell ref="G48:N48"/>
    <mergeCell ref="C49:F49"/>
    <mergeCell ref="G49:N49"/>
    <mergeCell ref="S49:U51"/>
    <mergeCell ref="AH53:AN53"/>
    <mergeCell ref="AH54:AN54"/>
    <mergeCell ref="AH55:AN55"/>
    <mergeCell ref="AH56:AN56"/>
    <mergeCell ref="AB47:AC48"/>
  </mergeCells>
  <pageMargins left="0.39374999999999999" right="0.51180555555555596" top="0.43333333333333302" bottom="0.39374999999999999" header="0.511811023622047" footer="0.511811023622047"/>
  <pageSetup scale="85"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90"/>
  <dimension ref="A1:AL84"/>
  <sheetViews>
    <sheetView showGridLines="0" topLeftCell="A28" zoomScale="110" zoomScaleNormal="110" workbookViewId="0">
      <selection activeCell="F31" sqref="F31"/>
    </sheetView>
  </sheetViews>
  <sheetFormatPr baseColWidth="10" defaultColWidth="11.42578125" defaultRowHeight="12.75"/>
  <cols>
    <col min="1" max="2" width="1.140625" customWidth="1"/>
    <col min="3" max="3" width="4.28515625" customWidth="1"/>
    <col min="4" max="4" width="6.7109375" customWidth="1"/>
    <col min="5" max="5" width="4.285156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935</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773" t="s">
        <v>936</v>
      </c>
      <c r="G9" s="773"/>
      <c r="H9" s="773"/>
      <c r="I9" s="773"/>
      <c r="J9" s="773"/>
      <c r="K9" s="773"/>
      <c r="L9" s="773"/>
      <c r="M9" s="773"/>
      <c r="N9" s="773"/>
      <c r="O9" s="773"/>
      <c r="P9" s="773"/>
      <c r="Q9" s="773"/>
      <c r="R9" s="773"/>
      <c r="S9" s="773"/>
      <c r="T9" s="773"/>
      <c r="U9" s="773"/>
      <c r="V9" s="773"/>
      <c r="W9" s="773"/>
      <c r="X9" s="773"/>
      <c r="Y9" s="773"/>
      <c r="Z9" s="773"/>
      <c r="AA9" s="773"/>
      <c r="AB9" s="216"/>
      <c r="AE9" s="218"/>
      <c r="AF9" s="686"/>
      <c r="AG9" s="686"/>
      <c r="AH9" s="686"/>
      <c r="AI9" s="686"/>
      <c r="AJ9" s="686"/>
      <c r="AK9" s="686"/>
      <c r="AL9" s="686"/>
    </row>
    <row r="10" spans="2:38" ht="17.25" customHeight="1">
      <c r="B10" s="215"/>
      <c r="C10" s="668"/>
      <c r="D10" s="668"/>
      <c r="E10" s="668"/>
      <c r="F10" s="773"/>
      <c r="G10" s="773"/>
      <c r="H10" s="773"/>
      <c r="I10" s="773"/>
      <c r="J10" s="773"/>
      <c r="K10" s="773"/>
      <c r="L10" s="773"/>
      <c r="M10" s="773"/>
      <c r="N10" s="773"/>
      <c r="O10" s="773"/>
      <c r="P10" s="773"/>
      <c r="Q10" s="773"/>
      <c r="R10" s="773"/>
      <c r="S10" s="773"/>
      <c r="T10" s="773"/>
      <c r="U10" s="773"/>
      <c r="V10" s="773"/>
      <c r="W10" s="773"/>
      <c r="X10" s="773"/>
      <c r="Y10" s="773"/>
      <c r="Z10" s="773"/>
      <c r="AA10" s="773"/>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3" t="s">
        <v>937</v>
      </c>
      <c r="S13" s="753"/>
      <c r="T13" s="753"/>
      <c r="U13" s="753"/>
      <c r="V13" s="753"/>
      <c r="W13" s="753"/>
      <c r="X13" s="753"/>
      <c r="Y13" s="753"/>
      <c r="Z13" s="753"/>
      <c r="AA13" s="753"/>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53"/>
      <c r="S14" s="753"/>
      <c r="T14" s="753"/>
      <c r="U14" s="753"/>
      <c r="V14" s="753"/>
      <c r="W14" s="753"/>
      <c r="X14" s="753"/>
      <c r="Y14" s="753"/>
      <c r="Z14" s="753"/>
      <c r="AA14" s="753"/>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3"/>
      <c r="S15" s="753"/>
      <c r="T15" s="753"/>
      <c r="U15" s="753"/>
      <c r="V15" s="753"/>
      <c r="W15" s="753"/>
      <c r="X15" s="753"/>
      <c r="Y15" s="753"/>
      <c r="Z15" s="753"/>
      <c r="AA15" s="753"/>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3"/>
      <c r="S16" s="753"/>
      <c r="T16" s="753"/>
      <c r="U16" s="753"/>
      <c r="V16" s="753"/>
      <c r="W16" s="753"/>
      <c r="X16" s="753"/>
      <c r="Y16" s="753"/>
      <c r="Z16" s="753"/>
      <c r="AA16" s="753"/>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3"/>
      <c r="S17" s="753"/>
      <c r="T17" s="753"/>
      <c r="U17" s="753"/>
      <c r="V17" s="753"/>
      <c r="W17" s="753"/>
      <c r="X17" s="753"/>
      <c r="Y17" s="753"/>
      <c r="Z17" s="753"/>
      <c r="AA17" s="753"/>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3"/>
      <c r="S18" s="753"/>
      <c r="T18" s="753"/>
      <c r="U18" s="753"/>
      <c r="V18" s="753"/>
      <c r="W18" s="753"/>
      <c r="X18" s="753"/>
      <c r="Y18" s="753"/>
      <c r="Z18" s="753"/>
      <c r="AA18" s="753"/>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3"/>
      <c r="S19" s="753"/>
      <c r="T19" s="753"/>
      <c r="U19" s="753"/>
      <c r="V19" s="753"/>
      <c r="W19" s="753"/>
      <c r="X19" s="753"/>
      <c r="Y19" s="753"/>
      <c r="Z19" s="753"/>
      <c r="AA19" s="753"/>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3"/>
      <c r="S20" s="753"/>
      <c r="T20" s="753"/>
      <c r="U20" s="753"/>
      <c r="V20" s="753"/>
      <c r="W20" s="753"/>
      <c r="X20" s="753"/>
      <c r="Y20" s="753"/>
      <c r="Z20" s="753"/>
      <c r="AA20" s="753"/>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2.75" customHeight="1">
      <c r="B22" s="215"/>
      <c r="C22" s="219"/>
      <c r="D22" s="220"/>
      <c r="E22" s="220"/>
      <c r="F22" s="220"/>
      <c r="G22" s="220"/>
      <c r="H22" s="220"/>
      <c r="I22" s="220"/>
      <c r="J22" s="220"/>
      <c r="K22" s="220"/>
      <c r="L22" s="220"/>
      <c r="M22" s="220"/>
      <c r="N22" s="220"/>
      <c r="O22" s="220"/>
      <c r="P22" s="220"/>
      <c r="Q22" s="220"/>
      <c r="R22" s="753" t="s">
        <v>938</v>
      </c>
      <c r="S22" s="753"/>
      <c r="T22" s="753"/>
      <c r="U22" s="753"/>
      <c r="V22" s="753"/>
      <c r="W22" s="753"/>
      <c r="X22" s="753"/>
      <c r="Y22" s="753"/>
      <c r="Z22" s="753"/>
      <c r="AA22" s="753"/>
      <c r="AB22" s="216"/>
      <c r="AE22" s="218"/>
      <c r="AF22" s="218"/>
      <c r="AG22" s="218"/>
      <c r="AH22" s="218"/>
      <c r="AI22" s="218"/>
      <c r="AJ22" s="218"/>
      <c r="AK22" s="218"/>
      <c r="AL22" s="218"/>
    </row>
    <row r="23" spans="2:38" ht="21.75" customHeight="1">
      <c r="B23" s="215"/>
      <c r="C23" s="219"/>
      <c r="D23" s="220"/>
      <c r="E23" s="220"/>
      <c r="F23" s="220"/>
      <c r="G23" s="220"/>
      <c r="H23" s="220"/>
      <c r="I23" s="220"/>
      <c r="J23" s="220"/>
      <c r="K23" s="220"/>
      <c r="L23" s="220"/>
      <c r="M23" s="220"/>
      <c r="N23" s="220"/>
      <c r="O23" s="220"/>
      <c r="P23" s="220"/>
      <c r="Q23" s="220"/>
      <c r="R23" s="753"/>
      <c r="S23" s="753"/>
      <c r="T23" s="753"/>
      <c r="U23" s="753"/>
      <c r="V23" s="753"/>
      <c r="W23" s="753"/>
      <c r="X23" s="753"/>
      <c r="Y23" s="753"/>
      <c r="Z23" s="753"/>
      <c r="AA23" s="753"/>
      <c r="AB23" s="216"/>
      <c r="AE23" s="218"/>
      <c r="AF23" s="218"/>
      <c r="AG23" s="218"/>
      <c r="AH23" s="218"/>
      <c r="AI23" s="218"/>
      <c r="AJ23" s="218"/>
      <c r="AK23" s="218"/>
      <c r="AL23" s="218"/>
    </row>
    <row r="24" spans="2:38" ht="27" customHeight="1">
      <c r="B24" s="215"/>
      <c r="C24" s="219"/>
      <c r="D24" s="220"/>
      <c r="E24" s="220"/>
      <c r="F24" s="220"/>
      <c r="G24" s="220"/>
      <c r="H24" s="220"/>
      <c r="I24" s="220"/>
      <c r="J24" s="220"/>
      <c r="K24" s="220"/>
      <c r="L24" s="220"/>
      <c r="M24" s="220"/>
      <c r="N24" s="220"/>
      <c r="O24" s="220"/>
      <c r="P24" s="220"/>
      <c r="Q24" s="220"/>
      <c r="R24" s="753"/>
      <c r="S24" s="753"/>
      <c r="T24" s="753"/>
      <c r="U24" s="753"/>
      <c r="V24" s="753"/>
      <c r="W24" s="753"/>
      <c r="X24" s="753"/>
      <c r="Y24" s="753"/>
      <c r="Z24" s="753"/>
      <c r="AA24" s="753"/>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3"/>
      <c r="S25" s="753"/>
      <c r="T25" s="753"/>
      <c r="U25" s="753"/>
      <c r="V25" s="753"/>
      <c r="W25" s="753"/>
      <c r="X25" s="753"/>
      <c r="Y25" s="753"/>
      <c r="Z25" s="753"/>
      <c r="AA25" s="753"/>
      <c r="AB25" s="216"/>
      <c r="AE25" s="218"/>
      <c r="AF25" s="218"/>
      <c r="AG25" s="218"/>
      <c r="AH25" s="218"/>
      <c r="AI25" s="218"/>
      <c r="AJ25" s="218"/>
      <c r="AK25" s="218"/>
      <c r="AL25" s="218"/>
    </row>
    <row r="26" spans="2:38" ht="26.25" customHeight="1">
      <c r="B26" s="215"/>
      <c r="C26" s="219"/>
      <c r="D26" s="220"/>
      <c r="E26" s="220"/>
      <c r="F26" s="220"/>
      <c r="G26" s="220"/>
      <c r="H26" s="220"/>
      <c r="I26" s="220"/>
      <c r="J26" s="220"/>
      <c r="K26" s="220"/>
      <c r="L26" s="220"/>
      <c r="M26" s="220"/>
      <c r="N26" s="220"/>
      <c r="O26" s="220"/>
      <c r="P26" s="220"/>
      <c r="Q26" s="220"/>
      <c r="R26" s="753"/>
      <c r="S26" s="753"/>
      <c r="T26" s="753"/>
      <c r="U26" s="753"/>
      <c r="V26" s="753"/>
      <c r="W26" s="753"/>
      <c r="X26" s="753"/>
      <c r="Y26" s="753"/>
      <c r="Z26" s="753"/>
      <c r="AA26" s="753"/>
      <c r="AB26" s="216"/>
      <c r="AE26" s="218"/>
      <c r="AF26" s="218"/>
      <c r="AG26" s="218"/>
      <c r="AH26" s="218"/>
      <c r="AI26" s="218"/>
      <c r="AJ26" s="218"/>
      <c r="AK26" s="218"/>
      <c r="AL26" s="218"/>
    </row>
    <row r="27" spans="2:38" ht="36" customHeight="1">
      <c r="B27" s="215"/>
      <c r="C27" s="219"/>
      <c r="D27" s="220"/>
      <c r="E27" s="220"/>
      <c r="F27" s="220"/>
      <c r="G27" s="220"/>
      <c r="H27" s="220"/>
      <c r="I27" s="220"/>
      <c r="J27" s="220"/>
      <c r="K27" s="220"/>
      <c r="L27" s="220"/>
      <c r="M27" s="220"/>
      <c r="N27" s="220"/>
      <c r="O27" s="220"/>
      <c r="P27" s="220"/>
      <c r="Q27" s="220"/>
      <c r="R27" s="753"/>
      <c r="S27" s="753"/>
      <c r="T27" s="753"/>
      <c r="U27" s="753"/>
      <c r="V27" s="753"/>
      <c r="W27" s="753"/>
      <c r="X27" s="753"/>
      <c r="Y27" s="753"/>
      <c r="Z27" s="753"/>
      <c r="AA27" s="753"/>
      <c r="AB27" s="216"/>
      <c r="AE27" s="218"/>
      <c r="AF27" s="218"/>
      <c r="AG27" s="218"/>
      <c r="AH27" s="218"/>
      <c r="AI27" s="218"/>
      <c r="AJ27" s="218"/>
      <c r="AK27" s="218"/>
      <c r="AL27" s="218"/>
    </row>
    <row r="28" spans="2:38" ht="9.75" customHeight="1">
      <c r="B28" s="215"/>
      <c r="C28" s="219"/>
      <c r="D28" s="220"/>
      <c r="E28" s="220"/>
      <c r="F28" s="220"/>
      <c r="G28" s="220"/>
      <c r="H28" s="220"/>
      <c r="I28" s="220"/>
      <c r="J28" s="220"/>
      <c r="K28" s="220"/>
      <c r="L28" s="220"/>
      <c r="M28" s="220"/>
      <c r="N28" s="220"/>
      <c r="O28" s="220"/>
      <c r="P28" s="220"/>
      <c r="Q28" s="220"/>
      <c r="R28" s="753"/>
      <c r="S28" s="753"/>
      <c r="T28" s="753"/>
      <c r="U28" s="753"/>
      <c r="V28" s="753"/>
      <c r="W28" s="753"/>
      <c r="X28" s="753"/>
      <c r="Y28" s="753"/>
      <c r="Z28" s="753"/>
      <c r="AA28" s="753"/>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INDICADORES!H86</f>
        <v>2133</v>
      </c>
      <c r="G31" s="256">
        <f>INDICADORES!K86</f>
        <v>1848</v>
      </c>
      <c r="H31" s="256">
        <f>INDICADORES!N86</f>
        <v>2256</v>
      </c>
      <c r="I31" s="256">
        <f>INDICADORES!T86</f>
        <v>2508</v>
      </c>
      <c r="J31" s="256">
        <f>INDICADORES!W86</f>
        <v>2573</v>
      </c>
      <c r="K31" s="256">
        <f>INDICADORES!Z86</f>
        <v>2562</v>
      </c>
      <c r="L31" s="256">
        <f>INDICADORES!AF86</f>
        <v>2472</v>
      </c>
      <c r="M31" s="256">
        <f>INDICADORES!AI86</f>
        <v>2736</v>
      </c>
      <c r="N31" s="256">
        <f>INDICADORES!AL86</f>
        <v>2740</v>
      </c>
      <c r="O31" s="256">
        <f>INDICADORES!AR86</f>
        <v>2475</v>
      </c>
      <c r="P31" s="256">
        <f>INDICADORES!AU86</f>
        <v>2781</v>
      </c>
      <c r="Q31" s="256">
        <f>INDICADORES!AX86</f>
        <v>2614</v>
      </c>
      <c r="R31" s="257">
        <f>SUM(F31:Q31)</f>
        <v>29698</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29">
        <f>INDICADORES!I86</f>
        <v>875</v>
      </c>
      <c r="G32" s="229">
        <f>INDICADORES!L86</f>
        <v>851</v>
      </c>
      <c r="H32" s="229">
        <f>INDICADORES!O86</f>
        <v>767</v>
      </c>
      <c r="I32" s="229">
        <f>INDICADORES!U86</f>
        <v>1008</v>
      </c>
      <c r="J32" s="229">
        <f>INDICADORES!X86</f>
        <v>1023</v>
      </c>
      <c r="K32" s="229">
        <f>INDICADORES!AA86</f>
        <v>1066</v>
      </c>
      <c r="L32" s="229">
        <f>INDICADORES!AG86</f>
        <v>1248</v>
      </c>
      <c r="M32" s="229">
        <f>INDICADORES!AJ86</f>
        <v>1288</v>
      </c>
      <c r="N32" s="229">
        <f>INDICADORES!AM86</f>
        <v>792</v>
      </c>
      <c r="O32" s="229">
        <f>INDICADORES!AS86</f>
        <v>1057</v>
      </c>
      <c r="P32" s="229">
        <f>INDICADORES!AV86</f>
        <v>1053</v>
      </c>
      <c r="Q32" s="229">
        <f>INDICADORES!AY86</f>
        <v>1074</v>
      </c>
      <c r="R32" s="230">
        <f>SUM(F32:Q32)</f>
        <v>12102</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433">
        <f t="shared" ref="F33:R33" si="0">F31/F32</f>
        <v>2.4377142857142857</v>
      </c>
      <c r="G33" s="433">
        <f t="shared" si="0"/>
        <v>2.1715628672150413</v>
      </c>
      <c r="H33" s="433">
        <f t="shared" si="0"/>
        <v>2.941329856584094</v>
      </c>
      <c r="I33" s="433">
        <f t="shared" si="0"/>
        <v>2.4880952380952381</v>
      </c>
      <c r="J33" s="433">
        <f t="shared" si="0"/>
        <v>2.5151515151515151</v>
      </c>
      <c r="K33" s="433">
        <f t="shared" si="0"/>
        <v>2.4033771106941839</v>
      </c>
      <c r="L33" s="433">
        <f t="shared" si="0"/>
        <v>1.9807692307692308</v>
      </c>
      <c r="M33" s="433">
        <f t="shared" si="0"/>
        <v>2.1242236024844718</v>
      </c>
      <c r="N33" s="433">
        <f t="shared" si="0"/>
        <v>3.4595959595959598</v>
      </c>
      <c r="O33" s="433">
        <f t="shared" si="0"/>
        <v>2.3415326395458846</v>
      </c>
      <c r="P33" s="433">
        <f t="shared" si="0"/>
        <v>2.641025641025641</v>
      </c>
      <c r="Q33" s="433">
        <f t="shared" si="0"/>
        <v>2.4338919925512106</v>
      </c>
      <c r="R33" s="433">
        <f t="shared" si="0"/>
        <v>2.4539745496612131</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444">
        <v>2.9478672985782</v>
      </c>
      <c r="G34" s="444">
        <v>2.9635036496350402</v>
      </c>
      <c r="H34" s="444">
        <v>2.7762762762762798</v>
      </c>
      <c r="I34" s="444">
        <v>2.7040229885057498</v>
      </c>
      <c r="J34" s="444">
        <v>2.5109717868338599</v>
      </c>
      <c r="K34" s="444">
        <v>2.7929078014184401</v>
      </c>
      <c r="L34" s="444">
        <v>2.8403954802259901</v>
      </c>
      <c r="M34" s="444">
        <v>3.06296851574213</v>
      </c>
      <c r="N34" s="444">
        <v>2.62354651162791</v>
      </c>
      <c r="O34" s="444">
        <v>2.5385656292286898</v>
      </c>
      <c r="P34" s="444">
        <v>2.4978962131837301</v>
      </c>
      <c r="Q34" s="444">
        <v>2.52877138413686</v>
      </c>
      <c r="R34" s="444">
        <v>2.72675285927399</v>
      </c>
      <c r="U34" s="220"/>
      <c r="V34" s="220"/>
      <c r="W34" s="220"/>
      <c r="X34" s="220"/>
      <c r="Y34" s="220"/>
      <c r="Z34" s="220"/>
      <c r="AA34" s="221"/>
      <c r="AB34" s="216"/>
      <c r="AE34" s="218"/>
      <c r="AF34" s="218"/>
      <c r="AG34" s="218"/>
      <c r="AH34" s="218"/>
      <c r="AI34" s="218"/>
      <c r="AJ34" s="218"/>
      <c r="AK34" s="218"/>
      <c r="AL34" s="218"/>
    </row>
    <row r="35" spans="2:38" ht="17.25" customHeight="1">
      <c r="B35" s="215"/>
      <c r="C35" s="219"/>
      <c r="D35" s="685" t="s">
        <v>26</v>
      </c>
      <c r="E35" s="685"/>
      <c r="F35" s="237">
        <v>3</v>
      </c>
      <c r="G35" s="237">
        <v>3</v>
      </c>
      <c r="H35" s="237">
        <v>3</v>
      </c>
      <c r="I35" s="237">
        <v>3</v>
      </c>
      <c r="J35" s="237">
        <v>3</v>
      </c>
      <c r="K35" s="237">
        <v>3</v>
      </c>
      <c r="L35" s="237">
        <v>3</v>
      </c>
      <c r="M35" s="237">
        <v>3</v>
      </c>
      <c r="N35" s="237">
        <v>3</v>
      </c>
      <c r="O35" s="237">
        <v>3</v>
      </c>
      <c r="P35" s="237">
        <v>3</v>
      </c>
      <c r="Q35" s="237">
        <v>3</v>
      </c>
      <c r="R35" s="237"/>
      <c r="U35" s="220"/>
      <c r="V35" s="220"/>
      <c r="W35" s="220"/>
      <c r="X35" s="220"/>
      <c r="Y35" s="220"/>
      <c r="Z35" s="220"/>
      <c r="AA35" s="221"/>
      <c r="AB35" s="216"/>
      <c r="AE35" s="218"/>
      <c r="AF35" s="218"/>
      <c r="AG35" s="218"/>
      <c r="AH35" s="218"/>
      <c r="AI35" s="218"/>
      <c r="AJ35" s="218"/>
      <c r="AK35" s="218"/>
      <c r="AL35" s="218"/>
    </row>
    <row r="36" spans="2:38" ht="14.2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939</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940</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895</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896</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535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289</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zxACkoonOrx9eHaa0B8zOtty5KinQpmW1x4nlkZ6tu9qhh+jKiC/Kmjt8bo1dj/jyAL3uINmupaPPC1U3W5j3g==" saltValue="1/8oCtb57mawGXvpaQv+qw=="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91"/>
  <dimension ref="A1:AL84"/>
  <sheetViews>
    <sheetView showGridLines="0" topLeftCell="A25" zoomScale="110" zoomScaleNormal="110" workbookViewId="0">
      <selection activeCell="F31" sqref="F31"/>
    </sheetView>
  </sheetViews>
  <sheetFormatPr baseColWidth="10" defaultColWidth="11.42578125" defaultRowHeight="12.75"/>
  <cols>
    <col min="1" max="2" width="1.140625" customWidth="1"/>
    <col min="3" max="3" width="4.28515625" customWidth="1"/>
    <col min="4" max="4" width="5.28515625" customWidth="1"/>
    <col min="5" max="5" width="5.140625" customWidth="1"/>
    <col min="6" max="27" width="8.7109375" customWidth="1"/>
    <col min="28" max="29" width="1.140625" customWidth="1"/>
    <col min="32" max="32" width="62.85546875" customWidth="1"/>
  </cols>
  <sheetData>
    <row r="1" spans="1:38" ht="6" customHeight="1">
      <c r="A1" s="435"/>
    </row>
    <row r="2" spans="1: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1:38">
      <c r="B3" s="215"/>
      <c r="G3" s="688" t="str">
        <f>+'OP MEDICINA GRAL'!G3</f>
        <v>HOSPITAL REGIONAL DE MONIQUIRÁ E.S.E.</v>
      </c>
      <c r="H3" s="688"/>
      <c r="I3" s="688"/>
      <c r="J3" s="688"/>
      <c r="K3" s="688"/>
      <c r="L3" s="688"/>
      <c r="M3" s="688"/>
      <c r="N3" s="688"/>
      <c r="O3" s="688"/>
      <c r="P3" s="688"/>
      <c r="AB3" s="216"/>
    </row>
    <row r="4" spans="1:38">
      <c r="B4" s="215"/>
      <c r="G4" s="688" t="s">
        <v>430</v>
      </c>
      <c r="H4" s="688"/>
      <c r="I4" s="688"/>
      <c r="J4" s="688"/>
      <c r="K4" s="688"/>
      <c r="L4" s="688"/>
      <c r="M4" s="688"/>
      <c r="N4" s="688"/>
      <c r="O4" s="688"/>
      <c r="P4" s="688"/>
      <c r="AB4" s="216"/>
    </row>
    <row r="5" spans="1:38">
      <c r="B5" s="215"/>
      <c r="G5" s="688" t="s">
        <v>497</v>
      </c>
      <c r="H5" s="688"/>
      <c r="I5" s="688"/>
      <c r="J5" s="688"/>
      <c r="K5" s="688"/>
      <c r="L5" s="688"/>
      <c r="M5" s="688"/>
      <c r="N5" s="688"/>
      <c r="O5" s="688"/>
      <c r="P5" s="688"/>
      <c r="AB5" s="216"/>
    </row>
    <row r="6" spans="1:38" ht="4.5" customHeight="1">
      <c r="B6" s="215"/>
      <c r="AB6" s="216"/>
    </row>
    <row r="7" spans="1: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1:38" ht="29.25" customHeight="1">
      <c r="B8" s="215"/>
      <c r="C8" s="690" t="s">
        <v>433</v>
      </c>
      <c r="D8" s="690"/>
      <c r="E8" s="690"/>
      <c r="F8" s="691" t="s">
        <v>941</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1:38" ht="17.25" customHeight="1">
      <c r="B9" s="215"/>
      <c r="C9" s="668" t="s">
        <v>438</v>
      </c>
      <c r="D9" s="668"/>
      <c r="E9" s="668"/>
      <c r="F9" s="687" t="s">
        <v>942</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1: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1: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1: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1:38" ht="18" customHeight="1">
      <c r="B13" s="215"/>
      <c r="C13" s="219"/>
      <c r="D13" s="220"/>
      <c r="E13" s="220"/>
      <c r="F13" s="220"/>
      <c r="G13" s="220"/>
      <c r="H13" s="220"/>
      <c r="I13" s="220"/>
      <c r="J13" s="220"/>
      <c r="K13" s="220"/>
      <c r="L13" s="220"/>
      <c r="M13" s="220"/>
      <c r="N13" s="220"/>
      <c r="O13" s="220"/>
      <c r="P13" s="220"/>
      <c r="Q13" s="220"/>
      <c r="R13" s="758" t="s">
        <v>943</v>
      </c>
      <c r="S13" s="758"/>
      <c r="T13" s="758"/>
      <c r="U13" s="758"/>
      <c r="V13" s="758"/>
      <c r="W13" s="758"/>
      <c r="X13" s="758"/>
      <c r="Y13" s="758"/>
      <c r="Z13" s="758"/>
      <c r="AA13" s="758"/>
      <c r="AB13" s="216"/>
      <c r="AE13" s="218"/>
      <c r="AF13" s="218"/>
      <c r="AG13" s="218"/>
      <c r="AH13" s="218"/>
      <c r="AI13" s="218"/>
      <c r="AJ13" s="218"/>
      <c r="AK13" s="218"/>
      <c r="AL13" s="218"/>
    </row>
    <row r="14" spans="1:38" ht="18" customHeight="1">
      <c r="B14" s="215"/>
      <c r="C14" s="219"/>
      <c r="D14" s="220"/>
      <c r="E14" s="220"/>
      <c r="F14" s="220"/>
      <c r="G14" s="220"/>
      <c r="H14" s="220"/>
      <c r="I14" s="220"/>
      <c r="J14" s="220"/>
      <c r="K14" s="220"/>
      <c r="L14" s="220"/>
      <c r="M14" s="220"/>
      <c r="N14" s="220"/>
      <c r="O14" s="220"/>
      <c r="P14" s="220"/>
      <c r="Q14" s="220"/>
      <c r="R14" s="758"/>
      <c r="S14" s="758"/>
      <c r="T14" s="758"/>
      <c r="U14" s="758"/>
      <c r="V14" s="758"/>
      <c r="W14" s="758"/>
      <c r="X14" s="758"/>
      <c r="Y14" s="758"/>
      <c r="Z14" s="758"/>
      <c r="AA14" s="758"/>
      <c r="AB14" s="216"/>
      <c r="AE14" s="218"/>
      <c r="AF14" s="218"/>
      <c r="AG14" s="218"/>
      <c r="AH14" s="218"/>
      <c r="AI14" s="218"/>
      <c r="AJ14" s="218"/>
      <c r="AK14" s="218"/>
      <c r="AL14" s="218"/>
    </row>
    <row r="15" spans="1:38" ht="18" customHeight="1">
      <c r="B15" s="215"/>
      <c r="C15" s="219"/>
      <c r="D15" s="220"/>
      <c r="E15" s="220"/>
      <c r="F15" s="220"/>
      <c r="G15" s="220"/>
      <c r="H15" s="220"/>
      <c r="I15" s="220"/>
      <c r="J15" s="220"/>
      <c r="K15" s="220"/>
      <c r="L15" s="220"/>
      <c r="M15" s="220"/>
      <c r="N15" s="220"/>
      <c r="O15" s="220"/>
      <c r="P15" s="220"/>
      <c r="Q15" s="220"/>
      <c r="R15" s="758"/>
      <c r="S15" s="758"/>
      <c r="T15" s="758"/>
      <c r="U15" s="758"/>
      <c r="V15" s="758"/>
      <c r="W15" s="758"/>
      <c r="X15" s="758"/>
      <c r="Y15" s="758"/>
      <c r="Z15" s="758"/>
      <c r="AA15" s="758"/>
      <c r="AB15" s="216"/>
      <c r="AE15" s="218"/>
      <c r="AF15" s="218"/>
      <c r="AG15" s="218"/>
      <c r="AH15" s="218"/>
      <c r="AI15" s="218"/>
      <c r="AJ15" s="218"/>
      <c r="AK15" s="218"/>
      <c r="AL15" s="218"/>
    </row>
    <row r="16" spans="1:38" ht="18" customHeight="1">
      <c r="B16" s="215"/>
      <c r="C16" s="219"/>
      <c r="D16" s="220"/>
      <c r="E16" s="220"/>
      <c r="F16" s="220"/>
      <c r="G16" s="220"/>
      <c r="H16" s="220"/>
      <c r="I16" s="220"/>
      <c r="J16" s="220"/>
      <c r="K16" s="220"/>
      <c r="L16" s="220"/>
      <c r="M16" s="220"/>
      <c r="N16" s="220"/>
      <c r="O16" s="220"/>
      <c r="P16" s="220"/>
      <c r="Q16" s="220"/>
      <c r="R16" s="758"/>
      <c r="S16" s="758"/>
      <c r="T16" s="758"/>
      <c r="U16" s="758"/>
      <c r="V16" s="758"/>
      <c r="W16" s="758"/>
      <c r="X16" s="758"/>
      <c r="Y16" s="758"/>
      <c r="Z16" s="758"/>
      <c r="AA16" s="75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8"/>
      <c r="S17" s="758"/>
      <c r="T17" s="758"/>
      <c r="U17" s="758"/>
      <c r="V17" s="758"/>
      <c r="W17" s="758"/>
      <c r="X17" s="758"/>
      <c r="Y17" s="758"/>
      <c r="Z17" s="758"/>
      <c r="AA17" s="75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8"/>
      <c r="S18" s="758"/>
      <c r="T18" s="758"/>
      <c r="U18" s="758"/>
      <c r="V18" s="758"/>
      <c r="W18" s="758"/>
      <c r="X18" s="758"/>
      <c r="Y18" s="758"/>
      <c r="Z18" s="758"/>
      <c r="AA18" s="75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8"/>
      <c r="S19" s="758"/>
      <c r="T19" s="758"/>
      <c r="U19" s="758"/>
      <c r="V19" s="758"/>
      <c r="W19" s="758"/>
      <c r="X19" s="758"/>
      <c r="Y19" s="758"/>
      <c r="Z19" s="758"/>
      <c r="AA19" s="75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8"/>
      <c r="S20" s="758"/>
      <c r="T20" s="758"/>
      <c r="U20" s="758"/>
      <c r="V20" s="758"/>
      <c r="W20" s="758"/>
      <c r="X20" s="758"/>
      <c r="Y20" s="758"/>
      <c r="Z20" s="758"/>
      <c r="AA20" s="75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t="s">
        <v>944</v>
      </c>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INDICADORES!H85</f>
        <v>875</v>
      </c>
      <c r="G31" s="256">
        <f>INDICADORES!K85</f>
        <v>851</v>
      </c>
      <c r="H31" s="256">
        <f>INDICADORES!N85</f>
        <v>767</v>
      </c>
      <c r="I31" s="256">
        <f>INDICADORES!T85</f>
        <v>1008</v>
      </c>
      <c r="J31" s="256">
        <f>INDICADORES!W85</f>
        <v>1023</v>
      </c>
      <c r="K31" s="256">
        <f>INDICADORES!Z85</f>
        <v>1066</v>
      </c>
      <c r="L31" s="256">
        <f>INDICADORES!AF85</f>
        <v>1248</v>
      </c>
      <c r="M31" s="256">
        <f>INDICADORES!AI85</f>
        <v>1288</v>
      </c>
      <c r="N31" s="256">
        <f>INDICADORES!AL85</f>
        <v>792</v>
      </c>
      <c r="O31" s="256">
        <f>INDICADORES!AR86</f>
        <v>2475</v>
      </c>
      <c r="P31" s="256">
        <f>INDICADORES!AU85</f>
        <v>1053</v>
      </c>
      <c r="Q31" s="256">
        <f>INDICADORES!AX85</f>
        <v>1074</v>
      </c>
      <c r="R31" s="257">
        <f>SUM(F31:Q31)</f>
        <v>13520</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INDICADORES!I85</f>
        <v>59</v>
      </c>
      <c r="G32" s="256">
        <f>INDICADORES!L85</f>
        <v>59</v>
      </c>
      <c r="H32" s="256">
        <f>INDICADORES!O85</f>
        <v>59</v>
      </c>
      <c r="I32" s="256">
        <f>INDICADORES!U85</f>
        <v>39</v>
      </c>
      <c r="J32" s="256">
        <f>INDICADORES!X85</f>
        <v>39</v>
      </c>
      <c r="K32" s="256">
        <f>INDICADORES!AA85</f>
        <v>39</v>
      </c>
      <c r="L32" s="256">
        <f>INDICADORES!AG85</f>
        <v>41</v>
      </c>
      <c r="M32" s="256">
        <f>INDICADORES!AJ85</f>
        <v>41</v>
      </c>
      <c r="N32" s="256">
        <f>INDICADORES!AM85</f>
        <v>41</v>
      </c>
      <c r="O32" s="256">
        <f>INDICADORES!AS85</f>
        <v>22</v>
      </c>
      <c r="P32" s="256">
        <f>INDICADORES!AV85</f>
        <v>22</v>
      </c>
      <c r="Q32" s="256">
        <f>INDICADORES!AY85</f>
        <v>22</v>
      </c>
      <c r="R32" s="257">
        <f>SUM(F32:Q32)</f>
        <v>483</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96">
        <f t="shared" ref="F33:R33" si="0">F31/F32</f>
        <v>14.830508474576272</v>
      </c>
      <c r="G33" s="296">
        <f t="shared" si="0"/>
        <v>14.423728813559322</v>
      </c>
      <c r="H33" s="296">
        <f t="shared" si="0"/>
        <v>13</v>
      </c>
      <c r="I33" s="296">
        <f t="shared" si="0"/>
        <v>25.846153846153847</v>
      </c>
      <c r="J33" s="296">
        <f t="shared" si="0"/>
        <v>26.23076923076923</v>
      </c>
      <c r="K33" s="296">
        <f t="shared" si="0"/>
        <v>27.333333333333332</v>
      </c>
      <c r="L33" s="296">
        <f t="shared" si="0"/>
        <v>30.439024390243901</v>
      </c>
      <c r="M33" s="296">
        <f t="shared" si="0"/>
        <v>31.414634146341463</v>
      </c>
      <c r="N33" s="296">
        <f t="shared" si="0"/>
        <v>19.317073170731707</v>
      </c>
      <c r="O33" s="296">
        <f t="shared" si="0"/>
        <v>112.5</v>
      </c>
      <c r="P33" s="296">
        <f t="shared" si="0"/>
        <v>47.863636363636367</v>
      </c>
      <c r="Q33" s="296">
        <f t="shared" si="0"/>
        <v>48.81818181818182</v>
      </c>
      <c r="R33" s="296">
        <f t="shared" si="0"/>
        <v>27.991718426501034</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298">
        <v>10.913793103448301</v>
      </c>
      <c r="G34" s="298">
        <v>9.4482758620689697</v>
      </c>
      <c r="H34" s="298">
        <v>11.482758620689699</v>
      </c>
      <c r="I34" s="298">
        <v>12</v>
      </c>
      <c r="J34" s="298">
        <v>11</v>
      </c>
      <c r="K34" s="298">
        <v>12.1551724137931</v>
      </c>
      <c r="L34" s="298">
        <v>12.2068965517241</v>
      </c>
      <c r="M34" s="298">
        <v>11.5</v>
      </c>
      <c r="N34" s="298">
        <v>11.862068965517199</v>
      </c>
      <c r="O34" s="298">
        <v>31.796610169491501</v>
      </c>
      <c r="P34" s="298">
        <v>12.084745762711901</v>
      </c>
      <c r="Q34" s="298">
        <v>10.8983050847458</v>
      </c>
      <c r="R34" s="298">
        <f>+SUM(F34:Q34)</f>
        <v>157.34862653419057</v>
      </c>
      <c r="U34" s="220"/>
      <c r="V34" s="220"/>
      <c r="W34" s="220"/>
      <c r="X34" s="220"/>
      <c r="Y34" s="220"/>
      <c r="Z34" s="220"/>
      <c r="AA34" s="221"/>
      <c r="AB34" s="216"/>
      <c r="AE34" s="218"/>
      <c r="AF34" s="218"/>
      <c r="AG34" s="218"/>
      <c r="AH34" s="218"/>
      <c r="AI34" s="218"/>
      <c r="AJ34" s="218"/>
      <c r="AK34" s="218"/>
      <c r="AL34" s="218"/>
    </row>
    <row r="35" spans="2:38" ht="20.25" customHeight="1">
      <c r="B35" s="215"/>
      <c r="C35" s="219"/>
      <c r="D35" s="685" t="s">
        <v>26</v>
      </c>
      <c r="E35" s="685"/>
      <c r="F35" s="300">
        <v>14</v>
      </c>
      <c r="G35" s="300">
        <v>14</v>
      </c>
      <c r="H35" s="300">
        <v>14</v>
      </c>
      <c r="I35" s="300">
        <v>14</v>
      </c>
      <c r="J35" s="300">
        <v>14</v>
      </c>
      <c r="K35" s="300">
        <v>14</v>
      </c>
      <c r="L35" s="300">
        <v>14</v>
      </c>
      <c r="M35" s="300">
        <v>14</v>
      </c>
      <c r="N35" s="300">
        <v>14</v>
      </c>
      <c r="O35" s="300">
        <v>14</v>
      </c>
      <c r="P35" s="300">
        <v>14</v>
      </c>
      <c r="Q35" s="300">
        <v>14</v>
      </c>
      <c r="R35" s="300">
        <f>+SUM(F35:Q35)</f>
        <v>168</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945</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946</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895</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896</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52" t="s">
        <v>901</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qup/QuYVlAKGX2OtRg4OxLF62na6racMfjsbtnXIjCocmPUZVb9/1znEr3v6zZzg08RJ7BJ+FtVjcPqdYQ4C9w==" saltValue="4xQPOEDoWlgkOsQd0Yc1/g=="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92"/>
  <dimension ref="A1:AL84"/>
  <sheetViews>
    <sheetView showGridLines="0" topLeftCell="A25" zoomScale="120" zoomScaleNormal="120" workbookViewId="0">
      <selection activeCell="F32" sqref="F32"/>
    </sheetView>
  </sheetViews>
  <sheetFormatPr baseColWidth="10" defaultColWidth="11.42578125" defaultRowHeight="12.75"/>
  <cols>
    <col min="1" max="2" width="1.140625" customWidth="1"/>
    <col min="3" max="4" width="4.28515625" customWidth="1"/>
    <col min="5" max="5" width="6.425781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947</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948</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8" t="s">
        <v>949</v>
      </c>
      <c r="S13" s="758"/>
      <c r="T13" s="758"/>
      <c r="U13" s="758"/>
      <c r="V13" s="758"/>
      <c r="W13" s="758"/>
      <c r="X13" s="758"/>
      <c r="Y13" s="758"/>
      <c r="Z13" s="758"/>
      <c r="AA13" s="758"/>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58"/>
      <c r="S14" s="758"/>
      <c r="T14" s="758"/>
      <c r="U14" s="758"/>
      <c r="V14" s="758"/>
      <c r="W14" s="758"/>
      <c r="X14" s="758"/>
      <c r="Y14" s="758"/>
      <c r="Z14" s="758"/>
      <c r="AA14" s="758"/>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8"/>
      <c r="S15" s="758"/>
      <c r="T15" s="758"/>
      <c r="U15" s="758"/>
      <c r="V15" s="758"/>
      <c r="W15" s="758"/>
      <c r="X15" s="758"/>
      <c r="Y15" s="758"/>
      <c r="Z15" s="758"/>
      <c r="AA15" s="75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8"/>
      <c r="S16" s="758"/>
      <c r="T16" s="758"/>
      <c r="U16" s="758"/>
      <c r="V16" s="758"/>
      <c r="W16" s="758"/>
      <c r="X16" s="758"/>
      <c r="Y16" s="758"/>
      <c r="Z16" s="758"/>
      <c r="AA16" s="75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8"/>
      <c r="S17" s="758"/>
      <c r="T17" s="758"/>
      <c r="U17" s="758"/>
      <c r="V17" s="758"/>
      <c r="W17" s="758"/>
      <c r="X17" s="758"/>
      <c r="Y17" s="758"/>
      <c r="Z17" s="758"/>
      <c r="AA17" s="75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8"/>
      <c r="S18" s="758"/>
      <c r="T18" s="758"/>
      <c r="U18" s="758"/>
      <c r="V18" s="758"/>
      <c r="W18" s="758"/>
      <c r="X18" s="758"/>
      <c r="Y18" s="758"/>
      <c r="Z18" s="758"/>
      <c r="AA18" s="75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8"/>
      <c r="S19" s="758"/>
      <c r="T19" s="758"/>
      <c r="U19" s="758"/>
      <c r="V19" s="758"/>
      <c r="W19" s="758"/>
      <c r="X19" s="758"/>
      <c r="Y19" s="758"/>
      <c r="Z19" s="758"/>
      <c r="AA19" s="75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8"/>
      <c r="S20" s="758"/>
      <c r="T20" s="758"/>
      <c r="U20" s="758"/>
      <c r="V20" s="758"/>
      <c r="W20" s="758"/>
      <c r="X20" s="758"/>
      <c r="Y20" s="758"/>
      <c r="Z20" s="758"/>
      <c r="AA20" s="75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t="s">
        <v>950</v>
      </c>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INDICADORES!H83</f>
        <v>2133</v>
      </c>
      <c r="G31" s="256">
        <f>INDICADORES!K83</f>
        <v>1848</v>
      </c>
      <c r="H31" s="256">
        <f>INDICADORES!N83</f>
        <v>2256</v>
      </c>
      <c r="I31" s="256">
        <f>INDICADORES!T83</f>
        <v>2508</v>
      </c>
      <c r="J31" s="256">
        <f>INDICADORES!W83</f>
        <v>2573</v>
      </c>
      <c r="K31" s="256">
        <f>INDICADORES!Z83</f>
        <v>2562</v>
      </c>
      <c r="L31" s="256">
        <f>INDICADORES!AF83</f>
        <v>2472</v>
      </c>
      <c r="M31" s="256">
        <f>INDICADORES!AI83</f>
        <v>2736</v>
      </c>
      <c r="N31" s="256">
        <f>INDICADORES!AL83</f>
        <v>2740</v>
      </c>
      <c r="O31" s="256">
        <f>INDICADORES!AR83</f>
        <v>2475</v>
      </c>
      <c r="P31" s="256">
        <f>INDICADORES!AU83</f>
        <v>2781</v>
      </c>
      <c r="Q31" s="256">
        <f>INDICADORES!AX83</f>
        <v>2614</v>
      </c>
      <c r="R31" s="257">
        <f>SUM(F31:Q31)</f>
        <v>29698</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INDICADORES!I83</f>
        <v>1783</v>
      </c>
      <c r="G32" s="256">
        <f>INDICADORES!L83</f>
        <v>1744</v>
      </c>
      <c r="H32" s="256">
        <f>INDICADORES!O83</f>
        <v>1783</v>
      </c>
      <c r="I32" s="256">
        <f>INDICADORES!U83</f>
        <v>1178</v>
      </c>
      <c r="J32" s="256">
        <f>INDICADORES!X83</f>
        <v>1191</v>
      </c>
      <c r="K32" s="256">
        <f>INDICADORES!AA83</f>
        <v>1180</v>
      </c>
      <c r="L32" s="256">
        <f>INDICADORES!AG83</f>
        <v>1261</v>
      </c>
      <c r="M32" s="256">
        <f>INDICADORES!AJ83</f>
        <v>1261</v>
      </c>
      <c r="N32" s="256">
        <f>INDICADORES!AM83</f>
        <v>1250</v>
      </c>
      <c r="O32" s="256">
        <f>INDICADORES!AS83</f>
        <v>671</v>
      </c>
      <c r="P32" s="256">
        <f>INDICADORES!AV83</f>
        <v>658</v>
      </c>
      <c r="Q32" s="256">
        <f>INDICADORES!AY83</f>
        <v>673</v>
      </c>
      <c r="R32" s="256">
        <f>SUM(F32:Q32)</f>
        <v>14633</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96">
        <f t="shared" ref="F33:R33" si="0">F31/F32*100</f>
        <v>119.62983735277621</v>
      </c>
      <c r="G33" s="296">
        <f t="shared" si="0"/>
        <v>105.96330275229357</v>
      </c>
      <c r="H33" s="296">
        <f t="shared" si="0"/>
        <v>126.52832305103759</v>
      </c>
      <c r="I33" s="296">
        <f t="shared" si="0"/>
        <v>212.90322580645159</v>
      </c>
      <c r="J33" s="296">
        <f t="shared" si="0"/>
        <v>216.03694374475234</v>
      </c>
      <c r="K33" s="296">
        <f t="shared" si="0"/>
        <v>217.11864406779662</v>
      </c>
      <c r="L33" s="296">
        <f t="shared" si="0"/>
        <v>196.03489294210942</v>
      </c>
      <c r="M33" s="296">
        <f t="shared" si="0"/>
        <v>216.97065820777161</v>
      </c>
      <c r="N33" s="296">
        <f t="shared" si="0"/>
        <v>219.20000000000002</v>
      </c>
      <c r="O33" s="296">
        <f t="shared" si="0"/>
        <v>368.85245901639342</v>
      </c>
      <c r="P33" s="296">
        <f t="shared" si="0"/>
        <v>422.644376899696</v>
      </c>
      <c r="Q33" s="296">
        <f t="shared" si="0"/>
        <v>388.41010401188709</v>
      </c>
      <c r="R33" s="296">
        <f t="shared" si="0"/>
        <v>202.95223125811521</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298">
        <v>103.781979977753</v>
      </c>
      <c r="G34" s="298">
        <v>100</v>
      </c>
      <c r="H34" s="298">
        <v>102.836484983315</v>
      </c>
      <c r="I34" s="298">
        <v>108.16091954023</v>
      </c>
      <c r="J34" s="298">
        <v>89.098998887652996</v>
      </c>
      <c r="K34" s="298">
        <v>113.16091954023</v>
      </c>
      <c r="L34" s="298">
        <v>111.846496106785</v>
      </c>
      <c r="M34" s="298">
        <v>113.62625139043401</v>
      </c>
      <c r="N34" s="298">
        <v>103.735632183908</v>
      </c>
      <c r="O34" s="298">
        <v>102.569710224166</v>
      </c>
      <c r="P34" s="298">
        <v>100.621468926554</v>
      </c>
      <c r="Q34" s="298">
        <v>88.901038819026795</v>
      </c>
      <c r="R34" s="298">
        <v>103.160568149751</v>
      </c>
      <c r="U34" s="220"/>
      <c r="V34" s="220"/>
      <c r="W34" s="220"/>
      <c r="X34" s="220"/>
      <c r="Y34" s="220"/>
      <c r="Z34" s="220"/>
      <c r="AA34" s="221"/>
      <c r="AB34" s="216"/>
      <c r="AE34" s="218"/>
      <c r="AF34" s="218"/>
      <c r="AG34" s="218"/>
      <c r="AH34" s="218"/>
      <c r="AI34" s="218"/>
      <c r="AJ34" s="218"/>
      <c r="AK34" s="218"/>
      <c r="AL34" s="218"/>
    </row>
    <row r="35" spans="2:38" ht="22.5" customHeight="1">
      <c r="B35" s="215"/>
      <c r="C35" s="219"/>
      <c r="D35" s="685" t="s">
        <v>26</v>
      </c>
      <c r="E35" s="685"/>
      <c r="F35" s="300">
        <v>90</v>
      </c>
      <c r="G35" s="300">
        <v>90</v>
      </c>
      <c r="H35" s="300">
        <v>90</v>
      </c>
      <c r="I35" s="300">
        <v>90</v>
      </c>
      <c r="J35" s="300">
        <v>90</v>
      </c>
      <c r="K35" s="300">
        <v>90</v>
      </c>
      <c r="L35" s="300">
        <v>90</v>
      </c>
      <c r="M35" s="300">
        <v>90</v>
      </c>
      <c r="N35" s="300">
        <v>90</v>
      </c>
      <c r="O35" s="300">
        <v>90</v>
      </c>
      <c r="P35" s="300">
        <v>90</v>
      </c>
      <c r="Q35" s="300">
        <v>90</v>
      </c>
      <c r="R35" s="300">
        <v>90</v>
      </c>
      <c r="U35" s="220"/>
      <c r="V35" s="220"/>
      <c r="W35" s="220"/>
      <c r="X35" s="220"/>
      <c r="Y35" s="220"/>
      <c r="Z35" s="220"/>
      <c r="AA35" s="221"/>
      <c r="AB35" s="216"/>
      <c r="AE35" s="218"/>
      <c r="AF35" s="218"/>
      <c r="AG35" s="218"/>
      <c r="AH35" s="218"/>
      <c r="AI35" s="218"/>
      <c r="AJ35" s="218"/>
      <c r="AK35" s="218"/>
      <c r="AL35" s="218"/>
    </row>
    <row r="36" spans="2:38" ht="11.2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951</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952</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890</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83</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v>100</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279</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u1YoOGyDAj79IQV0KVzEzS/VcZzXL6bEndtaeV0MmOZ+HWlN5SIQ7Q3CV0MXgZ4QRsaUP9W7nD+QHMcsCImqCw==" saltValue="lJ4dIA7vt3aSENme4luIog=="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93"/>
  <dimension ref="A1:AL84"/>
  <sheetViews>
    <sheetView showGridLines="0" topLeftCell="J1" zoomScale="120" zoomScaleNormal="120" workbookViewId="0">
      <selection activeCell="F31" sqref="F31"/>
    </sheetView>
  </sheetViews>
  <sheetFormatPr baseColWidth="10" defaultColWidth="11.42578125" defaultRowHeight="12.75"/>
  <cols>
    <col min="1" max="2" width="1.140625" customWidth="1"/>
    <col min="3" max="4" width="4.28515625" customWidth="1"/>
    <col min="5" max="5" width="6.4257812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497</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953</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954</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58"/>
      <c r="S13" s="758"/>
      <c r="T13" s="758"/>
      <c r="U13" s="758"/>
      <c r="V13" s="758"/>
      <c r="W13" s="758"/>
      <c r="X13" s="758"/>
      <c r="Y13" s="758"/>
      <c r="Z13" s="758"/>
      <c r="AA13" s="758"/>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58"/>
      <c r="S14" s="758"/>
      <c r="T14" s="758"/>
      <c r="U14" s="758"/>
      <c r="V14" s="758"/>
      <c r="W14" s="758"/>
      <c r="X14" s="758"/>
      <c r="Y14" s="758"/>
      <c r="Z14" s="758"/>
      <c r="AA14" s="758"/>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58"/>
      <c r="S15" s="758"/>
      <c r="T15" s="758"/>
      <c r="U15" s="758"/>
      <c r="V15" s="758"/>
      <c r="W15" s="758"/>
      <c r="X15" s="758"/>
      <c r="Y15" s="758"/>
      <c r="Z15" s="758"/>
      <c r="AA15" s="758"/>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58"/>
      <c r="S16" s="758"/>
      <c r="T16" s="758"/>
      <c r="U16" s="758"/>
      <c r="V16" s="758"/>
      <c r="W16" s="758"/>
      <c r="X16" s="758"/>
      <c r="Y16" s="758"/>
      <c r="Z16" s="758"/>
      <c r="AA16" s="75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8"/>
      <c r="S17" s="758"/>
      <c r="T17" s="758"/>
      <c r="U17" s="758"/>
      <c r="V17" s="758"/>
      <c r="W17" s="758"/>
      <c r="X17" s="758"/>
      <c r="Y17" s="758"/>
      <c r="Z17" s="758"/>
      <c r="AA17" s="75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8"/>
      <c r="S18" s="758"/>
      <c r="T18" s="758"/>
      <c r="U18" s="758"/>
      <c r="V18" s="758"/>
      <c r="W18" s="758"/>
      <c r="X18" s="758"/>
      <c r="Y18" s="758"/>
      <c r="Z18" s="758"/>
      <c r="AA18" s="75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8"/>
      <c r="S19" s="758"/>
      <c r="T19" s="758"/>
      <c r="U19" s="758"/>
      <c r="V19" s="758"/>
      <c r="W19" s="758"/>
      <c r="X19" s="758"/>
      <c r="Y19" s="758"/>
      <c r="Z19" s="758"/>
      <c r="AA19" s="75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8"/>
      <c r="S20" s="758"/>
      <c r="T20" s="758"/>
      <c r="U20" s="758"/>
      <c r="V20" s="758"/>
      <c r="W20" s="758"/>
      <c r="X20" s="758"/>
      <c r="Y20" s="758"/>
      <c r="Z20" s="758"/>
      <c r="AA20" s="75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256">
        <f>INDICADORES!H84</f>
        <v>2133</v>
      </c>
      <c r="G31" s="256">
        <f>INDICADORES!K84</f>
        <v>1848</v>
      </c>
      <c r="H31" s="256">
        <f>INDICADORES!N84</f>
        <v>2256</v>
      </c>
      <c r="I31" s="256">
        <f>INDICADORES!T84</f>
        <v>2508</v>
      </c>
      <c r="J31" s="256">
        <f>INDICADORES!W84</f>
        <v>2573</v>
      </c>
      <c r="K31" s="256">
        <f>INDICADORES!Z84</f>
        <v>2562</v>
      </c>
      <c r="L31" s="256">
        <f>INDICADORES!AF84</f>
        <v>2472</v>
      </c>
      <c r="M31" s="256">
        <f>INDICADORES!AI84</f>
        <v>2736</v>
      </c>
      <c r="N31" s="256">
        <f>INDICADORES!AL84</f>
        <v>2740</v>
      </c>
      <c r="O31" s="256">
        <f>INDICADORES!AR84</f>
        <v>2475</v>
      </c>
      <c r="P31" s="256">
        <f>INDICADORES!AU84</f>
        <v>2781</v>
      </c>
      <c r="Q31" s="256">
        <f>INDICADORES!AX84</f>
        <v>2614</v>
      </c>
      <c r="R31" s="257">
        <f>SUM(F31:Q31)</f>
        <v>29698</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256">
        <f>INDICADORES!I84</f>
        <v>2728</v>
      </c>
      <c r="G32" s="256">
        <f>INDICADORES!L84</f>
        <v>2464</v>
      </c>
      <c r="H32" s="256">
        <f>INDICADORES!O84</f>
        <v>2728</v>
      </c>
      <c r="I32" s="256">
        <f>INDICADORES!U84</f>
        <v>2640</v>
      </c>
      <c r="J32" s="256">
        <f>INDICADORES!X84</f>
        <v>2728</v>
      </c>
      <c r="K32" s="256">
        <f>INDICADORES!AA84</f>
        <v>2640</v>
      </c>
      <c r="L32" s="256">
        <f>INDICADORES!AG84</f>
        <v>2728</v>
      </c>
      <c r="M32" s="256">
        <f>INDICADORES!AJ84</f>
        <v>2728</v>
      </c>
      <c r="N32" s="256">
        <f>INDICADORES!AM84</f>
        <v>2640</v>
      </c>
      <c r="O32" s="256">
        <f>INDICADORES!AS84</f>
        <v>2728</v>
      </c>
      <c r="P32" s="256">
        <f>INDICADORES!AV84</f>
        <v>2640</v>
      </c>
      <c r="Q32" s="256">
        <f>INDICADORES!AY84</f>
        <v>2728</v>
      </c>
      <c r="R32" s="256">
        <f>SUM(F32:Q32)</f>
        <v>32120</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296">
        <f t="shared" ref="F33:R33" si="0">F31/F32*100</f>
        <v>78.189149560117301</v>
      </c>
      <c r="G33" s="296">
        <f t="shared" si="0"/>
        <v>75</v>
      </c>
      <c r="H33" s="296">
        <f t="shared" si="0"/>
        <v>82.697947214076251</v>
      </c>
      <c r="I33" s="296">
        <f t="shared" si="0"/>
        <v>95</v>
      </c>
      <c r="J33" s="296">
        <f t="shared" si="0"/>
        <v>94.318181818181827</v>
      </c>
      <c r="K33" s="296">
        <f t="shared" si="0"/>
        <v>97.045454545454547</v>
      </c>
      <c r="L33" s="296">
        <f t="shared" si="0"/>
        <v>90.615835777126094</v>
      </c>
      <c r="M33" s="296">
        <f t="shared" si="0"/>
        <v>100.29325513196481</v>
      </c>
      <c r="N33" s="296">
        <f t="shared" si="0"/>
        <v>103.78787878787878</v>
      </c>
      <c r="O33" s="296">
        <f t="shared" si="0"/>
        <v>90.725806451612897</v>
      </c>
      <c r="P33" s="296">
        <f t="shared" si="0"/>
        <v>105.34090909090909</v>
      </c>
      <c r="Q33" s="296">
        <f t="shared" si="0"/>
        <v>95.821114369501473</v>
      </c>
      <c r="R33" s="296">
        <f t="shared" si="0"/>
        <v>92.459526774595275</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516</v>
      </c>
      <c r="E34" s="232"/>
      <c r="F34" s="298"/>
      <c r="G34" s="298"/>
      <c r="H34" s="298"/>
      <c r="I34" s="298"/>
      <c r="J34" s="298"/>
      <c r="K34" s="298"/>
      <c r="L34" s="298"/>
      <c r="M34" s="298"/>
      <c r="N34" s="298"/>
      <c r="O34" s="298"/>
      <c r="P34" s="298"/>
      <c r="Q34" s="298"/>
      <c r="R34" s="298"/>
      <c r="U34" s="220"/>
      <c r="V34" s="220"/>
      <c r="W34" s="220"/>
      <c r="X34" s="220"/>
      <c r="Y34" s="220"/>
      <c r="Z34" s="220"/>
      <c r="AA34" s="221"/>
      <c r="AB34" s="216"/>
      <c r="AE34" s="218"/>
      <c r="AF34" s="218"/>
      <c r="AG34" s="218"/>
      <c r="AH34" s="218"/>
      <c r="AI34" s="218"/>
      <c r="AJ34" s="218"/>
      <c r="AK34" s="218"/>
      <c r="AL34" s="218"/>
    </row>
    <row r="35" spans="2:38" ht="22.5" customHeight="1">
      <c r="B35" s="215"/>
      <c r="C35" s="219"/>
      <c r="D35" s="685" t="s">
        <v>26</v>
      </c>
      <c r="E35" s="685"/>
      <c r="F35" s="300">
        <v>90</v>
      </c>
      <c r="G35" s="300">
        <v>90</v>
      </c>
      <c r="H35" s="300">
        <v>90</v>
      </c>
      <c r="I35" s="300">
        <v>90</v>
      </c>
      <c r="J35" s="300">
        <v>90</v>
      </c>
      <c r="K35" s="300">
        <v>90</v>
      </c>
      <c r="L35" s="300">
        <v>90</v>
      </c>
      <c r="M35" s="300">
        <v>90</v>
      </c>
      <c r="N35" s="300">
        <v>90</v>
      </c>
      <c r="O35" s="300">
        <v>90</v>
      </c>
      <c r="P35" s="300">
        <v>90</v>
      </c>
      <c r="Q35" s="300">
        <v>90</v>
      </c>
      <c r="R35" s="300">
        <v>90</v>
      </c>
      <c r="U35" s="220"/>
      <c r="V35" s="220"/>
      <c r="W35" s="220"/>
      <c r="X35" s="220"/>
      <c r="Y35" s="220"/>
      <c r="Z35" s="220"/>
      <c r="AA35" s="221"/>
      <c r="AB35" s="216"/>
      <c r="AE35" s="218"/>
      <c r="AF35" s="218"/>
      <c r="AG35" s="218"/>
      <c r="AH35" s="218"/>
      <c r="AI35" s="218"/>
      <c r="AJ35" s="218"/>
      <c r="AK35" s="218"/>
      <c r="AL35" s="218"/>
    </row>
    <row r="36" spans="2:38" ht="11.2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951</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955</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890</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83</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v>100</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279</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FN5ISmLMsPMrNEtmMaWHCJvYb+zJXmamLhAhO9brSLEaDrZy415MZKyB59ns7hW9goEMf0bnQOJQ8QBly52uQ==" saltValue="nuFHWJ8IM+2CizieXNoMcw=="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94"/>
  <dimension ref="A1:AL84"/>
  <sheetViews>
    <sheetView showGridLines="0" topLeftCell="E24" zoomScale="120" zoomScaleNormal="120" workbookViewId="0">
      <selection activeCell="G38" sqref="G38:N38"/>
    </sheetView>
  </sheetViews>
  <sheetFormatPr baseColWidth="10" defaultColWidth="11.42578125" defaultRowHeight="12.75"/>
  <cols>
    <col min="1" max="2" width="1.140625" customWidth="1"/>
    <col min="3" max="5" width="6.7109375" customWidth="1"/>
    <col min="6"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956</v>
      </c>
      <c r="H5" s="688"/>
      <c r="I5" s="688"/>
      <c r="J5" s="688"/>
      <c r="K5" s="688"/>
      <c r="L5" s="688"/>
      <c r="M5" s="688"/>
      <c r="N5" s="688"/>
      <c r="O5" s="688"/>
      <c r="P5" s="688"/>
      <c r="AB5" s="216"/>
    </row>
    <row r="6" spans="2:38" ht="4.5" customHeight="1">
      <c r="B6" s="215"/>
      <c r="C6" s="445"/>
      <c r="D6" s="445"/>
      <c r="E6" s="445"/>
      <c r="F6" s="445"/>
      <c r="G6" s="445"/>
      <c r="H6" s="445"/>
      <c r="I6" s="445"/>
      <c r="J6" s="445"/>
      <c r="K6" s="445"/>
      <c r="L6" s="445"/>
      <c r="M6" s="445"/>
      <c r="N6" s="445"/>
      <c r="O6" s="445"/>
      <c r="P6" s="445"/>
      <c r="Q6" s="445"/>
      <c r="R6" s="445"/>
      <c r="S6" s="445"/>
      <c r="T6" s="445"/>
      <c r="U6" s="445"/>
      <c r="V6" s="445"/>
      <c r="W6" s="445"/>
      <c r="X6" s="445"/>
      <c r="Y6" s="445"/>
      <c r="Z6" s="445"/>
      <c r="AA6" s="44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957</v>
      </c>
      <c r="G8" s="691"/>
      <c r="H8" s="691"/>
      <c r="I8" s="691"/>
      <c r="J8" s="691"/>
      <c r="K8" s="691"/>
      <c r="L8" s="691"/>
      <c r="M8" s="691"/>
      <c r="N8" s="691"/>
      <c r="O8" s="691"/>
      <c r="P8" s="691"/>
      <c r="Q8" s="692" t="s">
        <v>435</v>
      </c>
      <c r="R8" s="692"/>
      <c r="S8" s="693"/>
      <c r="T8" s="693"/>
      <c r="U8" s="692" t="s">
        <v>436</v>
      </c>
      <c r="V8" s="692"/>
      <c r="W8" s="694" t="s">
        <v>499</v>
      </c>
      <c r="X8" s="694"/>
      <c r="Y8" s="694"/>
      <c r="Z8" s="694"/>
      <c r="AA8" s="694"/>
      <c r="AB8" s="216"/>
      <c r="AE8" s="218"/>
      <c r="AF8" s="686"/>
      <c r="AG8" s="686"/>
      <c r="AH8" s="686"/>
      <c r="AI8" s="686"/>
      <c r="AJ8" s="686"/>
      <c r="AK8" s="686"/>
      <c r="AL8" s="686"/>
    </row>
    <row r="9" spans="2:38" ht="17.25" customHeight="1">
      <c r="B9" s="215"/>
      <c r="C9" s="668" t="s">
        <v>438</v>
      </c>
      <c r="D9" s="668"/>
      <c r="E9" s="668"/>
      <c r="F9" s="687" t="s">
        <v>958</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1" customHeight="1">
      <c r="B13" s="215"/>
      <c r="C13" s="219"/>
      <c r="D13" s="220"/>
      <c r="E13" s="220"/>
      <c r="F13" s="220"/>
      <c r="G13" s="220"/>
      <c r="H13" s="220"/>
      <c r="I13" s="220"/>
      <c r="J13" s="220"/>
      <c r="K13" s="220"/>
      <c r="L13" s="220"/>
      <c r="M13" s="220"/>
      <c r="N13" s="220"/>
      <c r="O13" s="220"/>
      <c r="P13" s="220"/>
      <c r="Q13" s="220"/>
      <c r="R13" s="759"/>
      <c r="S13" s="759"/>
      <c r="T13" s="759"/>
      <c r="U13" s="759"/>
      <c r="V13" s="759"/>
      <c r="W13" s="759"/>
      <c r="X13" s="759"/>
      <c r="Y13" s="759"/>
      <c r="Z13" s="759"/>
      <c r="AA13" s="759"/>
      <c r="AB13" s="216"/>
      <c r="AE13" s="218"/>
      <c r="AF13" s="218"/>
      <c r="AG13" s="218"/>
      <c r="AH13" s="218"/>
      <c r="AI13" s="218"/>
      <c r="AJ13" s="218"/>
      <c r="AK13" s="218"/>
      <c r="AL13" s="218"/>
    </row>
    <row r="14" spans="2:38" ht="18.75" customHeight="1">
      <c r="B14" s="215"/>
      <c r="C14" s="219"/>
      <c r="D14" s="220"/>
      <c r="E14" s="220"/>
      <c r="F14" s="220"/>
      <c r="G14" s="220"/>
      <c r="H14" s="220"/>
      <c r="I14" s="220"/>
      <c r="J14" s="220"/>
      <c r="K14" s="220"/>
      <c r="L14" s="220"/>
      <c r="M14" s="220"/>
      <c r="N14" s="220"/>
      <c r="O14" s="220"/>
      <c r="P14" s="220"/>
      <c r="Q14" s="220"/>
      <c r="R14" s="759"/>
      <c r="S14" s="759"/>
      <c r="T14" s="759"/>
      <c r="U14" s="759"/>
      <c r="V14" s="759"/>
      <c r="W14" s="759"/>
      <c r="X14" s="759"/>
      <c r="Y14" s="759"/>
      <c r="Z14" s="759"/>
      <c r="AA14" s="759"/>
      <c r="AB14" s="216"/>
      <c r="AE14" s="218"/>
      <c r="AF14" s="218"/>
      <c r="AG14" s="218"/>
      <c r="AH14" s="218"/>
      <c r="AI14" s="218"/>
      <c r="AJ14" s="218"/>
      <c r="AK14" s="218"/>
      <c r="AL14" s="218"/>
    </row>
    <row r="15" spans="2:38" ht="18.75" customHeight="1">
      <c r="B15" s="215"/>
      <c r="C15" s="219"/>
      <c r="D15" s="220"/>
      <c r="E15" s="220"/>
      <c r="F15" s="220"/>
      <c r="G15" s="220"/>
      <c r="H15" s="220"/>
      <c r="I15" s="220"/>
      <c r="J15" s="220"/>
      <c r="K15" s="220"/>
      <c r="L15" s="220"/>
      <c r="M15" s="220"/>
      <c r="N15" s="220"/>
      <c r="O15" s="220"/>
      <c r="P15" s="220"/>
      <c r="Q15" s="220"/>
      <c r="R15" s="759"/>
      <c r="S15" s="759"/>
      <c r="T15" s="759"/>
      <c r="U15" s="759"/>
      <c r="V15" s="759"/>
      <c r="W15" s="759"/>
      <c r="X15" s="759"/>
      <c r="Y15" s="759"/>
      <c r="Z15" s="759"/>
      <c r="AA15" s="759"/>
      <c r="AB15" s="216"/>
      <c r="AE15" s="218"/>
      <c r="AF15" s="218"/>
      <c r="AG15" s="218"/>
      <c r="AH15" s="218"/>
      <c r="AI15" s="218"/>
      <c r="AJ15" s="218"/>
      <c r="AK15" s="218"/>
      <c r="AL15" s="218"/>
    </row>
    <row r="16" spans="2:38" ht="21.75" customHeight="1">
      <c r="B16" s="215"/>
      <c r="C16" s="219"/>
      <c r="D16" s="220"/>
      <c r="E16" s="220"/>
      <c r="F16" s="220"/>
      <c r="G16" s="220"/>
      <c r="H16" s="220"/>
      <c r="I16" s="220"/>
      <c r="J16" s="220"/>
      <c r="K16" s="220"/>
      <c r="L16" s="220"/>
      <c r="M16" s="220"/>
      <c r="N16" s="220"/>
      <c r="O16" s="220"/>
      <c r="P16" s="220"/>
      <c r="Q16" s="220"/>
      <c r="R16" s="759"/>
      <c r="S16" s="759"/>
      <c r="T16" s="759"/>
      <c r="U16" s="759"/>
      <c r="V16" s="759"/>
      <c r="W16" s="759"/>
      <c r="X16" s="759"/>
      <c r="Y16" s="759"/>
      <c r="Z16" s="759"/>
      <c r="AA16" s="759"/>
      <c r="AB16" s="216"/>
      <c r="AE16" s="218"/>
      <c r="AF16" s="218"/>
      <c r="AG16" s="218"/>
      <c r="AH16" s="218"/>
      <c r="AI16" s="218"/>
      <c r="AJ16" s="218"/>
      <c r="AK16" s="218"/>
      <c r="AL16" s="218"/>
    </row>
    <row r="17" spans="2:38">
      <c r="B17" s="215"/>
      <c r="C17" s="219"/>
      <c r="D17" s="220"/>
      <c r="E17" s="220"/>
      <c r="F17" s="220"/>
      <c r="G17" s="220"/>
      <c r="H17" s="220"/>
      <c r="I17" s="220"/>
      <c r="J17" s="220"/>
      <c r="K17" s="220"/>
      <c r="L17" s="220"/>
      <c r="M17" s="220"/>
      <c r="N17" s="220"/>
      <c r="O17" s="220"/>
      <c r="P17" s="220"/>
      <c r="Q17" s="220"/>
      <c r="R17" s="759"/>
      <c r="S17" s="759"/>
      <c r="T17" s="759"/>
      <c r="U17" s="759"/>
      <c r="V17" s="759"/>
      <c r="W17" s="759"/>
      <c r="X17" s="759"/>
      <c r="Y17" s="759"/>
      <c r="Z17" s="759"/>
      <c r="AA17" s="759"/>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9"/>
      <c r="S18" s="759"/>
      <c r="T18" s="759"/>
      <c r="U18" s="759"/>
      <c r="V18" s="759"/>
      <c r="W18" s="759"/>
      <c r="X18" s="759"/>
      <c r="Y18" s="759"/>
      <c r="Z18" s="759"/>
      <c r="AA18" s="759"/>
      <c r="AB18" s="216"/>
      <c r="AE18" s="218"/>
      <c r="AF18" s="218"/>
      <c r="AG18" s="218"/>
      <c r="AH18" s="218"/>
      <c r="AI18" s="218"/>
      <c r="AJ18" s="218"/>
      <c r="AK18" s="218"/>
      <c r="AL18" s="218"/>
    </row>
    <row r="19" spans="2:38">
      <c r="B19" s="215"/>
      <c r="C19" s="219"/>
      <c r="D19" s="220"/>
      <c r="E19" s="220"/>
      <c r="F19" s="220"/>
      <c r="G19" s="220"/>
      <c r="H19" s="220"/>
      <c r="I19" s="220"/>
      <c r="J19" s="220"/>
      <c r="K19" s="220"/>
      <c r="L19" s="220"/>
      <c r="M19" s="220"/>
      <c r="N19" s="220"/>
      <c r="O19" s="220"/>
      <c r="P19" s="220"/>
      <c r="Q19" s="220"/>
      <c r="R19" s="759"/>
      <c r="S19" s="759"/>
      <c r="T19" s="759"/>
      <c r="U19" s="759"/>
      <c r="V19" s="759"/>
      <c r="W19" s="759"/>
      <c r="X19" s="759"/>
      <c r="Y19" s="759"/>
      <c r="Z19" s="759"/>
      <c r="AA19" s="759"/>
      <c r="AB19" s="216"/>
      <c r="AE19" s="218"/>
      <c r="AF19" s="218"/>
      <c r="AG19" s="218"/>
      <c r="AH19" s="218"/>
      <c r="AI19" s="218"/>
      <c r="AJ19" s="218"/>
      <c r="AK19" s="218"/>
      <c r="AL19" s="218"/>
    </row>
    <row r="20" spans="2:38">
      <c r="B20" s="215"/>
      <c r="C20" s="219"/>
      <c r="D20" s="220"/>
      <c r="E20" s="220"/>
      <c r="F20" s="220"/>
      <c r="G20" s="220"/>
      <c r="H20" s="220"/>
      <c r="I20" s="220"/>
      <c r="J20" s="220"/>
      <c r="K20" s="220"/>
      <c r="L20" s="220"/>
      <c r="M20" s="220"/>
      <c r="N20" s="220"/>
      <c r="O20" s="220"/>
      <c r="P20" s="220"/>
      <c r="Q20" s="220"/>
      <c r="R20" s="759"/>
      <c r="S20" s="759"/>
      <c r="T20" s="759"/>
      <c r="U20" s="759"/>
      <c r="V20" s="759"/>
      <c r="W20" s="759"/>
      <c r="X20" s="759"/>
      <c r="Y20" s="759"/>
      <c r="Z20" s="759"/>
      <c r="AA20" s="759"/>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446">
        <f>INDICADORES!H67</f>
        <v>229629.38999999998</v>
      </c>
      <c r="G31" s="446">
        <f>INDICADORES!K67</f>
        <v>245915.81</v>
      </c>
      <c r="H31" s="446">
        <f>INDICADORES!N67</f>
        <v>264840.25199999998</v>
      </c>
      <c r="I31" s="446">
        <f>INDICADORES!T67</f>
        <v>250603.758</v>
      </c>
      <c r="J31" s="446">
        <f>INDICADORES!W67</f>
        <v>277581.18799999997</v>
      </c>
      <c r="K31" s="446">
        <f>INDICADORES!Z67</f>
        <v>252736.63800000001</v>
      </c>
      <c r="L31" s="446">
        <f>INDICADORES!AF67</f>
        <v>271257.18999999994</v>
      </c>
      <c r="M31" s="446">
        <f>INDICADORES!AI67</f>
        <v>286723.5</v>
      </c>
      <c r="N31" s="446">
        <f>INDICADORES!AL67</f>
        <v>311316.37600000005</v>
      </c>
      <c r="O31" s="446">
        <f>INDICADORES!AR67</f>
        <v>294310.78000000003</v>
      </c>
      <c r="P31" s="446">
        <f>INDICADORES!AU67</f>
        <v>280180.99</v>
      </c>
      <c r="Q31" s="447">
        <f>INDICADORES!AX67</f>
        <v>281617.96600000001</v>
      </c>
      <c r="R31" s="446">
        <f>SUM(F31:Q31)</f>
        <v>3246713.8380000005</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446" t="s">
        <v>219</v>
      </c>
      <c r="G32" s="446" t="s">
        <v>219</v>
      </c>
      <c r="H32" s="446" t="s">
        <v>219</v>
      </c>
      <c r="I32" s="446" t="s">
        <v>219</v>
      </c>
      <c r="J32" s="446" t="s">
        <v>219</v>
      </c>
      <c r="K32" s="446" t="s">
        <v>219</v>
      </c>
      <c r="L32" s="447" t="s">
        <v>219</v>
      </c>
      <c r="M32" s="447" t="s">
        <v>219</v>
      </c>
      <c r="N32" s="447" t="s">
        <v>219</v>
      </c>
      <c r="O32" s="447" t="s">
        <v>219</v>
      </c>
      <c r="P32" s="447" t="s">
        <v>219</v>
      </c>
      <c r="Q32" s="447" t="s">
        <v>219</v>
      </c>
      <c r="R32" s="446" t="s">
        <v>219</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448">
        <f t="shared" ref="F33:R33" si="0">F31</f>
        <v>229629.38999999998</v>
      </c>
      <c r="G33" s="448">
        <f t="shared" si="0"/>
        <v>245915.81</v>
      </c>
      <c r="H33" s="448">
        <f t="shared" si="0"/>
        <v>264840.25199999998</v>
      </c>
      <c r="I33" s="448">
        <f t="shared" si="0"/>
        <v>250603.758</v>
      </c>
      <c r="J33" s="446">
        <f t="shared" si="0"/>
        <v>277581.18799999997</v>
      </c>
      <c r="K33" s="446">
        <f t="shared" si="0"/>
        <v>252736.63800000001</v>
      </c>
      <c r="L33" s="446">
        <f t="shared" si="0"/>
        <v>271257.18999999994</v>
      </c>
      <c r="M33" s="446">
        <f t="shared" si="0"/>
        <v>286723.5</v>
      </c>
      <c r="N33" s="449">
        <f t="shared" si="0"/>
        <v>311316.37600000005</v>
      </c>
      <c r="O33" s="449">
        <f t="shared" si="0"/>
        <v>294310.78000000003</v>
      </c>
      <c r="P33" s="446">
        <f t="shared" si="0"/>
        <v>280180.99</v>
      </c>
      <c r="Q33" s="361">
        <f t="shared" si="0"/>
        <v>281617.96600000001</v>
      </c>
      <c r="R33" s="446">
        <f t="shared" si="0"/>
        <v>3246713.8380000005</v>
      </c>
      <c r="S33" s="364">
        <f>AVERAGE(F33:Q33)</f>
        <v>270559.48650000006</v>
      </c>
      <c r="U33" s="450"/>
      <c r="V33" s="220"/>
      <c r="W33" s="220"/>
      <c r="X33" s="220"/>
      <c r="Y33" s="220"/>
      <c r="Z33" s="220"/>
      <c r="AA33" s="221"/>
      <c r="AB33" s="216"/>
      <c r="AE33" s="218"/>
      <c r="AF33" s="218"/>
      <c r="AG33" s="218"/>
      <c r="AH33" s="218"/>
      <c r="AI33" s="218"/>
      <c r="AJ33" s="218"/>
      <c r="AK33" s="218"/>
      <c r="AL33" s="218"/>
    </row>
    <row r="34" spans="2:38" ht="18" customHeight="1">
      <c r="B34" s="215"/>
      <c r="C34" s="219"/>
      <c r="D34" s="231" t="s">
        <v>516</v>
      </c>
      <c r="E34" s="232"/>
      <c r="F34" s="451">
        <v>166216.32999999999</v>
      </c>
      <c r="G34" s="451">
        <v>181654.86</v>
      </c>
      <c r="H34" s="451">
        <v>175880.22</v>
      </c>
      <c r="I34" s="451">
        <v>181563.51</v>
      </c>
      <c r="J34" s="451">
        <v>193696.74</v>
      </c>
      <c r="K34" s="451">
        <v>202076.15</v>
      </c>
      <c r="L34" s="451">
        <v>210740.83199999999</v>
      </c>
      <c r="M34" s="451">
        <v>220089.91800000001</v>
      </c>
      <c r="N34" s="451">
        <v>223393.09400000001</v>
      </c>
      <c r="O34" s="451">
        <v>229870.71400000001</v>
      </c>
      <c r="P34" s="451">
        <v>230489.23199999999</v>
      </c>
      <c r="Q34" s="451">
        <v>210161.348</v>
      </c>
      <c r="R34" s="451">
        <v>2425832.9479999999</v>
      </c>
      <c r="U34" s="220"/>
      <c r="V34" s="220"/>
      <c r="W34" s="220"/>
      <c r="X34" s="220"/>
      <c r="Y34" s="220"/>
      <c r="Z34" s="220"/>
      <c r="AA34" s="221"/>
      <c r="AB34" s="216"/>
      <c r="AE34" s="218"/>
      <c r="AF34" s="218"/>
      <c r="AG34" s="218"/>
      <c r="AH34" s="218"/>
      <c r="AI34" s="218"/>
      <c r="AJ34" s="218"/>
      <c r="AK34" s="218"/>
      <c r="AL34" s="218"/>
    </row>
    <row r="35" spans="2:38" ht="18" customHeight="1">
      <c r="B35" s="215"/>
      <c r="C35" s="219"/>
      <c r="D35" s="685" t="s">
        <v>26</v>
      </c>
      <c r="E35" s="685"/>
      <c r="F35" s="439">
        <v>200000</v>
      </c>
      <c r="G35" s="439">
        <v>200000</v>
      </c>
      <c r="H35" s="439">
        <v>200000</v>
      </c>
      <c r="I35" s="439">
        <v>200000</v>
      </c>
      <c r="J35" s="439">
        <v>200000</v>
      </c>
      <c r="K35" s="439">
        <v>200000</v>
      </c>
      <c r="L35" s="439">
        <v>200000</v>
      </c>
      <c r="M35" s="439">
        <v>200000</v>
      </c>
      <c r="N35" s="439">
        <v>200000</v>
      </c>
      <c r="O35" s="439">
        <v>200000</v>
      </c>
      <c r="P35" s="439">
        <v>200000</v>
      </c>
      <c r="Q35" s="439">
        <v>200000</v>
      </c>
      <c r="R35" s="439">
        <f>SUM(F35:Q35)</f>
        <v>2400000</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959</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220</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3"/>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711</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8" customHeight="1">
      <c r="B49" s="215"/>
      <c r="C49" s="648" t="s">
        <v>526</v>
      </c>
      <c r="D49" s="648"/>
      <c r="E49" s="648"/>
      <c r="F49" s="648"/>
      <c r="G49" s="652" t="s">
        <v>960</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349"/>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3OwCQSllNqKHTF0nGSTyOOC55016Lcwjr6FjgkXYSO/PlkNNz4AEKfKCOhJXkSu6iM/9FxvRTC2QW0/Kps/LRg==" saltValue="WkQCR5/YbwGA3eMAOgOCK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95"/>
  <dimension ref="A1:AL84"/>
  <sheetViews>
    <sheetView showGridLines="0" topLeftCell="I18" zoomScale="95" zoomScaleNormal="95" workbookViewId="0">
      <selection activeCell="I31" sqref="I31"/>
    </sheetView>
  </sheetViews>
  <sheetFormatPr baseColWidth="10" defaultColWidth="11.42578125" defaultRowHeight="12.75"/>
  <cols>
    <col min="1" max="2" width="1.140625" customWidth="1"/>
    <col min="3" max="3" width="4.28515625" customWidth="1"/>
    <col min="4" max="4" width="6.42578125" customWidth="1"/>
    <col min="5" max="5" width="6.7109375" customWidth="1"/>
    <col min="6" max="18" width="15.7109375" customWidth="1"/>
    <col min="19"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961</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962</v>
      </c>
      <c r="G8" s="691"/>
      <c r="H8" s="691"/>
      <c r="I8" s="691"/>
      <c r="J8" s="691"/>
      <c r="K8" s="691"/>
      <c r="L8" s="691"/>
      <c r="M8" s="691"/>
      <c r="N8" s="691"/>
      <c r="O8" s="691"/>
      <c r="P8" s="691"/>
      <c r="Q8" s="692" t="s">
        <v>435</v>
      </c>
      <c r="R8" s="692"/>
      <c r="S8" s="693"/>
      <c r="T8" s="693"/>
      <c r="U8" s="692" t="s">
        <v>436</v>
      </c>
      <c r="V8" s="692"/>
      <c r="W8" s="694" t="s">
        <v>963</v>
      </c>
      <c r="X8" s="694"/>
      <c r="Y8" s="694"/>
      <c r="Z8" s="694"/>
      <c r="AA8" s="694"/>
      <c r="AB8" s="216"/>
      <c r="AE8" s="218"/>
      <c r="AF8" s="686"/>
      <c r="AG8" s="686"/>
      <c r="AH8" s="686"/>
      <c r="AI8" s="686"/>
      <c r="AJ8" s="686"/>
      <c r="AK8" s="686"/>
      <c r="AL8" s="686"/>
    </row>
    <row r="9" spans="2:38" ht="17.25" customHeight="1">
      <c r="B9" s="215"/>
      <c r="C9" s="668" t="s">
        <v>438</v>
      </c>
      <c r="D9" s="668"/>
      <c r="E9" s="668"/>
      <c r="F9" s="687" t="s">
        <v>964</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78" t="s">
        <v>965</v>
      </c>
      <c r="S13" s="778"/>
      <c r="T13" s="778"/>
      <c r="U13" s="778"/>
      <c r="V13" s="778"/>
      <c r="W13" s="778"/>
      <c r="X13" s="778"/>
      <c r="Y13" s="778"/>
      <c r="Z13" s="778"/>
      <c r="AA13" s="778"/>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78"/>
      <c r="S14" s="778"/>
      <c r="T14" s="778"/>
      <c r="U14" s="778"/>
      <c r="V14" s="778"/>
      <c r="W14" s="778"/>
      <c r="X14" s="778"/>
      <c r="Y14" s="778"/>
      <c r="Z14" s="778"/>
      <c r="AA14" s="778"/>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78"/>
      <c r="S15" s="778"/>
      <c r="T15" s="778"/>
      <c r="U15" s="778"/>
      <c r="V15" s="778"/>
      <c r="W15" s="778"/>
      <c r="X15" s="778"/>
      <c r="Y15" s="778"/>
      <c r="Z15" s="778"/>
      <c r="AA15" s="778"/>
      <c r="AB15" s="216"/>
      <c r="AE15" s="218"/>
      <c r="AF15" s="218"/>
      <c r="AG15" s="218"/>
      <c r="AH15" s="218"/>
      <c r="AI15" s="218"/>
      <c r="AJ15" s="218"/>
      <c r="AK15" s="218"/>
      <c r="AL15" s="218"/>
    </row>
    <row r="16" spans="2:38" ht="24" customHeight="1">
      <c r="B16" s="215"/>
      <c r="C16" s="219"/>
      <c r="D16" s="220"/>
      <c r="E16" s="220"/>
      <c r="F16" s="220"/>
      <c r="G16" s="220"/>
      <c r="H16" s="220"/>
      <c r="I16" s="220"/>
      <c r="J16" s="220"/>
      <c r="K16" s="220"/>
      <c r="L16" s="220"/>
      <c r="M16" s="220"/>
      <c r="N16" s="220"/>
      <c r="O16" s="220"/>
      <c r="P16" s="220"/>
      <c r="Q16" s="220"/>
      <c r="R16" s="778"/>
      <c r="S16" s="778"/>
      <c r="T16" s="778"/>
      <c r="U16" s="778"/>
      <c r="V16" s="778"/>
      <c r="W16" s="778"/>
      <c r="X16" s="778"/>
      <c r="Y16" s="778"/>
      <c r="Z16" s="778"/>
      <c r="AA16" s="778"/>
      <c r="AB16" s="216"/>
      <c r="AE16" s="218"/>
      <c r="AF16" s="218"/>
      <c r="AG16" s="218"/>
      <c r="AH16" s="218"/>
      <c r="AI16" s="218"/>
      <c r="AJ16" s="218"/>
      <c r="AK16" s="218"/>
      <c r="AL16" s="218"/>
    </row>
    <row r="17" spans="2:38" ht="19.5" customHeight="1">
      <c r="B17" s="215"/>
      <c r="C17" s="219"/>
      <c r="D17" s="220"/>
      <c r="E17" s="220"/>
      <c r="F17" s="220"/>
      <c r="G17" s="220"/>
      <c r="H17" s="220"/>
      <c r="I17" s="220"/>
      <c r="J17" s="220"/>
      <c r="K17" s="220"/>
      <c r="L17" s="220"/>
      <c r="M17" s="220"/>
      <c r="N17" s="220"/>
      <c r="O17" s="220"/>
      <c r="P17" s="220"/>
      <c r="Q17" s="220"/>
      <c r="R17" s="778"/>
      <c r="S17" s="778"/>
      <c r="T17" s="778"/>
      <c r="U17" s="778"/>
      <c r="V17" s="778"/>
      <c r="W17" s="778"/>
      <c r="X17" s="778"/>
      <c r="Y17" s="778"/>
      <c r="Z17" s="778"/>
      <c r="AA17" s="778"/>
      <c r="AB17" s="216"/>
      <c r="AE17" s="218"/>
      <c r="AF17" s="218"/>
      <c r="AG17" s="218"/>
      <c r="AH17" s="218"/>
      <c r="AI17" s="218"/>
      <c r="AJ17" s="218"/>
      <c r="AK17" s="218"/>
      <c r="AL17" s="218"/>
    </row>
    <row r="18" spans="2:38" ht="21.75" customHeight="1">
      <c r="B18" s="215"/>
      <c r="C18" s="219"/>
      <c r="D18" s="220"/>
      <c r="E18" s="220"/>
      <c r="F18" s="220"/>
      <c r="G18" s="220"/>
      <c r="H18" s="220"/>
      <c r="I18" s="220"/>
      <c r="J18" s="220"/>
      <c r="K18" s="220"/>
      <c r="L18" s="220"/>
      <c r="M18" s="220"/>
      <c r="N18" s="220"/>
      <c r="O18" s="220"/>
      <c r="P18" s="220"/>
      <c r="Q18" s="220"/>
      <c r="R18" s="778"/>
      <c r="S18" s="778"/>
      <c r="T18" s="778"/>
      <c r="U18" s="778"/>
      <c r="V18" s="778"/>
      <c r="W18" s="778"/>
      <c r="X18" s="778"/>
      <c r="Y18" s="778"/>
      <c r="Z18" s="778"/>
      <c r="AA18" s="778"/>
      <c r="AB18" s="216"/>
      <c r="AE18" s="218"/>
      <c r="AF18" s="218"/>
      <c r="AG18" s="218"/>
      <c r="AH18" s="218"/>
      <c r="AI18" s="218"/>
      <c r="AJ18" s="218"/>
      <c r="AK18" s="218"/>
      <c r="AL18" s="218"/>
    </row>
    <row r="19" spans="2:38" ht="22.5" customHeight="1">
      <c r="B19" s="215"/>
      <c r="C19" s="219"/>
      <c r="D19" s="220"/>
      <c r="E19" s="220"/>
      <c r="F19" s="220"/>
      <c r="G19" s="220"/>
      <c r="H19" s="220"/>
      <c r="I19" s="220"/>
      <c r="J19" s="220"/>
      <c r="K19" s="220"/>
      <c r="L19" s="220"/>
      <c r="M19" s="220"/>
      <c r="N19" s="220"/>
      <c r="O19" s="220"/>
      <c r="P19" s="220"/>
      <c r="Q19" s="220"/>
      <c r="R19" s="778"/>
      <c r="S19" s="778"/>
      <c r="T19" s="778"/>
      <c r="U19" s="778"/>
      <c r="V19" s="778"/>
      <c r="W19" s="778"/>
      <c r="X19" s="778"/>
      <c r="Y19" s="778"/>
      <c r="Z19" s="778"/>
      <c r="AA19" s="77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78"/>
      <c r="S20" s="778"/>
      <c r="T20" s="778"/>
      <c r="U20" s="778"/>
      <c r="V20" s="778"/>
      <c r="W20" s="778"/>
      <c r="X20" s="778"/>
      <c r="Y20" s="778"/>
      <c r="Z20" s="778"/>
      <c r="AA20" s="77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t="s">
        <v>966</v>
      </c>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S30" s="226" t="s">
        <v>967</v>
      </c>
      <c r="T30" s="226" t="s">
        <v>514</v>
      </c>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446">
        <f>INDICADORES!H103</f>
        <v>7182435055</v>
      </c>
      <c r="G31" s="446">
        <f>INDICADORES!K103</f>
        <v>7320434144.79</v>
      </c>
      <c r="H31" s="446">
        <f>INDICADORES!N103</f>
        <v>7233940673.5500002</v>
      </c>
      <c r="I31" s="446">
        <f>INDICADORES!T103</f>
        <v>6365867792.724</v>
      </c>
      <c r="J31" s="446">
        <f>INDICADORES!W103</f>
        <v>7092228052.0600004</v>
      </c>
      <c r="K31" s="446">
        <f>INDICADORES!Z103</f>
        <v>7136467555</v>
      </c>
      <c r="L31" s="446">
        <f>INDICADORES!AF103</f>
        <v>6811916692.3599997</v>
      </c>
      <c r="M31" s="446">
        <f>INDICADORES!AI103</f>
        <v>7132839443.7600002</v>
      </c>
      <c r="N31" s="446">
        <f>INDICADORES!AL103</f>
        <v>6954697041</v>
      </c>
      <c r="O31" s="446">
        <f>INDICADORES!AR103</f>
        <v>7650166745</v>
      </c>
      <c r="P31" s="446">
        <f>INDICADORES!AU103</f>
        <v>7267658407</v>
      </c>
      <c r="Q31" s="446">
        <f>INDICADORES!AX103</f>
        <v>10850355156</v>
      </c>
      <c r="R31" s="446">
        <f>+Q31</f>
        <v>10850355156</v>
      </c>
      <c r="S31" s="452"/>
      <c r="T31" s="452"/>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453"/>
      <c r="G32" s="454"/>
      <c r="H32" s="455"/>
      <c r="I32" s="453"/>
      <c r="J32" s="454"/>
      <c r="K32" s="455"/>
      <c r="L32" s="453"/>
      <c r="M32" s="454"/>
      <c r="N32" s="455"/>
      <c r="O32" s="453"/>
      <c r="P32" s="454"/>
      <c r="Q32" s="455"/>
      <c r="R32" s="446"/>
      <c r="S32" s="452"/>
      <c r="T32" s="452"/>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456">
        <f t="shared" ref="F33:Q33" si="0">+F31</f>
        <v>7182435055</v>
      </c>
      <c r="G33" s="456">
        <f t="shared" si="0"/>
        <v>7320434144.79</v>
      </c>
      <c r="H33" s="456">
        <f t="shared" si="0"/>
        <v>7233940673.5500002</v>
      </c>
      <c r="I33" s="456">
        <f t="shared" si="0"/>
        <v>6365867792.724</v>
      </c>
      <c r="J33" s="456">
        <f t="shared" si="0"/>
        <v>7092228052.0600004</v>
      </c>
      <c r="K33" s="456">
        <f t="shared" si="0"/>
        <v>7136467555</v>
      </c>
      <c r="L33" s="456">
        <f t="shared" si="0"/>
        <v>6811916692.3599997</v>
      </c>
      <c r="M33" s="456">
        <f t="shared" si="0"/>
        <v>7132839443.7600002</v>
      </c>
      <c r="N33" s="456">
        <f t="shared" si="0"/>
        <v>6954697041</v>
      </c>
      <c r="O33" s="456">
        <f t="shared" si="0"/>
        <v>7650166745</v>
      </c>
      <c r="P33" s="456">
        <f t="shared" si="0"/>
        <v>7267658407</v>
      </c>
      <c r="Q33" s="456">
        <f t="shared" si="0"/>
        <v>10850355156</v>
      </c>
      <c r="R33" s="457">
        <f>+Q33</f>
        <v>10850355156</v>
      </c>
      <c r="S33" s="458"/>
      <c r="T33" s="458"/>
      <c r="W33" s="348"/>
      <c r="X33" s="220"/>
      <c r="Y33" s="220"/>
      <c r="Z33" s="220"/>
      <c r="AA33" s="221"/>
      <c r="AB33" s="216"/>
      <c r="AE33" s="218"/>
      <c r="AF33" s="218"/>
      <c r="AG33" s="218"/>
      <c r="AH33" s="218"/>
      <c r="AI33" s="218"/>
      <c r="AJ33" s="218"/>
      <c r="AK33" s="218"/>
      <c r="AL33" s="218"/>
    </row>
    <row r="34" spans="2:38" ht="22.5" customHeight="1">
      <c r="B34" s="215"/>
      <c r="C34" s="219"/>
      <c r="D34" s="231" t="s">
        <v>516</v>
      </c>
      <c r="E34" s="232"/>
      <c r="F34" s="439">
        <v>3854431987.3600001</v>
      </c>
      <c r="G34" s="439">
        <v>6239961484.5100002</v>
      </c>
      <c r="H34" s="439">
        <v>5563658526</v>
      </c>
      <c r="I34" s="439">
        <v>6720350243</v>
      </c>
      <c r="J34" s="439">
        <v>7549240231</v>
      </c>
      <c r="K34" s="439">
        <v>6563065574.2200003</v>
      </c>
      <c r="L34" s="439">
        <v>6421909770.0299997</v>
      </c>
      <c r="M34" s="439">
        <v>6652188954.8800001</v>
      </c>
      <c r="N34" s="439">
        <v>5729411430</v>
      </c>
      <c r="O34" s="439">
        <v>6763130515</v>
      </c>
      <c r="P34" s="439">
        <v>5284449514</v>
      </c>
      <c r="Q34" s="439">
        <v>5662375964</v>
      </c>
      <c r="R34" s="439">
        <v>5662375964</v>
      </c>
      <c r="S34" s="458"/>
      <c r="T34" s="458"/>
      <c r="W34" s="220"/>
      <c r="X34" s="220"/>
      <c r="Y34" s="220"/>
      <c r="Z34" s="220"/>
      <c r="AA34" s="221"/>
      <c r="AB34" s="216"/>
      <c r="AE34" s="218"/>
      <c r="AF34" s="218"/>
      <c r="AG34" s="218"/>
      <c r="AH34" s="218"/>
      <c r="AI34" s="218"/>
      <c r="AJ34" s="218"/>
      <c r="AK34" s="218"/>
      <c r="AL34" s="218"/>
    </row>
    <row r="35" spans="2:38" ht="20.25" customHeight="1">
      <c r="B35" s="215"/>
      <c r="C35" s="219"/>
      <c r="D35" s="685" t="s">
        <v>26</v>
      </c>
      <c r="E35" s="685"/>
      <c r="F35" s="439">
        <v>5000000000</v>
      </c>
      <c r="G35" s="439">
        <v>5000000000</v>
      </c>
      <c r="H35" s="439">
        <v>5000000000</v>
      </c>
      <c r="I35" s="439">
        <v>5000000000</v>
      </c>
      <c r="J35" s="439">
        <v>5000000000</v>
      </c>
      <c r="K35" s="439">
        <v>5000000000</v>
      </c>
      <c r="L35" s="439">
        <v>5000000000</v>
      </c>
      <c r="M35" s="439">
        <v>5000000000</v>
      </c>
      <c r="N35" s="439">
        <v>5000000000</v>
      </c>
      <c r="O35" s="439">
        <v>5000000000</v>
      </c>
      <c r="P35" s="439">
        <v>5000000000</v>
      </c>
      <c r="Q35" s="439">
        <v>5000000000</v>
      </c>
      <c r="R35" s="439">
        <v>5000000000</v>
      </c>
      <c r="S35" s="220"/>
      <c r="T35" s="220"/>
      <c r="W35" s="220"/>
      <c r="X35" s="220"/>
      <c r="Y35" s="220"/>
      <c r="Z35" s="220"/>
      <c r="AA35" s="221"/>
      <c r="AB35" s="216"/>
      <c r="AE35" s="218"/>
      <c r="AF35" s="218"/>
      <c r="AG35" s="218"/>
      <c r="AH35" s="218"/>
      <c r="AI35" s="218"/>
      <c r="AJ35" s="218"/>
      <c r="AK35" s="218"/>
      <c r="AL35" s="218"/>
    </row>
    <row r="36" spans="2:38" ht="17.2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968</v>
      </c>
      <c r="H38" s="678"/>
      <c r="I38" s="678"/>
      <c r="J38" s="678"/>
      <c r="K38" s="678"/>
      <c r="L38" s="678"/>
      <c r="M38" s="678"/>
      <c r="N38" s="678"/>
      <c r="O38" s="679" t="s">
        <v>518</v>
      </c>
      <c r="P38" s="679"/>
      <c r="Q38" s="679"/>
      <c r="R38" s="679"/>
      <c r="S38" s="679"/>
      <c r="T38" s="740"/>
      <c r="U38" s="740"/>
      <c r="V38" s="740"/>
      <c r="W38" s="740"/>
      <c r="X38" s="740"/>
      <c r="Y38" s="740"/>
      <c r="Z38" s="740"/>
      <c r="AA38" s="740"/>
      <c r="AB38" s="216"/>
      <c r="AC38" s="238"/>
      <c r="AE38" s="261"/>
      <c r="AF38" s="646"/>
      <c r="AG38" s="646"/>
      <c r="AH38" s="646"/>
      <c r="AI38" s="646"/>
      <c r="AJ38" s="646"/>
      <c r="AK38" s="646"/>
      <c r="AL38" s="646"/>
    </row>
    <row r="39" spans="2:38" ht="24" customHeight="1">
      <c r="B39" s="215"/>
      <c r="C39" s="661" t="s">
        <v>28</v>
      </c>
      <c r="D39" s="661"/>
      <c r="E39" s="661"/>
      <c r="F39" s="661"/>
      <c r="G39" s="674" t="s">
        <v>969</v>
      </c>
      <c r="H39" s="674"/>
      <c r="I39" s="674"/>
      <c r="J39" s="674"/>
      <c r="K39" s="674"/>
      <c r="L39" s="674"/>
      <c r="M39" s="674"/>
      <c r="N39" s="674"/>
      <c r="O39" s="670" t="s">
        <v>519</v>
      </c>
      <c r="P39" s="670"/>
      <c r="Q39" s="670"/>
      <c r="R39" s="670"/>
      <c r="S39" s="670"/>
      <c r="T39" s="740"/>
      <c r="U39" s="740"/>
      <c r="V39" s="740"/>
      <c r="W39" s="740"/>
      <c r="X39" s="740"/>
      <c r="Y39" s="740"/>
      <c r="Z39" s="740"/>
      <c r="AA39" s="740"/>
      <c r="AB39" s="216"/>
      <c r="AC39" s="238"/>
      <c r="AE39" s="261"/>
      <c r="AF39" s="646"/>
      <c r="AG39" s="646"/>
      <c r="AH39" s="646"/>
      <c r="AI39" s="646"/>
      <c r="AJ39" s="646"/>
      <c r="AK39" s="646"/>
      <c r="AL39" s="646"/>
    </row>
    <row r="40" spans="2:38" ht="27" customHeight="1">
      <c r="B40" s="215"/>
      <c r="C40" s="661" t="s">
        <v>520</v>
      </c>
      <c r="D40" s="661"/>
      <c r="E40" s="661"/>
      <c r="F40" s="661"/>
      <c r="G40" s="674" t="s">
        <v>970</v>
      </c>
      <c r="H40" s="674"/>
      <c r="I40" s="674"/>
      <c r="J40" s="674"/>
      <c r="K40" s="674"/>
      <c r="L40" s="674"/>
      <c r="M40" s="674"/>
      <c r="N40" s="674"/>
      <c r="O40" s="675" t="s">
        <v>471</v>
      </c>
      <c r="P40" s="675"/>
      <c r="Q40" s="675"/>
      <c r="R40" s="675"/>
      <c r="S40" s="675"/>
      <c r="T40" s="740" t="s">
        <v>472</v>
      </c>
      <c r="U40" s="740"/>
      <c r="V40" s="740"/>
      <c r="W40" s="740"/>
      <c r="X40" s="740"/>
      <c r="Y40" s="740"/>
      <c r="Z40" s="740"/>
      <c r="AA40" s="740"/>
      <c r="AB40" s="216"/>
      <c r="AC40" s="238"/>
      <c r="AE40" s="261"/>
      <c r="AF40" s="239"/>
      <c r="AG40" s="239"/>
      <c r="AH40" s="239"/>
      <c r="AI40" s="239"/>
      <c r="AJ40" s="239"/>
      <c r="AK40" s="239"/>
      <c r="AL40" s="239"/>
    </row>
    <row r="41" spans="2:38" ht="21" customHeight="1">
      <c r="B41" s="215"/>
      <c r="C41" s="661" t="s">
        <v>468</v>
      </c>
      <c r="D41" s="661"/>
      <c r="E41" s="661"/>
      <c r="F41" s="661"/>
      <c r="G41" s="674" t="s">
        <v>971</v>
      </c>
      <c r="H41" s="674"/>
      <c r="I41" s="674"/>
      <c r="J41" s="674"/>
      <c r="K41" s="674"/>
      <c r="L41" s="674"/>
      <c r="M41" s="674"/>
      <c r="N41" s="674"/>
      <c r="O41" s="675" t="s">
        <v>473</v>
      </c>
      <c r="P41" s="675"/>
      <c r="Q41" s="675"/>
      <c r="R41" s="675"/>
      <c r="S41" s="675"/>
      <c r="T41" s="740" t="s">
        <v>472</v>
      </c>
      <c r="U41" s="740"/>
      <c r="V41" s="740"/>
      <c r="W41" s="740"/>
      <c r="X41" s="740"/>
      <c r="Y41" s="740"/>
      <c r="Z41" s="740"/>
      <c r="AA41" s="740"/>
      <c r="AB41" s="216"/>
      <c r="AC41" s="238"/>
      <c r="AE41" s="261"/>
      <c r="AF41" s="647"/>
      <c r="AG41" s="647"/>
      <c r="AH41" s="647"/>
      <c r="AI41" s="647"/>
      <c r="AJ41" s="647"/>
      <c r="AK41" s="647"/>
      <c r="AL41" s="647"/>
    </row>
    <row r="42" spans="2:38" ht="20.25" customHeight="1">
      <c r="B42" s="215"/>
      <c r="C42" s="668" t="s">
        <v>522</v>
      </c>
      <c r="D42" s="668"/>
      <c r="E42" s="668"/>
      <c r="F42" s="668"/>
      <c r="G42" s="669" t="s">
        <v>588</v>
      </c>
      <c r="H42" s="669"/>
      <c r="I42" s="669"/>
      <c r="J42" s="669"/>
      <c r="K42" s="669"/>
      <c r="L42" s="669"/>
      <c r="M42" s="669"/>
      <c r="N42" s="669"/>
      <c r="O42" s="670" t="s">
        <v>475</v>
      </c>
      <c r="P42" s="670"/>
      <c r="Q42" s="670"/>
      <c r="R42" s="670"/>
      <c r="S42" s="670"/>
      <c r="T42" s="740"/>
      <c r="U42" s="740"/>
      <c r="V42" s="740"/>
      <c r="W42" s="740"/>
      <c r="X42" s="740"/>
      <c r="Y42" s="740"/>
      <c r="Z42" s="740"/>
      <c r="AA42" s="740"/>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741" t="s">
        <v>972</v>
      </c>
      <c r="U43" s="741"/>
      <c r="V43" s="741"/>
      <c r="W43" s="741"/>
      <c r="X43" s="741"/>
      <c r="Y43" s="741"/>
      <c r="Z43" s="741"/>
      <c r="AA43" s="741"/>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744"/>
      <c r="H46" s="744"/>
      <c r="I46" s="744"/>
      <c r="J46" s="744"/>
      <c r="K46" s="744"/>
      <c r="L46" s="744"/>
      <c r="M46" s="744"/>
      <c r="N46" s="331"/>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23.25" customHeight="1">
      <c r="B47" s="215"/>
      <c r="C47" s="648" t="s">
        <v>490</v>
      </c>
      <c r="D47" s="648"/>
      <c r="E47" s="648"/>
      <c r="F47" s="648"/>
      <c r="G47" s="658"/>
      <c r="H47" s="658"/>
      <c r="I47" s="658"/>
      <c r="J47" s="658"/>
      <c r="K47" s="658"/>
      <c r="L47" s="658"/>
      <c r="M47" s="658"/>
      <c r="N47" s="658"/>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535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973</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UAKhnDYnOnA3j4ME8HCQtsSrdWXB8gG/9f9OtiiM0LARGdmLNUy5O3SDbCMQOsYH7Zr9aYoxqdtz2q6dBGgiNA==" saltValue="OMxwPsvpwkEQONEUxiz85g=="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96"/>
  <dimension ref="A1:AL84"/>
  <sheetViews>
    <sheetView showGridLines="0" topLeftCell="N19" zoomScale="110" zoomScaleNormal="110" zoomScalePageLayoutView="90" workbookViewId="0">
      <selection activeCell="R22" sqref="R22:AA28"/>
    </sheetView>
  </sheetViews>
  <sheetFormatPr baseColWidth="10" defaultColWidth="11.42578125" defaultRowHeight="12.75"/>
  <cols>
    <col min="1" max="2" width="1.140625" customWidth="1"/>
    <col min="3" max="3" width="4.28515625" customWidth="1"/>
    <col min="4" max="4" width="6.42578125" customWidth="1"/>
    <col min="5" max="5" width="6.7109375" customWidth="1"/>
    <col min="6" max="18" width="15.7109375" customWidth="1"/>
    <col min="19"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961</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974</v>
      </c>
      <c r="G8" s="691"/>
      <c r="H8" s="691"/>
      <c r="I8" s="691"/>
      <c r="J8" s="691"/>
      <c r="K8" s="691"/>
      <c r="L8" s="691"/>
      <c r="M8" s="691"/>
      <c r="N8" s="691"/>
      <c r="O8" s="691"/>
      <c r="P8" s="691"/>
      <c r="Q8" s="692" t="s">
        <v>435</v>
      </c>
      <c r="R8" s="692"/>
      <c r="S8" s="693"/>
      <c r="T8" s="693"/>
      <c r="U8" s="692" t="s">
        <v>436</v>
      </c>
      <c r="V8" s="692"/>
      <c r="W8" s="694" t="s">
        <v>963</v>
      </c>
      <c r="X8" s="694"/>
      <c r="Y8" s="694"/>
      <c r="Z8" s="694"/>
      <c r="AA8" s="694"/>
      <c r="AB8" s="216"/>
      <c r="AE8" s="218"/>
      <c r="AF8" s="686"/>
      <c r="AG8" s="686"/>
      <c r="AH8" s="686"/>
      <c r="AI8" s="686"/>
      <c r="AJ8" s="686"/>
      <c r="AK8" s="686"/>
      <c r="AL8" s="686"/>
    </row>
    <row r="9" spans="2:38" ht="17.25" customHeight="1">
      <c r="B9" s="215"/>
      <c r="C9" s="668" t="s">
        <v>438</v>
      </c>
      <c r="D9" s="668"/>
      <c r="E9" s="668"/>
      <c r="F9" s="687" t="s">
        <v>975</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78" t="s">
        <v>976</v>
      </c>
      <c r="S13" s="778"/>
      <c r="T13" s="778"/>
      <c r="U13" s="778"/>
      <c r="V13" s="778"/>
      <c r="W13" s="778"/>
      <c r="X13" s="778"/>
      <c r="Y13" s="778"/>
      <c r="Z13" s="778"/>
      <c r="AA13" s="778"/>
      <c r="AB13" s="216"/>
      <c r="AE13" s="218"/>
      <c r="AF13" s="218"/>
      <c r="AG13" s="218"/>
      <c r="AH13" s="218"/>
      <c r="AI13" s="218"/>
      <c r="AJ13" s="218"/>
      <c r="AK13" s="218"/>
      <c r="AL13" s="218"/>
    </row>
    <row r="14" spans="2:38" ht="18" customHeight="1">
      <c r="B14" s="215"/>
      <c r="C14" s="219"/>
      <c r="D14" s="220"/>
      <c r="E14" s="220"/>
      <c r="F14" s="220"/>
      <c r="G14" s="220"/>
      <c r="H14" s="220"/>
      <c r="I14" s="220"/>
      <c r="J14" s="220"/>
      <c r="K14" s="220"/>
      <c r="L14" s="220"/>
      <c r="M14" s="220"/>
      <c r="N14" s="220"/>
      <c r="O14" s="220"/>
      <c r="P14" s="220"/>
      <c r="Q14" s="220"/>
      <c r="R14" s="778"/>
      <c r="S14" s="778"/>
      <c r="T14" s="778"/>
      <c r="U14" s="778"/>
      <c r="V14" s="778"/>
      <c r="W14" s="778"/>
      <c r="X14" s="778"/>
      <c r="Y14" s="778"/>
      <c r="Z14" s="778"/>
      <c r="AA14" s="778"/>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78"/>
      <c r="S15" s="778"/>
      <c r="T15" s="778"/>
      <c r="U15" s="778"/>
      <c r="V15" s="778"/>
      <c r="W15" s="778"/>
      <c r="X15" s="778"/>
      <c r="Y15" s="778"/>
      <c r="Z15" s="778"/>
      <c r="AA15" s="778"/>
      <c r="AB15" s="216"/>
      <c r="AE15" s="218"/>
      <c r="AF15" s="218"/>
      <c r="AG15" s="218"/>
      <c r="AH15" s="218"/>
      <c r="AI15" s="218"/>
      <c r="AJ15" s="218"/>
      <c r="AK15" s="218"/>
      <c r="AL15" s="218"/>
    </row>
    <row r="16" spans="2:38" ht="24" customHeight="1">
      <c r="B16" s="215"/>
      <c r="C16" s="219"/>
      <c r="D16" s="220"/>
      <c r="E16" s="220"/>
      <c r="F16" s="220"/>
      <c r="G16" s="220"/>
      <c r="H16" s="220"/>
      <c r="I16" s="220"/>
      <c r="J16" s="220"/>
      <c r="K16" s="220"/>
      <c r="L16" s="220"/>
      <c r="M16" s="220"/>
      <c r="N16" s="220"/>
      <c r="O16" s="220"/>
      <c r="P16" s="220"/>
      <c r="Q16" s="220"/>
      <c r="R16" s="778"/>
      <c r="S16" s="778"/>
      <c r="T16" s="778"/>
      <c r="U16" s="778"/>
      <c r="V16" s="778"/>
      <c r="W16" s="778"/>
      <c r="X16" s="778"/>
      <c r="Y16" s="778"/>
      <c r="Z16" s="778"/>
      <c r="AA16" s="778"/>
      <c r="AB16" s="216"/>
      <c r="AE16" s="218"/>
      <c r="AF16" s="218"/>
      <c r="AG16" s="218"/>
      <c r="AH16" s="218"/>
      <c r="AI16" s="218"/>
      <c r="AJ16" s="218"/>
      <c r="AK16" s="218"/>
      <c r="AL16" s="218"/>
    </row>
    <row r="17" spans="2:38" ht="19.5" customHeight="1">
      <c r="B17" s="215"/>
      <c r="C17" s="219"/>
      <c r="D17" s="220"/>
      <c r="E17" s="220"/>
      <c r="F17" s="220"/>
      <c r="G17" s="220"/>
      <c r="H17" s="220"/>
      <c r="I17" s="220"/>
      <c r="J17" s="220"/>
      <c r="K17" s="220"/>
      <c r="L17" s="220"/>
      <c r="M17" s="220"/>
      <c r="N17" s="220"/>
      <c r="O17" s="220"/>
      <c r="P17" s="220"/>
      <c r="Q17" s="220"/>
      <c r="R17" s="778"/>
      <c r="S17" s="778"/>
      <c r="T17" s="778"/>
      <c r="U17" s="778"/>
      <c r="V17" s="778"/>
      <c r="W17" s="778"/>
      <c r="X17" s="778"/>
      <c r="Y17" s="778"/>
      <c r="Z17" s="778"/>
      <c r="AA17" s="778"/>
      <c r="AB17" s="216"/>
      <c r="AE17" s="218"/>
      <c r="AF17" s="218"/>
      <c r="AG17" s="218"/>
      <c r="AH17" s="218"/>
      <c r="AI17" s="218"/>
      <c r="AJ17" s="218"/>
      <c r="AK17" s="218"/>
      <c r="AL17" s="218"/>
    </row>
    <row r="18" spans="2:38" ht="21.75" customHeight="1">
      <c r="B18" s="215"/>
      <c r="C18" s="219"/>
      <c r="D18" s="220"/>
      <c r="E18" s="220"/>
      <c r="F18" s="220"/>
      <c r="G18" s="220"/>
      <c r="H18" s="220"/>
      <c r="I18" s="220"/>
      <c r="J18" s="220"/>
      <c r="K18" s="220"/>
      <c r="L18" s="220"/>
      <c r="M18" s="220"/>
      <c r="N18" s="220"/>
      <c r="O18" s="220"/>
      <c r="P18" s="220"/>
      <c r="Q18" s="220"/>
      <c r="R18" s="778"/>
      <c r="S18" s="778"/>
      <c r="T18" s="778"/>
      <c r="U18" s="778"/>
      <c r="V18" s="778"/>
      <c r="W18" s="778"/>
      <c r="X18" s="778"/>
      <c r="Y18" s="778"/>
      <c r="Z18" s="778"/>
      <c r="AA18" s="778"/>
      <c r="AB18" s="216"/>
      <c r="AE18" s="218"/>
      <c r="AF18" s="218"/>
      <c r="AG18" s="218"/>
      <c r="AH18" s="218"/>
      <c r="AI18" s="218"/>
      <c r="AJ18" s="218"/>
      <c r="AK18" s="218"/>
      <c r="AL18" s="218"/>
    </row>
    <row r="19" spans="2:38" ht="22.5" customHeight="1">
      <c r="B19" s="215"/>
      <c r="C19" s="219"/>
      <c r="D19" s="220"/>
      <c r="E19" s="220"/>
      <c r="F19" s="220"/>
      <c r="G19" s="220"/>
      <c r="H19" s="220"/>
      <c r="I19" s="220"/>
      <c r="J19" s="220"/>
      <c r="K19" s="220"/>
      <c r="L19" s="220"/>
      <c r="M19" s="220"/>
      <c r="N19" s="220"/>
      <c r="O19" s="220"/>
      <c r="P19" s="220"/>
      <c r="Q19" s="220"/>
      <c r="R19" s="778"/>
      <c r="S19" s="778"/>
      <c r="T19" s="778"/>
      <c r="U19" s="778"/>
      <c r="V19" s="778"/>
      <c r="W19" s="778"/>
      <c r="X19" s="778"/>
      <c r="Y19" s="778"/>
      <c r="Z19" s="778"/>
      <c r="AA19" s="77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78"/>
      <c r="S20" s="778"/>
      <c r="T20" s="778"/>
      <c r="U20" s="778"/>
      <c r="V20" s="778"/>
      <c r="W20" s="778"/>
      <c r="X20" s="778"/>
      <c r="Y20" s="778"/>
      <c r="Z20" s="778"/>
      <c r="AA20" s="77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t="s">
        <v>977</v>
      </c>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S30" s="226" t="s">
        <v>967</v>
      </c>
      <c r="T30" s="226" t="s">
        <v>514</v>
      </c>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459">
        <f>INDICADORES!H104</f>
        <v>7182435055</v>
      </c>
      <c r="G31" s="459">
        <f>INDICADORES!K104</f>
        <v>7320434144.79</v>
      </c>
      <c r="H31" s="459">
        <f>INDICADORES!N104</f>
        <v>7233940673.5500002</v>
      </c>
      <c r="I31" s="459">
        <f>INDICADORES!T104</f>
        <v>6365867792.724</v>
      </c>
      <c r="J31" s="459">
        <f>INDICADORES!W104</f>
        <v>7092228052.0600004</v>
      </c>
      <c r="K31" s="459">
        <f>INDICADORES!Z104</f>
        <v>7136467554.6599998</v>
      </c>
      <c r="L31" s="459">
        <f>INDICADORES!AF104</f>
        <v>6811916692.3599997</v>
      </c>
      <c r="M31" s="459">
        <f>INDICADORES!AI104</f>
        <v>7132839443.7600002</v>
      </c>
      <c r="N31" s="459">
        <f>INDICADORES!AL104</f>
        <v>6954697041</v>
      </c>
      <c r="O31" s="459">
        <f>INDICADORES!AR104</f>
        <v>7650166745</v>
      </c>
      <c r="P31" s="459">
        <f>INDICADORES!AU104</f>
        <v>7267658407</v>
      </c>
      <c r="Q31" s="459">
        <f>INDICADORES!AX104</f>
        <v>10850355156</v>
      </c>
      <c r="R31" s="459">
        <f>AVERAGE(F31:Q31)</f>
        <v>7416583896.4919996</v>
      </c>
      <c r="S31" s="452"/>
      <c r="T31" s="452"/>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459">
        <f>INDICADORES!I104</f>
        <v>84205648858</v>
      </c>
      <c r="G32" s="459">
        <f>INDICADORES!L104</f>
        <v>89062056125.339996</v>
      </c>
      <c r="H32" s="459">
        <f>INDICADORES!O104</f>
        <v>89982632485.339996</v>
      </c>
      <c r="I32" s="459">
        <f>INDICADORES!U104</f>
        <v>98980895733.873993</v>
      </c>
      <c r="J32" s="459">
        <f>INDICADORES!X104</f>
        <v>100771456709</v>
      </c>
      <c r="K32" s="459">
        <f>INDICADORES!AA104</f>
        <v>102867680772.97</v>
      </c>
      <c r="L32" s="459">
        <f>INDICADORES!AG104</f>
        <v>105220963640.95</v>
      </c>
      <c r="M32" s="459">
        <f>INDICADORES!AJ104</f>
        <v>106763260658.58</v>
      </c>
      <c r="N32" s="459">
        <f>INDICADORES!AM104</f>
        <v>107724130004.507</v>
      </c>
      <c r="O32" s="459">
        <f>INDICADORES!AS104</f>
        <v>113767059041</v>
      </c>
      <c r="P32" s="459">
        <f>INDICADORES!AV104</f>
        <v>114904729631</v>
      </c>
      <c r="Q32" s="459">
        <f>INDICADORES!AY104</f>
        <v>114205871811.3</v>
      </c>
      <c r="R32" s="459">
        <f>AVERAGE(F32:Q32)</f>
        <v>102371365455.9884</v>
      </c>
      <c r="S32" s="452"/>
      <c r="T32" s="452"/>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460">
        <f t="shared" ref="F33:R33" si="0">+F31*100/F32</f>
        <v>8.5296356627001142</v>
      </c>
      <c r="G33" s="460">
        <f t="shared" si="0"/>
        <v>8.2194757939202638</v>
      </c>
      <c r="H33" s="460">
        <f t="shared" si="0"/>
        <v>8.0392632152971917</v>
      </c>
      <c r="I33" s="460">
        <f t="shared" si="0"/>
        <v>6.4314105722377546</v>
      </c>
      <c r="J33" s="460">
        <f t="shared" si="0"/>
        <v>7.037933442344082</v>
      </c>
      <c r="K33" s="460">
        <f t="shared" si="0"/>
        <v>6.9375215821286522</v>
      </c>
      <c r="L33" s="460">
        <f t="shared" si="0"/>
        <v>6.4739158972204391</v>
      </c>
      <c r="M33" s="460">
        <f t="shared" si="0"/>
        <v>6.6809868860883013</v>
      </c>
      <c r="N33" s="460">
        <f t="shared" si="0"/>
        <v>6.4560252570236836</v>
      </c>
      <c r="O33" s="460">
        <f t="shared" si="0"/>
        <v>6.7244128568384554</v>
      </c>
      <c r="P33" s="460">
        <f t="shared" si="0"/>
        <v>6.3249427855050344</v>
      </c>
      <c r="Q33" s="460">
        <f t="shared" si="0"/>
        <v>9.5006981549318379</v>
      </c>
      <c r="R33" s="461">
        <f t="shared" si="0"/>
        <v>7.2447836008210169</v>
      </c>
      <c r="S33" s="458"/>
      <c r="T33" s="458"/>
      <c r="W33" s="348"/>
      <c r="X33" s="220"/>
      <c r="Y33" s="220"/>
      <c r="Z33" s="220"/>
      <c r="AA33" s="221"/>
      <c r="AB33" s="216"/>
      <c r="AE33" s="218"/>
      <c r="AF33" s="218"/>
      <c r="AG33" s="218"/>
      <c r="AH33" s="218"/>
      <c r="AI33" s="218"/>
      <c r="AJ33" s="218"/>
      <c r="AK33" s="218"/>
      <c r="AL33" s="218"/>
    </row>
    <row r="34" spans="2:38" ht="22.5" customHeight="1">
      <c r="B34" s="215"/>
      <c r="C34" s="219"/>
      <c r="D34" s="231" t="s">
        <v>516</v>
      </c>
      <c r="E34" s="232"/>
      <c r="F34" s="462">
        <v>5.8092213311438901</v>
      </c>
      <c r="G34" s="462">
        <v>9.2169823076412492</v>
      </c>
      <c r="H34" s="462">
        <v>7.7574751546546201</v>
      </c>
      <c r="I34" s="462">
        <v>9.1526977681116808</v>
      </c>
      <c r="J34" s="462">
        <v>9.89259636002752</v>
      </c>
      <c r="K34" s="462">
        <v>8.3263325529289194</v>
      </c>
      <c r="L34" s="462">
        <v>7.98988541461366</v>
      </c>
      <c r="M34" s="462">
        <v>8.0553382455093896</v>
      </c>
      <c r="N34" s="462">
        <v>6.79430075548352</v>
      </c>
      <c r="O34" s="462">
        <v>7.8138070210814998</v>
      </c>
      <c r="P34" s="462">
        <v>6.0083300705964504</v>
      </c>
      <c r="Q34" s="462">
        <v>6.5293041414308597</v>
      </c>
      <c r="R34" s="462">
        <v>7.7429895322934703</v>
      </c>
      <c r="S34" s="458"/>
      <c r="T34" s="458"/>
      <c r="W34" s="220"/>
      <c r="X34" s="220"/>
      <c r="Y34" s="220"/>
      <c r="Z34" s="220"/>
      <c r="AA34" s="221"/>
      <c r="AB34" s="216"/>
      <c r="AE34" s="218"/>
      <c r="AF34" s="218"/>
      <c r="AG34" s="218"/>
      <c r="AH34" s="218"/>
      <c r="AI34" s="218"/>
      <c r="AJ34" s="218"/>
      <c r="AK34" s="218"/>
      <c r="AL34" s="218"/>
    </row>
    <row r="35" spans="2:38" ht="20.25" customHeight="1">
      <c r="B35" s="215"/>
      <c r="C35" s="219"/>
      <c r="D35" s="685" t="s">
        <v>26</v>
      </c>
      <c r="E35" s="685"/>
      <c r="F35" s="439">
        <v>10</v>
      </c>
      <c r="G35" s="439">
        <v>10</v>
      </c>
      <c r="H35" s="439">
        <v>10</v>
      </c>
      <c r="I35" s="439">
        <v>10</v>
      </c>
      <c r="J35" s="439">
        <v>10</v>
      </c>
      <c r="K35" s="439">
        <v>10</v>
      </c>
      <c r="L35" s="439">
        <v>10</v>
      </c>
      <c r="M35" s="439">
        <v>10</v>
      </c>
      <c r="N35" s="439">
        <v>10</v>
      </c>
      <c r="O35" s="439">
        <v>10</v>
      </c>
      <c r="P35" s="439">
        <v>10</v>
      </c>
      <c r="Q35" s="439">
        <v>10</v>
      </c>
      <c r="R35" s="439"/>
      <c r="S35" s="220"/>
      <c r="T35" s="220"/>
      <c r="W35" s="220"/>
      <c r="X35" s="220"/>
      <c r="Y35" s="220"/>
      <c r="Z35" s="220"/>
      <c r="AA35" s="221"/>
      <c r="AB35" s="216"/>
      <c r="AE35" s="218"/>
      <c r="AF35" s="218"/>
      <c r="AG35" s="218"/>
      <c r="AH35" s="218"/>
      <c r="AI35" s="218"/>
      <c r="AJ35" s="218"/>
      <c r="AK35" s="218"/>
      <c r="AL35" s="218"/>
    </row>
    <row r="36" spans="2:38" ht="17.2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968</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978</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979</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252</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t="s">
        <v>640</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980</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665"/>
      <c r="H46" s="665"/>
      <c r="I46" s="665"/>
      <c r="J46" s="665"/>
      <c r="K46" s="665"/>
      <c r="L46" s="665"/>
      <c r="M46" s="665"/>
      <c r="N46" s="243"/>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56.25"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535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49" t="s">
        <v>981</v>
      </c>
      <c r="H49" s="649"/>
      <c r="I49" s="649"/>
      <c r="J49" s="649"/>
      <c r="K49" s="649"/>
      <c r="L49" s="649"/>
      <c r="M49" s="649"/>
      <c r="N49" s="649"/>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cUJ+FxQMMDL3UC4xNNQqcKjRfhx1Ub374uxBjhLMOuISSib3K42R4jQ+IO/p8KfpINBreCUKAWxfraqF/MWihw==" saltValue="Wd8eEp8e2Og9Kri3WeIYC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97"/>
  <dimension ref="A1:AL84"/>
  <sheetViews>
    <sheetView showGridLines="0" topLeftCell="J1" zoomScale="80" zoomScaleNormal="80" workbookViewId="0">
      <selection activeCell="Q31" sqref="Q31"/>
    </sheetView>
  </sheetViews>
  <sheetFormatPr baseColWidth="10" defaultColWidth="11.42578125" defaultRowHeight="12.75"/>
  <cols>
    <col min="1" max="2" width="1.140625" customWidth="1"/>
    <col min="3" max="3" width="4.28515625" customWidth="1"/>
    <col min="4" max="4" width="8.42578125" customWidth="1"/>
    <col min="5" max="5" width="5.140625" customWidth="1"/>
    <col min="6" max="13" width="16.28515625" customWidth="1"/>
    <col min="14" max="15" width="16" customWidth="1"/>
    <col min="16" max="17" width="16.28515625" customWidth="1"/>
    <col min="18" max="18" width="17.140625" customWidth="1"/>
    <col min="19"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961</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982</v>
      </c>
      <c r="G8" s="691"/>
      <c r="H8" s="691"/>
      <c r="I8" s="691"/>
      <c r="J8" s="691"/>
      <c r="K8" s="691"/>
      <c r="L8" s="691"/>
      <c r="M8" s="691"/>
      <c r="N8" s="691"/>
      <c r="O8" s="691"/>
      <c r="P8" s="691"/>
      <c r="Q8" s="692" t="s">
        <v>435</v>
      </c>
      <c r="R8" s="692"/>
      <c r="S8" s="693"/>
      <c r="T8" s="693"/>
      <c r="U8" s="692" t="s">
        <v>436</v>
      </c>
      <c r="V8" s="692"/>
      <c r="W8" s="694" t="s">
        <v>963</v>
      </c>
      <c r="X8" s="694"/>
      <c r="Y8" s="694"/>
      <c r="Z8" s="694"/>
      <c r="AA8" s="694"/>
      <c r="AB8" s="216"/>
      <c r="AE8" s="218"/>
      <c r="AF8" s="686"/>
      <c r="AG8" s="686"/>
      <c r="AH8" s="686"/>
      <c r="AI8" s="686"/>
      <c r="AJ8" s="686"/>
      <c r="AK8" s="686"/>
      <c r="AL8" s="686"/>
    </row>
    <row r="9" spans="2:38" ht="17.25" customHeight="1">
      <c r="B9" s="215"/>
      <c r="C9" s="668" t="s">
        <v>438</v>
      </c>
      <c r="D9" s="668"/>
      <c r="E9" s="668"/>
      <c r="F9" s="793" t="s">
        <v>983</v>
      </c>
      <c r="G9" s="793"/>
      <c r="H9" s="793"/>
      <c r="I9" s="793"/>
      <c r="J9" s="793"/>
      <c r="K9" s="793"/>
      <c r="L9" s="793"/>
      <c r="M9" s="793"/>
      <c r="N9" s="793"/>
      <c r="O9" s="793"/>
      <c r="P9" s="793"/>
      <c r="Q9" s="793"/>
      <c r="R9" s="793"/>
      <c r="S9" s="793"/>
      <c r="T9" s="793"/>
      <c r="U9" s="793"/>
      <c r="V9" s="793"/>
      <c r="W9" s="793"/>
      <c r="X9" s="793"/>
      <c r="Y9" s="793"/>
      <c r="Z9" s="793"/>
      <c r="AA9" s="793"/>
      <c r="AB9" s="216"/>
      <c r="AE9" s="218"/>
      <c r="AF9" s="686"/>
      <c r="AG9" s="686"/>
      <c r="AH9" s="686"/>
      <c r="AI9" s="686"/>
      <c r="AJ9" s="686"/>
      <c r="AK9" s="686"/>
      <c r="AL9" s="686"/>
    </row>
    <row r="10" spans="2:38" ht="17.25" customHeight="1">
      <c r="B10" s="215"/>
      <c r="C10" s="668"/>
      <c r="D10" s="668"/>
      <c r="E10" s="668"/>
      <c r="F10" s="793"/>
      <c r="G10" s="793"/>
      <c r="H10" s="793"/>
      <c r="I10" s="793"/>
      <c r="J10" s="793"/>
      <c r="K10" s="793"/>
      <c r="L10" s="793"/>
      <c r="M10" s="793"/>
      <c r="N10" s="793"/>
      <c r="O10" s="793"/>
      <c r="P10" s="793"/>
      <c r="Q10" s="793"/>
      <c r="R10" s="793"/>
      <c r="S10" s="793"/>
      <c r="T10" s="793"/>
      <c r="U10" s="793"/>
      <c r="V10" s="793"/>
      <c r="W10" s="793"/>
      <c r="X10" s="793"/>
      <c r="Y10" s="793"/>
      <c r="Z10" s="793"/>
      <c r="AA10" s="793"/>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26.25" customHeight="1">
      <c r="B13" s="215"/>
      <c r="C13" s="219"/>
      <c r="D13" s="220"/>
      <c r="E13" s="220"/>
      <c r="F13" s="220"/>
      <c r="G13" s="220"/>
      <c r="H13" s="220"/>
      <c r="I13" s="220"/>
      <c r="J13" s="220"/>
      <c r="K13" s="220"/>
      <c r="L13" s="220"/>
      <c r="M13" s="220"/>
      <c r="N13" s="220"/>
      <c r="O13" s="220"/>
      <c r="P13" s="220"/>
      <c r="Q13" s="220"/>
      <c r="R13" s="758" t="s">
        <v>984</v>
      </c>
      <c r="S13" s="758"/>
      <c r="T13" s="758"/>
      <c r="U13" s="758"/>
      <c r="V13" s="758"/>
      <c r="W13" s="758"/>
      <c r="X13" s="758"/>
      <c r="Y13" s="758"/>
      <c r="Z13" s="758"/>
      <c r="AA13" s="758"/>
      <c r="AB13" s="216"/>
      <c r="AE13" s="218"/>
      <c r="AF13" s="218"/>
      <c r="AG13" s="218"/>
      <c r="AH13" s="218"/>
      <c r="AI13" s="218"/>
      <c r="AJ13" s="218"/>
      <c r="AK13" s="218"/>
      <c r="AL13" s="218"/>
    </row>
    <row r="14" spans="2:38" ht="24.75" customHeight="1">
      <c r="B14" s="215"/>
      <c r="C14" s="219"/>
      <c r="D14" s="220"/>
      <c r="E14" s="220"/>
      <c r="F14" s="220"/>
      <c r="G14" s="220"/>
      <c r="H14" s="220"/>
      <c r="I14" s="220"/>
      <c r="J14" s="220"/>
      <c r="K14" s="220"/>
      <c r="L14" s="220"/>
      <c r="M14" s="220"/>
      <c r="N14" s="220"/>
      <c r="O14" s="220"/>
      <c r="P14" s="220"/>
      <c r="Q14" s="220"/>
      <c r="R14" s="758"/>
      <c r="S14" s="758"/>
      <c r="T14" s="758"/>
      <c r="U14" s="758"/>
      <c r="V14" s="758"/>
      <c r="W14" s="758"/>
      <c r="X14" s="758"/>
      <c r="Y14" s="758"/>
      <c r="Z14" s="758"/>
      <c r="AA14" s="758"/>
      <c r="AB14" s="216"/>
      <c r="AE14" s="218"/>
      <c r="AF14" s="218"/>
      <c r="AG14" s="218"/>
      <c r="AH14" s="218"/>
      <c r="AI14" s="218"/>
      <c r="AJ14" s="218"/>
      <c r="AK14" s="218"/>
      <c r="AL14" s="218"/>
    </row>
    <row r="15" spans="2:38" ht="21.75" customHeight="1">
      <c r="B15" s="215"/>
      <c r="C15" s="219"/>
      <c r="D15" s="220"/>
      <c r="E15" s="220"/>
      <c r="F15" s="220"/>
      <c r="G15" s="220"/>
      <c r="H15" s="220"/>
      <c r="I15" s="220"/>
      <c r="J15" s="220"/>
      <c r="K15" s="220"/>
      <c r="L15" s="220"/>
      <c r="M15" s="220"/>
      <c r="N15" s="220"/>
      <c r="O15" s="220"/>
      <c r="P15" s="220"/>
      <c r="Q15" s="220"/>
      <c r="R15" s="758"/>
      <c r="S15" s="758"/>
      <c r="T15" s="758"/>
      <c r="U15" s="758"/>
      <c r="V15" s="758"/>
      <c r="W15" s="758"/>
      <c r="X15" s="758"/>
      <c r="Y15" s="758"/>
      <c r="Z15" s="758"/>
      <c r="AA15" s="758"/>
      <c r="AB15" s="216"/>
      <c r="AE15" s="218"/>
      <c r="AF15" s="218"/>
      <c r="AG15" s="218"/>
      <c r="AH15" s="218"/>
      <c r="AI15" s="218"/>
      <c r="AJ15" s="218"/>
      <c r="AK15" s="218"/>
      <c r="AL15" s="218"/>
    </row>
    <row r="16" spans="2:38" ht="24" customHeight="1">
      <c r="B16" s="215"/>
      <c r="C16" s="219"/>
      <c r="D16" s="220"/>
      <c r="E16" s="220"/>
      <c r="F16" s="220"/>
      <c r="G16" s="220"/>
      <c r="H16" s="220"/>
      <c r="I16" s="220"/>
      <c r="J16" s="220"/>
      <c r="K16" s="220"/>
      <c r="L16" s="220"/>
      <c r="M16" s="220"/>
      <c r="N16" s="220"/>
      <c r="O16" s="220"/>
      <c r="P16" s="220"/>
      <c r="Q16" s="220"/>
      <c r="R16" s="758"/>
      <c r="S16" s="758"/>
      <c r="T16" s="758"/>
      <c r="U16" s="758"/>
      <c r="V16" s="758"/>
      <c r="W16" s="758"/>
      <c r="X16" s="758"/>
      <c r="Y16" s="758"/>
      <c r="Z16" s="758"/>
      <c r="AA16" s="758"/>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58"/>
      <c r="S17" s="758"/>
      <c r="T17" s="758"/>
      <c r="U17" s="758"/>
      <c r="V17" s="758"/>
      <c r="W17" s="758"/>
      <c r="X17" s="758"/>
      <c r="Y17" s="758"/>
      <c r="Z17" s="758"/>
      <c r="AA17" s="758"/>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58"/>
      <c r="S18" s="758"/>
      <c r="T18" s="758"/>
      <c r="U18" s="758"/>
      <c r="V18" s="758"/>
      <c r="W18" s="758"/>
      <c r="X18" s="758"/>
      <c r="Y18" s="758"/>
      <c r="Z18" s="758"/>
      <c r="AA18" s="758"/>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58"/>
      <c r="S19" s="758"/>
      <c r="T19" s="758"/>
      <c r="U19" s="758"/>
      <c r="V19" s="758"/>
      <c r="W19" s="758"/>
      <c r="X19" s="758"/>
      <c r="Y19" s="758"/>
      <c r="Z19" s="758"/>
      <c r="AA19" s="758"/>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58"/>
      <c r="S20" s="758"/>
      <c r="T20" s="758"/>
      <c r="U20" s="758"/>
      <c r="V20" s="758"/>
      <c r="W20" s="758"/>
      <c r="X20" s="758"/>
      <c r="Y20" s="758"/>
      <c r="Z20" s="758"/>
      <c r="AA20" s="758"/>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t="s">
        <v>985</v>
      </c>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9.5" customHeight="1">
      <c r="B28" s="215"/>
      <c r="C28" s="219"/>
      <c r="D28" s="220"/>
      <c r="E28" s="220"/>
      <c r="F28" s="220"/>
      <c r="G28" s="220"/>
      <c r="H28" s="220"/>
      <c r="I28" s="220"/>
      <c r="J28" s="220"/>
      <c r="K28" s="220"/>
      <c r="L28" s="220"/>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27</v>
      </c>
      <c r="E31" s="228"/>
      <c r="F31" s="457">
        <f>INDICADORES!H98</f>
        <v>5802249952.3950005</v>
      </c>
      <c r="G31" s="457">
        <f>INDICADORES!K98</f>
        <v>6020975315.6999998</v>
      </c>
      <c r="H31" s="457">
        <f>INDICADORES!N98</f>
        <v>6824825582.79</v>
      </c>
      <c r="I31" s="457">
        <f>INDICADORES!T98</f>
        <v>6144865710.6000004</v>
      </c>
      <c r="J31" s="457">
        <f>INDICADORES!W98</f>
        <v>6845466479.1800003</v>
      </c>
      <c r="K31" s="463">
        <f>+INDICADORES!Z98</f>
        <v>6128749069.1999998</v>
      </c>
      <c r="L31" s="457">
        <f>INDICADORES!AF98</f>
        <v>6222564705.96</v>
      </c>
      <c r="M31" s="457">
        <f>INDICADORES!AI98</f>
        <v>7126570936.2299995</v>
      </c>
      <c r="N31" s="457">
        <f>INDICADORES!AL98</f>
        <v>7306631780.3000002</v>
      </c>
      <c r="O31" s="457">
        <f>INDICADORES!AR98</f>
        <v>7578474471.7700005</v>
      </c>
      <c r="P31" s="457">
        <f>INDICADORES!AU98</f>
        <v>7759361917.1389999</v>
      </c>
      <c r="Q31" s="457">
        <f>INDICADORES!AX98</f>
        <v>7388570807.29</v>
      </c>
      <c r="R31" s="464">
        <f>SUM(F31:Q31)</f>
        <v>81149306728.554001</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28</v>
      </c>
      <c r="E32" s="228"/>
      <c r="F32" s="457" t="s">
        <v>219</v>
      </c>
      <c r="G32" s="457" t="s">
        <v>219</v>
      </c>
      <c r="H32" s="457" t="s">
        <v>219</v>
      </c>
      <c r="I32" s="457" t="s">
        <v>219</v>
      </c>
      <c r="J32" s="457" t="s">
        <v>219</v>
      </c>
      <c r="K32" s="457">
        <v>0</v>
      </c>
      <c r="L32" s="457" t="s">
        <v>219</v>
      </c>
      <c r="M32" s="457" t="s">
        <v>219</v>
      </c>
      <c r="N32" s="457" t="s">
        <v>219</v>
      </c>
      <c r="O32" s="457" t="s">
        <v>219</v>
      </c>
      <c r="P32" s="457" t="s">
        <v>219</v>
      </c>
      <c r="Q32" s="457" t="s">
        <v>219</v>
      </c>
      <c r="R32" s="457" t="s">
        <v>219</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463">
        <f t="shared" ref="F33:Q33" si="0">F31</f>
        <v>5802249952.3950005</v>
      </c>
      <c r="G33" s="463">
        <f t="shared" si="0"/>
        <v>6020975315.6999998</v>
      </c>
      <c r="H33" s="463">
        <f t="shared" si="0"/>
        <v>6824825582.79</v>
      </c>
      <c r="I33" s="463">
        <f t="shared" si="0"/>
        <v>6144865710.6000004</v>
      </c>
      <c r="J33" s="463">
        <f t="shared" si="0"/>
        <v>6845466479.1800003</v>
      </c>
      <c r="K33" s="463">
        <f t="shared" si="0"/>
        <v>6128749069.1999998</v>
      </c>
      <c r="L33" s="463">
        <f t="shared" si="0"/>
        <v>6222564705.96</v>
      </c>
      <c r="M33" s="463">
        <f t="shared" si="0"/>
        <v>7126570936.2299995</v>
      </c>
      <c r="N33" s="463">
        <f t="shared" si="0"/>
        <v>7306631780.3000002</v>
      </c>
      <c r="O33" s="463">
        <f t="shared" si="0"/>
        <v>7578474471.7700005</v>
      </c>
      <c r="P33" s="463">
        <f t="shared" si="0"/>
        <v>7759361917.1389999</v>
      </c>
      <c r="Q33" s="463">
        <f t="shared" si="0"/>
        <v>7388570807.29</v>
      </c>
      <c r="R33" s="463">
        <f>SUM(F33:Q33)</f>
        <v>81149306728.554001</v>
      </c>
      <c r="U33" s="465">
        <f>AVERAGE(F33,G33,H33,I33,J33,K33,L33,M33,N33,O33,P33,Q33)</f>
        <v>6762442227.3795004</v>
      </c>
      <c r="V33" s="220"/>
      <c r="W33" s="220"/>
      <c r="X33" s="220"/>
      <c r="Y33" s="220"/>
      <c r="Z33" s="220"/>
      <c r="AA33" s="221"/>
      <c r="AB33" s="216"/>
      <c r="AE33" s="218"/>
      <c r="AF33" s="218"/>
      <c r="AG33" s="218"/>
      <c r="AH33" s="218"/>
      <c r="AI33" s="218"/>
      <c r="AJ33" s="218"/>
      <c r="AK33" s="218"/>
      <c r="AL33" s="218"/>
    </row>
    <row r="34" spans="2:38">
      <c r="B34" s="215"/>
      <c r="C34" s="219"/>
      <c r="D34" s="231" t="s">
        <v>516</v>
      </c>
      <c r="E34" s="232"/>
      <c r="F34" s="466">
        <v>3847930856.5899901</v>
      </c>
      <c r="G34" s="467">
        <v>3430909569.8099999</v>
      </c>
      <c r="H34" s="467">
        <v>3890658063.04</v>
      </c>
      <c r="I34" s="467">
        <v>3728249605</v>
      </c>
      <c r="J34" s="467">
        <v>3929631631</v>
      </c>
      <c r="K34" s="467">
        <v>4387671212</v>
      </c>
      <c r="L34" s="467">
        <v>4485723755</v>
      </c>
      <c r="M34" s="467">
        <v>5046892859</v>
      </c>
      <c r="N34" s="467">
        <v>4602647809</v>
      </c>
      <c r="O34" s="467">
        <v>4973573804</v>
      </c>
      <c r="P34" s="467">
        <v>4984023184</v>
      </c>
      <c r="Q34" s="467">
        <v>4883381407.6400003</v>
      </c>
      <c r="R34" s="467">
        <v>52191293756.080002</v>
      </c>
      <c r="U34" s="468"/>
      <c r="V34" s="220"/>
      <c r="W34" s="220"/>
      <c r="X34" s="220"/>
      <c r="Y34" s="220"/>
      <c r="Z34" s="220"/>
      <c r="AA34" s="221"/>
      <c r="AB34" s="216"/>
      <c r="AE34" s="218"/>
      <c r="AF34" s="218"/>
      <c r="AG34" s="218"/>
      <c r="AH34" s="218"/>
      <c r="AI34" s="218"/>
      <c r="AJ34" s="218"/>
      <c r="AK34" s="218"/>
      <c r="AL34" s="218"/>
    </row>
    <row r="35" spans="2:38" ht="12.75" customHeight="1">
      <c r="B35" s="215"/>
      <c r="C35" s="219"/>
      <c r="D35" s="685" t="s">
        <v>26</v>
      </c>
      <c r="E35" s="685"/>
      <c r="F35" s="439">
        <v>5414367760</v>
      </c>
      <c r="G35" s="439">
        <v>5414367760</v>
      </c>
      <c r="H35" s="439">
        <v>5414367760</v>
      </c>
      <c r="I35" s="439">
        <v>5414367760</v>
      </c>
      <c r="J35" s="439">
        <v>5414367760</v>
      </c>
      <c r="K35" s="439">
        <v>5414367760</v>
      </c>
      <c r="L35" s="439">
        <v>5414367760</v>
      </c>
      <c r="M35" s="439">
        <v>5414367760</v>
      </c>
      <c r="N35" s="439">
        <v>5414367760</v>
      </c>
      <c r="O35" s="439">
        <v>5414367760</v>
      </c>
      <c r="P35" s="439">
        <v>5414367760</v>
      </c>
      <c r="Q35" s="439">
        <v>5414367760</v>
      </c>
      <c r="R35" s="467">
        <f>SUM(F35:Q35)</f>
        <v>64972413120</v>
      </c>
      <c r="U35" s="220"/>
      <c r="V35" s="220"/>
      <c r="W35" s="220"/>
      <c r="X35" s="220"/>
      <c r="Y35" s="220"/>
      <c r="Z35" s="220"/>
      <c r="AA35" s="221"/>
      <c r="AB35" s="216"/>
      <c r="AE35" s="218"/>
      <c r="AF35" s="218"/>
      <c r="AG35" s="218"/>
      <c r="AH35" s="218"/>
      <c r="AI35" s="218"/>
      <c r="AJ35" s="218"/>
      <c r="AK35" s="218"/>
      <c r="AL35" s="218"/>
    </row>
    <row r="36" spans="2:38" ht="4.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986</v>
      </c>
      <c r="H38" s="678"/>
      <c r="I38" s="678"/>
      <c r="J38" s="678"/>
      <c r="K38" s="678"/>
      <c r="L38" s="678"/>
      <c r="M38" s="678"/>
      <c r="N38" s="678"/>
      <c r="O38" s="679" t="s">
        <v>518</v>
      </c>
      <c r="P38" s="679"/>
      <c r="Q38" s="679"/>
      <c r="R38" s="679"/>
      <c r="S38" s="679"/>
      <c r="T38" s="680"/>
      <c r="U38" s="680"/>
      <c r="V38" s="680"/>
      <c r="W38" s="680"/>
      <c r="X38" s="680"/>
      <c r="Y38" s="680"/>
      <c r="Z38" s="680"/>
      <c r="AA38" s="680"/>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671"/>
      <c r="U39" s="671"/>
      <c r="V39" s="671"/>
      <c r="W39" s="671"/>
      <c r="X39" s="671"/>
      <c r="Y39" s="671"/>
      <c r="Z39" s="671"/>
      <c r="AA39" s="671"/>
      <c r="AB39" s="216"/>
      <c r="AC39" s="238"/>
      <c r="AE39" s="261"/>
      <c r="AF39" s="646"/>
      <c r="AG39" s="646"/>
      <c r="AH39" s="646"/>
      <c r="AI39" s="646"/>
      <c r="AJ39" s="646"/>
      <c r="AK39" s="646"/>
      <c r="AL39" s="646"/>
    </row>
    <row r="40" spans="2:38" ht="27" customHeight="1">
      <c r="B40" s="215"/>
      <c r="C40" s="661" t="s">
        <v>520</v>
      </c>
      <c r="D40" s="661"/>
      <c r="E40" s="661"/>
      <c r="F40" s="661"/>
      <c r="G40" s="674" t="s">
        <v>970</v>
      </c>
      <c r="H40" s="674"/>
      <c r="I40" s="674"/>
      <c r="J40" s="674"/>
      <c r="K40" s="674"/>
      <c r="L40" s="674"/>
      <c r="M40" s="674"/>
      <c r="N40" s="674"/>
      <c r="O40" s="675" t="s">
        <v>471</v>
      </c>
      <c r="P40" s="675"/>
      <c r="Q40" s="675"/>
      <c r="R40" s="675"/>
      <c r="S40" s="675"/>
      <c r="T40" s="671" t="s">
        <v>472</v>
      </c>
      <c r="U40" s="671"/>
      <c r="V40" s="671"/>
      <c r="W40" s="671"/>
      <c r="X40" s="671"/>
      <c r="Y40" s="671"/>
      <c r="Z40" s="671"/>
      <c r="AA40" s="671"/>
      <c r="AB40" s="216"/>
      <c r="AC40" s="238"/>
      <c r="AE40" s="261"/>
      <c r="AF40" s="239"/>
      <c r="AG40" s="239"/>
      <c r="AH40" s="239"/>
      <c r="AI40" s="239"/>
      <c r="AJ40" s="239"/>
      <c r="AK40" s="239"/>
      <c r="AL40" s="239"/>
    </row>
    <row r="41" spans="2:38" ht="21" customHeight="1">
      <c r="B41" s="215"/>
      <c r="C41" s="661" t="s">
        <v>468</v>
      </c>
      <c r="D41" s="661"/>
      <c r="E41" s="661"/>
      <c r="F41" s="661"/>
      <c r="G41" s="674" t="s">
        <v>971</v>
      </c>
      <c r="H41" s="674"/>
      <c r="I41" s="674"/>
      <c r="J41" s="674"/>
      <c r="K41" s="674"/>
      <c r="L41" s="674"/>
      <c r="M41" s="674"/>
      <c r="N41" s="674"/>
      <c r="O41" s="675" t="s">
        <v>473</v>
      </c>
      <c r="P41" s="675"/>
      <c r="Q41" s="675"/>
      <c r="R41" s="675"/>
      <c r="S41" s="675"/>
      <c r="T41" s="671" t="s">
        <v>472</v>
      </c>
      <c r="U41" s="671"/>
      <c r="V41" s="671"/>
      <c r="W41" s="671"/>
      <c r="X41" s="671"/>
      <c r="Y41" s="671"/>
      <c r="Z41" s="671"/>
      <c r="AA41" s="671"/>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671"/>
      <c r="U42" s="671"/>
      <c r="V42" s="671"/>
      <c r="W42" s="671"/>
      <c r="X42" s="671"/>
      <c r="Y42" s="671"/>
      <c r="Z42" s="671"/>
      <c r="AA42" s="671"/>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673" t="s">
        <v>987</v>
      </c>
      <c r="U43" s="673"/>
      <c r="V43" s="673"/>
      <c r="W43" s="673"/>
      <c r="X43" s="673"/>
      <c r="Y43" s="673"/>
      <c r="Z43" s="673"/>
      <c r="AA43" s="673"/>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792" t="s">
        <v>988</v>
      </c>
      <c r="H46" s="792"/>
      <c r="I46" s="792"/>
      <c r="J46" s="792"/>
      <c r="K46" s="792"/>
      <c r="L46" s="792"/>
      <c r="M46" s="792"/>
      <c r="N46" s="792"/>
      <c r="O46" s="666" t="s">
        <v>487</v>
      </c>
      <c r="P46" s="666"/>
      <c r="Q46" s="666"/>
      <c r="R46" s="666"/>
      <c r="S46" s="656" t="s">
        <v>488</v>
      </c>
      <c r="T46" s="656"/>
      <c r="U46" s="656"/>
      <c r="V46" s="245"/>
      <c r="W46" s="656"/>
      <c r="X46" s="656"/>
      <c r="Y46" s="656"/>
      <c r="Z46" s="667"/>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525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52" t="s">
        <v>989</v>
      </c>
      <c r="H49" s="652"/>
      <c r="I49" s="652"/>
      <c r="J49" s="652"/>
      <c r="K49" s="652"/>
      <c r="L49" s="652"/>
      <c r="M49" s="652"/>
      <c r="N49" s="652"/>
      <c r="O49" s="666"/>
      <c r="P49" s="666"/>
      <c r="Q49" s="666"/>
      <c r="R49" s="666"/>
      <c r="S49" s="653" t="s">
        <v>493</v>
      </c>
      <c r="T49" s="653"/>
      <c r="U49" s="653"/>
      <c r="V49" s="654" t="s">
        <v>482</v>
      </c>
      <c r="W49" s="607" t="s">
        <v>494</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jHjFkIVUur5s35kOnImHD0uPJLCIObiNashUjT4qBHP8f1OL5Ct4ON0S+BE8aohYSHA2B/anF6S2jodEF2flIw==" saltValue="tBJxWVuTvcqkMoltCSx01A=="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D35:E35"/>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N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98"/>
  <dimension ref="A1:AL85"/>
  <sheetViews>
    <sheetView showGridLines="0" topLeftCell="M21" zoomScale="120" zoomScaleNormal="120" workbookViewId="0">
      <selection activeCell="Q33" sqref="Q33"/>
    </sheetView>
  </sheetViews>
  <sheetFormatPr baseColWidth="10" defaultColWidth="11.42578125" defaultRowHeight="12.75"/>
  <cols>
    <col min="1" max="2" width="1.140625" customWidth="1"/>
    <col min="3" max="3" width="6.7109375" customWidth="1"/>
    <col min="4" max="5" width="8.7109375" customWidth="1"/>
    <col min="6" max="18" width="15.7109375" customWidth="1"/>
    <col min="19"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961</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990</v>
      </c>
      <c r="G8" s="691"/>
      <c r="H8" s="691"/>
      <c r="I8" s="691"/>
      <c r="J8" s="691"/>
      <c r="K8" s="691"/>
      <c r="L8" s="691"/>
      <c r="M8" s="691"/>
      <c r="N8" s="691"/>
      <c r="O8" s="691"/>
      <c r="P8" s="691"/>
      <c r="Q8" s="692" t="s">
        <v>435</v>
      </c>
      <c r="R8" s="692"/>
      <c r="S8" s="693"/>
      <c r="T8" s="693"/>
      <c r="U8" s="692" t="s">
        <v>436</v>
      </c>
      <c r="V8" s="692"/>
      <c r="W8" s="694" t="s">
        <v>963</v>
      </c>
      <c r="X8" s="694"/>
      <c r="Y8" s="694"/>
      <c r="Z8" s="694"/>
      <c r="AA8" s="694"/>
      <c r="AB8" s="216"/>
      <c r="AE8" s="218"/>
      <c r="AF8" s="686"/>
      <c r="AG8" s="686"/>
      <c r="AH8" s="686"/>
      <c r="AI8" s="686"/>
      <c r="AJ8" s="686"/>
      <c r="AK8" s="686"/>
      <c r="AL8" s="686"/>
    </row>
    <row r="9" spans="2:38" ht="17.25" customHeight="1">
      <c r="B9" s="215"/>
      <c r="C9" s="668" t="s">
        <v>438</v>
      </c>
      <c r="D9" s="668"/>
      <c r="E9" s="668"/>
      <c r="F9" s="793" t="s">
        <v>991</v>
      </c>
      <c r="G9" s="793"/>
      <c r="H9" s="793"/>
      <c r="I9" s="793"/>
      <c r="J9" s="793"/>
      <c r="K9" s="793"/>
      <c r="L9" s="793"/>
      <c r="M9" s="793"/>
      <c r="N9" s="793"/>
      <c r="O9" s="793"/>
      <c r="P9" s="793"/>
      <c r="Q9" s="793"/>
      <c r="R9" s="793"/>
      <c r="S9" s="793"/>
      <c r="T9" s="793"/>
      <c r="U9" s="793"/>
      <c r="V9" s="793"/>
      <c r="W9" s="793"/>
      <c r="X9" s="793"/>
      <c r="Y9" s="793"/>
      <c r="Z9" s="793"/>
      <c r="AA9" s="793"/>
      <c r="AB9" s="216"/>
      <c r="AE9" s="218"/>
      <c r="AF9" s="686"/>
      <c r="AG9" s="686"/>
      <c r="AH9" s="686"/>
      <c r="AI9" s="686"/>
      <c r="AJ9" s="686"/>
      <c r="AK9" s="686"/>
      <c r="AL9" s="686"/>
    </row>
    <row r="10" spans="2:38" ht="17.25" customHeight="1">
      <c r="B10" s="215"/>
      <c r="C10" s="668"/>
      <c r="D10" s="668"/>
      <c r="E10" s="668"/>
      <c r="F10" s="793"/>
      <c r="G10" s="793"/>
      <c r="H10" s="793"/>
      <c r="I10" s="793"/>
      <c r="J10" s="793"/>
      <c r="K10" s="793"/>
      <c r="L10" s="793"/>
      <c r="M10" s="793"/>
      <c r="N10" s="793"/>
      <c r="O10" s="793"/>
      <c r="P10" s="793"/>
      <c r="Q10" s="793"/>
      <c r="R10" s="793"/>
      <c r="S10" s="793"/>
      <c r="T10" s="793"/>
      <c r="U10" s="793"/>
      <c r="V10" s="793"/>
      <c r="W10" s="793"/>
      <c r="X10" s="793"/>
      <c r="Y10" s="793"/>
      <c r="Z10" s="793"/>
      <c r="AA10" s="793"/>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94" t="s">
        <v>992</v>
      </c>
      <c r="S13" s="794"/>
      <c r="T13" s="794"/>
      <c r="U13" s="794"/>
      <c r="V13" s="794"/>
      <c r="W13" s="794"/>
      <c r="X13" s="794"/>
      <c r="Y13" s="794"/>
      <c r="Z13" s="794"/>
      <c r="AA13" s="794"/>
      <c r="AB13" s="216"/>
      <c r="AE13" s="218"/>
      <c r="AF13" s="218"/>
      <c r="AG13" s="218"/>
      <c r="AH13" s="218"/>
      <c r="AI13" s="218"/>
      <c r="AJ13" s="218"/>
      <c r="AK13" s="218"/>
      <c r="AL13" s="218"/>
    </row>
    <row r="14" spans="2:38" ht="25.5" customHeight="1">
      <c r="B14" s="215"/>
      <c r="C14" s="219"/>
      <c r="D14" s="220"/>
      <c r="E14" s="220"/>
      <c r="F14" s="220"/>
      <c r="G14" s="220"/>
      <c r="H14" s="220"/>
      <c r="I14" s="220"/>
      <c r="J14" s="220"/>
      <c r="K14" s="220"/>
      <c r="L14" s="220"/>
      <c r="M14" s="220"/>
      <c r="N14" s="220"/>
      <c r="O14" s="220"/>
      <c r="P14" s="220"/>
      <c r="Q14" s="220"/>
      <c r="R14" s="794"/>
      <c r="S14" s="794"/>
      <c r="T14" s="794"/>
      <c r="U14" s="794"/>
      <c r="V14" s="794"/>
      <c r="W14" s="794"/>
      <c r="X14" s="794"/>
      <c r="Y14" s="794"/>
      <c r="Z14" s="794"/>
      <c r="AA14" s="794"/>
      <c r="AB14" s="216"/>
      <c r="AE14" s="218"/>
      <c r="AF14" s="218"/>
      <c r="AG14" s="218"/>
      <c r="AH14" s="218"/>
      <c r="AI14" s="218"/>
      <c r="AJ14" s="218"/>
      <c r="AK14" s="218"/>
      <c r="AL14" s="218"/>
    </row>
    <row r="15" spans="2:38" ht="18" customHeight="1">
      <c r="B15" s="215"/>
      <c r="C15" s="219"/>
      <c r="D15" s="220"/>
      <c r="E15" s="220"/>
      <c r="F15" s="220"/>
      <c r="G15" s="220"/>
      <c r="H15" s="220"/>
      <c r="I15" s="220"/>
      <c r="J15" s="220"/>
      <c r="K15" s="220"/>
      <c r="L15" s="220"/>
      <c r="M15" s="220"/>
      <c r="N15" s="220"/>
      <c r="O15" s="220"/>
      <c r="P15" s="220"/>
      <c r="Q15" s="220"/>
      <c r="R15" s="794"/>
      <c r="S15" s="794"/>
      <c r="T15" s="794"/>
      <c r="U15" s="794"/>
      <c r="V15" s="794"/>
      <c r="W15" s="794"/>
      <c r="X15" s="794"/>
      <c r="Y15" s="794"/>
      <c r="Z15" s="794"/>
      <c r="AA15" s="794"/>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94"/>
      <c r="S16" s="794"/>
      <c r="T16" s="794"/>
      <c r="U16" s="794"/>
      <c r="V16" s="794"/>
      <c r="W16" s="794"/>
      <c r="X16" s="794"/>
      <c r="Y16" s="794"/>
      <c r="Z16" s="794"/>
      <c r="AA16" s="794"/>
      <c r="AB16" s="216"/>
      <c r="AE16" s="218"/>
      <c r="AF16" s="218"/>
      <c r="AG16" s="218"/>
      <c r="AH16" s="218"/>
      <c r="AI16" s="218"/>
      <c r="AJ16" s="218"/>
      <c r="AK16" s="218"/>
      <c r="AL16" s="218"/>
    </row>
    <row r="17" spans="2:38" ht="18" customHeight="1">
      <c r="B17" s="215"/>
      <c r="C17" s="219"/>
      <c r="D17" s="220"/>
      <c r="E17" s="220"/>
      <c r="F17" s="220"/>
      <c r="G17" s="220"/>
      <c r="H17" s="220"/>
      <c r="I17" s="220"/>
      <c r="J17" s="220"/>
      <c r="K17" s="220"/>
      <c r="L17" s="220"/>
      <c r="M17" s="220"/>
      <c r="N17" s="220"/>
      <c r="O17" s="220"/>
      <c r="P17" s="220"/>
      <c r="Q17" s="220"/>
      <c r="R17" s="794"/>
      <c r="S17" s="794"/>
      <c r="T17" s="794"/>
      <c r="U17" s="794"/>
      <c r="V17" s="794"/>
      <c r="W17" s="794"/>
      <c r="X17" s="794"/>
      <c r="Y17" s="794"/>
      <c r="Z17" s="794"/>
      <c r="AA17" s="794"/>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94"/>
      <c r="S18" s="794"/>
      <c r="T18" s="794"/>
      <c r="U18" s="794"/>
      <c r="V18" s="794"/>
      <c r="W18" s="794"/>
      <c r="X18" s="794"/>
      <c r="Y18" s="794"/>
      <c r="Z18" s="794"/>
      <c r="AA18" s="794"/>
      <c r="AB18" s="216"/>
      <c r="AE18" s="218"/>
      <c r="AF18" s="218"/>
      <c r="AG18" s="218"/>
      <c r="AH18" s="218"/>
      <c r="AI18" s="218"/>
      <c r="AJ18" s="218"/>
      <c r="AK18" s="218"/>
      <c r="AL18" s="218"/>
    </row>
    <row r="19" spans="2:38" ht="18" customHeight="1">
      <c r="B19" s="215"/>
      <c r="C19" s="219"/>
      <c r="D19" s="220"/>
      <c r="E19" s="220"/>
      <c r="F19" s="220"/>
      <c r="G19" s="220"/>
      <c r="H19" s="220"/>
      <c r="I19" s="220"/>
      <c r="J19" s="220"/>
      <c r="K19" s="220"/>
      <c r="L19" s="220"/>
      <c r="M19" s="220"/>
      <c r="N19" s="220"/>
      <c r="O19" s="220"/>
      <c r="P19" s="220"/>
      <c r="Q19" s="220"/>
      <c r="R19" s="794"/>
      <c r="S19" s="794"/>
      <c r="T19" s="794"/>
      <c r="U19" s="794"/>
      <c r="V19" s="794"/>
      <c r="W19" s="794"/>
      <c r="X19" s="794"/>
      <c r="Y19" s="794"/>
      <c r="Z19" s="794"/>
      <c r="AA19" s="794"/>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94"/>
      <c r="S20" s="794"/>
      <c r="T20" s="794"/>
      <c r="U20" s="794"/>
      <c r="V20" s="794"/>
      <c r="W20" s="794"/>
      <c r="X20" s="794"/>
      <c r="Y20" s="794"/>
      <c r="Z20" s="794"/>
      <c r="AA20" s="794"/>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82" t="s">
        <v>478</v>
      </c>
      <c r="S21" s="682"/>
      <c r="T21" s="682"/>
      <c r="U21" s="682"/>
      <c r="V21" s="682"/>
      <c r="W21" s="682"/>
      <c r="X21" s="682"/>
      <c r="Y21" s="682"/>
      <c r="Z21" s="682"/>
      <c r="AA21" s="682"/>
      <c r="AB21" s="216"/>
      <c r="AE21" s="218"/>
      <c r="AF21" s="218"/>
      <c r="AG21" s="218"/>
      <c r="AH21" s="218"/>
      <c r="AI21" s="218"/>
      <c r="AJ21" s="218"/>
      <c r="AK21" s="218"/>
      <c r="AL21" s="218"/>
    </row>
    <row r="22" spans="2:38" ht="18" customHeight="1">
      <c r="B22" s="215"/>
      <c r="C22" s="219"/>
      <c r="D22" s="220"/>
      <c r="E22" s="220"/>
      <c r="F22" s="220"/>
      <c r="G22" s="220"/>
      <c r="H22" s="220"/>
      <c r="I22" s="220"/>
      <c r="J22" s="220"/>
      <c r="K22" s="220"/>
      <c r="L22" s="220"/>
      <c r="M22" s="220"/>
      <c r="N22" s="220"/>
      <c r="O22" s="220"/>
      <c r="P22" s="220"/>
      <c r="Q22" s="220"/>
      <c r="R22" s="758" t="s">
        <v>993</v>
      </c>
      <c r="S22" s="758"/>
      <c r="T22" s="758"/>
      <c r="U22" s="758"/>
      <c r="V22" s="758"/>
      <c r="W22" s="758"/>
      <c r="X22" s="758"/>
      <c r="Y22" s="758"/>
      <c r="Z22" s="758"/>
      <c r="AA22" s="758"/>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58"/>
      <c r="S23" s="758"/>
      <c r="T23" s="758"/>
      <c r="U23" s="758"/>
      <c r="V23" s="758"/>
      <c r="W23" s="758"/>
      <c r="X23" s="758"/>
      <c r="Y23" s="758"/>
      <c r="Z23" s="758"/>
      <c r="AA23" s="758"/>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58"/>
      <c r="S24" s="758"/>
      <c r="T24" s="758"/>
      <c r="U24" s="758"/>
      <c r="V24" s="758"/>
      <c r="W24" s="758"/>
      <c r="X24" s="758"/>
      <c r="Y24" s="758"/>
      <c r="Z24" s="758"/>
      <c r="AA24" s="758"/>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58"/>
      <c r="S25" s="758"/>
      <c r="T25" s="758"/>
      <c r="U25" s="758"/>
      <c r="V25" s="758"/>
      <c r="W25" s="758"/>
      <c r="X25" s="758"/>
      <c r="Y25" s="758"/>
      <c r="Z25" s="758"/>
      <c r="AA25" s="758"/>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58"/>
      <c r="S26" s="758"/>
      <c r="T26" s="758"/>
      <c r="U26" s="758"/>
      <c r="V26" s="758"/>
      <c r="W26" s="758"/>
      <c r="X26" s="758"/>
      <c r="Y26" s="758"/>
      <c r="Z26" s="758"/>
      <c r="AA26" s="758"/>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58"/>
      <c r="S27" s="758"/>
      <c r="T27" s="758"/>
      <c r="U27" s="758"/>
      <c r="V27" s="758"/>
      <c r="W27" s="758"/>
      <c r="X27" s="758"/>
      <c r="Y27" s="758"/>
      <c r="Z27" s="758"/>
      <c r="AA27" s="758"/>
      <c r="AB27" s="216"/>
      <c r="AE27" s="218"/>
      <c r="AF27" s="218"/>
      <c r="AG27" s="218"/>
      <c r="AH27" s="218"/>
      <c r="AI27" s="218"/>
      <c r="AJ27" s="218"/>
      <c r="AK27" s="218"/>
      <c r="AL27" s="218"/>
    </row>
    <row r="28" spans="2:38" ht="18" customHeight="1">
      <c r="B28" s="215"/>
      <c r="C28" s="219"/>
      <c r="D28" s="220"/>
      <c r="E28" s="220"/>
      <c r="F28" s="348"/>
      <c r="G28" s="220"/>
      <c r="H28" s="220"/>
      <c r="I28" s="220"/>
      <c r="J28" s="220"/>
      <c r="K28" s="220"/>
      <c r="L28" s="348"/>
      <c r="M28" s="220"/>
      <c r="N28" s="220"/>
      <c r="O28" s="220"/>
      <c r="P28" s="220"/>
      <c r="Q28" s="220"/>
      <c r="R28" s="758"/>
      <c r="S28" s="758"/>
      <c r="T28" s="758"/>
      <c r="U28" s="758"/>
      <c r="V28" s="758"/>
      <c r="W28" s="758"/>
      <c r="X28" s="758"/>
      <c r="Y28" s="758"/>
      <c r="Z28" s="758"/>
      <c r="AA28" s="758"/>
      <c r="AB28" s="216"/>
      <c r="AE28" s="218"/>
      <c r="AF28" s="218"/>
      <c r="AG28" s="218"/>
      <c r="AH28" s="218"/>
      <c r="AI28" s="218"/>
      <c r="AJ28" s="218"/>
      <c r="AK28" s="218"/>
      <c r="AL28" s="218"/>
    </row>
    <row r="29" spans="2:38" ht="19.5" customHeight="1">
      <c r="B29" s="215"/>
      <c r="C29" s="219"/>
      <c r="D29" s="220"/>
      <c r="E29" s="220"/>
      <c r="F29" s="220"/>
      <c r="G29" s="220"/>
      <c r="H29" s="220"/>
      <c r="I29" s="220"/>
      <c r="J29" s="220"/>
      <c r="K29" s="220"/>
      <c r="L29" s="220"/>
      <c r="M29" s="220"/>
      <c r="N29" s="220"/>
      <c r="O29" s="220"/>
      <c r="P29" s="220"/>
      <c r="Q29" s="220"/>
      <c r="R29" s="758"/>
      <c r="S29" s="758"/>
      <c r="T29" s="758"/>
      <c r="U29" s="758"/>
      <c r="V29" s="758"/>
      <c r="W29" s="758"/>
      <c r="X29" s="758"/>
      <c r="Y29" s="758"/>
      <c r="Z29" s="758"/>
      <c r="AA29" s="758"/>
      <c r="AB29" s="216"/>
      <c r="AE29" s="218"/>
      <c r="AF29" s="218"/>
      <c r="AG29" s="218"/>
      <c r="AH29" s="218"/>
      <c r="AI29" s="218"/>
      <c r="AJ29" s="218"/>
      <c r="AK29" s="218"/>
      <c r="AL29" s="218"/>
    </row>
    <row r="30" spans="2:38" ht="3.75" customHeight="1">
      <c r="B30" s="215"/>
      <c r="C30" s="219"/>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1"/>
      <c r="AB30" s="216"/>
      <c r="AE30" s="218"/>
      <c r="AF30" s="218"/>
      <c r="AG30" s="218"/>
      <c r="AH30" s="218"/>
      <c r="AI30" s="218"/>
      <c r="AJ30" s="218"/>
      <c r="AK30" s="218"/>
      <c r="AL30" s="218"/>
    </row>
    <row r="31" spans="2:38" ht="22.5" customHeight="1">
      <c r="B31" s="215"/>
      <c r="C31" s="219"/>
      <c r="D31" s="222" t="s">
        <v>501</v>
      </c>
      <c r="E31" s="223"/>
      <c r="F31" s="224" t="s">
        <v>502</v>
      </c>
      <c r="G31" s="224" t="s">
        <v>503</v>
      </c>
      <c r="H31" s="224" t="s">
        <v>504</v>
      </c>
      <c r="I31" s="224" t="s">
        <v>505</v>
      </c>
      <c r="J31" s="224" t="s">
        <v>506</v>
      </c>
      <c r="K31" s="224" t="s">
        <v>507</v>
      </c>
      <c r="L31" s="224" t="s">
        <v>508</v>
      </c>
      <c r="M31" s="224" t="s">
        <v>509</v>
      </c>
      <c r="N31" s="224" t="s">
        <v>510</v>
      </c>
      <c r="O31" s="224" t="s">
        <v>511</v>
      </c>
      <c r="P31" s="224" t="s">
        <v>512</v>
      </c>
      <c r="Q31" s="224" t="s">
        <v>513</v>
      </c>
      <c r="R31" s="225" t="s">
        <v>514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27</v>
      </c>
      <c r="E32" s="228"/>
      <c r="F32" s="459">
        <f>INDICADORES!H100</f>
        <v>5802249952.3950005</v>
      </c>
      <c r="G32" s="459">
        <f>INDICADORES!K100</f>
        <v>6020975315.6999998</v>
      </c>
      <c r="H32" s="459">
        <f>INDICADORES!N100</f>
        <v>6824825582.79</v>
      </c>
      <c r="I32" s="459">
        <f>INDICADORES!T100</f>
        <v>6144865710.6000004</v>
      </c>
      <c r="J32" s="459">
        <f>INDICADORES!W100</f>
        <v>6845466479.1800003</v>
      </c>
      <c r="K32" s="459">
        <f>INDICADORES!Z100</f>
        <v>6128749069.1999998</v>
      </c>
      <c r="L32" s="459">
        <f>INDICADORES!AF100</f>
        <v>6222564705.96</v>
      </c>
      <c r="M32" s="459">
        <f>INDICADORES!AI100</f>
        <v>7126570936.2299995</v>
      </c>
      <c r="N32" s="459">
        <f>INDICADORES!AL100</f>
        <v>7306631780.3000002</v>
      </c>
      <c r="O32" s="459">
        <f>INDICADORES!AR100</f>
        <v>7578474471.7700005</v>
      </c>
      <c r="P32" s="459">
        <f>INDICADORES!AU100</f>
        <v>7759361917.1389999</v>
      </c>
      <c r="Q32" s="459">
        <f>INDICADORES!AX100</f>
        <v>7388570807.29</v>
      </c>
      <c r="R32" s="459">
        <f>+AVERAGE(F32:Q32)</f>
        <v>6762442227.3795004</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27" t="s">
        <v>28</v>
      </c>
      <c r="E33" s="228"/>
      <c r="F33" s="459">
        <f>INDICADORES!I101</f>
        <v>229629.38999999998</v>
      </c>
      <c r="G33" s="459">
        <f>INDICADORES!L101</f>
        <v>245915.81</v>
      </c>
      <c r="H33" s="459">
        <f>INDICADORES!O101</f>
        <v>264840.25199999998</v>
      </c>
      <c r="I33" s="459">
        <f>INDICADORES!U101</f>
        <v>250603.758</v>
      </c>
      <c r="J33" s="459">
        <f>INDICADORES!X101</f>
        <v>277581.18799999997</v>
      </c>
      <c r="K33" s="459">
        <f>INDICADORES!AA101</f>
        <v>252736.63800000001</v>
      </c>
      <c r="L33" s="459">
        <f>INDICADORES!AG101</f>
        <v>271257.18999999994</v>
      </c>
      <c r="M33" s="459">
        <f>INDICADORES!AJ101</f>
        <v>286723.5</v>
      </c>
      <c r="N33" s="459">
        <f>INDICADORES!AM101</f>
        <v>311316.37600000005</v>
      </c>
      <c r="O33" s="459">
        <f>INDICADORES!AS101</f>
        <v>294310.78000000003</v>
      </c>
      <c r="P33" s="459">
        <f>INDICADORES!AV101</f>
        <v>280180.99</v>
      </c>
      <c r="Q33" s="459">
        <f>INDICADORES!AY101</f>
        <v>281617.96600000001</v>
      </c>
      <c r="R33" s="459">
        <f>+AVERAGE(F33:Q33)</f>
        <v>270559.48650000006</v>
      </c>
      <c r="U33" s="220"/>
      <c r="V33" s="220"/>
      <c r="W33" s="220"/>
      <c r="X33" s="220"/>
      <c r="Y33" s="220"/>
      <c r="Z33" s="220"/>
      <c r="AA33" s="221"/>
      <c r="AB33" s="216"/>
      <c r="AE33" s="218"/>
      <c r="AF33" s="218"/>
      <c r="AG33" s="218"/>
      <c r="AH33" s="218"/>
      <c r="AI33" s="218"/>
      <c r="AJ33" s="218"/>
      <c r="AK33" s="218"/>
      <c r="AL33" s="218"/>
    </row>
    <row r="34" spans="2:38" ht="22.5" customHeight="1">
      <c r="B34" s="215"/>
      <c r="C34" s="219"/>
      <c r="D34" s="231" t="s">
        <v>515</v>
      </c>
      <c r="E34" s="232"/>
      <c r="F34" s="469">
        <f t="shared" ref="F34:R34" si="0">+F32/F33</f>
        <v>25267.889064178591</v>
      </c>
      <c r="G34" s="469">
        <f t="shared" si="0"/>
        <v>24483.888675965973</v>
      </c>
      <c r="H34" s="469">
        <f t="shared" si="0"/>
        <v>25769.593297283227</v>
      </c>
      <c r="I34" s="469">
        <f t="shared" si="0"/>
        <v>24520.245664472441</v>
      </c>
      <c r="J34" s="469">
        <f t="shared" si="0"/>
        <v>24661.132580713653</v>
      </c>
      <c r="K34" s="469">
        <f t="shared" si="0"/>
        <v>24249.547345802708</v>
      </c>
      <c r="L34" s="469">
        <f t="shared" si="0"/>
        <v>22939.722651996806</v>
      </c>
      <c r="M34" s="469">
        <f t="shared" si="0"/>
        <v>24855.203484297588</v>
      </c>
      <c r="N34" s="469">
        <f t="shared" si="0"/>
        <v>23470.117037145515</v>
      </c>
      <c r="O34" s="469">
        <f t="shared" si="0"/>
        <v>25749.904477742879</v>
      </c>
      <c r="P34" s="469">
        <f t="shared" si="0"/>
        <v>27694.105574896428</v>
      </c>
      <c r="Q34" s="469">
        <f t="shared" si="0"/>
        <v>26236.148610241718</v>
      </c>
      <c r="R34" s="469">
        <f t="shared" si="0"/>
        <v>24994.289850485427</v>
      </c>
      <c r="T34" s="470">
        <f>AVERAGE(F34:Q34)</f>
        <v>24991.458205394792</v>
      </c>
      <c r="U34" s="468"/>
      <c r="V34" s="220"/>
      <c r="W34" s="220"/>
      <c r="X34" s="220"/>
      <c r="Y34" s="220"/>
      <c r="Z34" s="220"/>
      <c r="AA34" s="221"/>
      <c r="AB34" s="216"/>
      <c r="AE34" s="218"/>
      <c r="AF34" s="218"/>
      <c r="AG34" s="218"/>
      <c r="AH34" s="218"/>
      <c r="AI34" s="218"/>
      <c r="AJ34" s="218"/>
      <c r="AK34" s="218"/>
      <c r="AL34" s="218"/>
    </row>
    <row r="35" spans="2:38">
      <c r="B35" s="215"/>
      <c r="C35" s="219"/>
      <c r="D35" s="471" t="s">
        <v>516</v>
      </c>
      <c r="E35" s="472"/>
      <c r="F35" s="473">
        <v>23150.137273455599</v>
      </c>
      <c r="G35" s="473">
        <v>18886.968230907802</v>
      </c>
      <c r="H35" s="473">
        <v>22121.066615904801</v>
      </c>
      <c r="I35" s="473">
        <v>20534.134887566299</v>
      </c>
      <c r="J35" s="473">
        <v>20287.546558605001</v>
      </c>
      <c r="K35" s="473">
        <v>21712.959258180599</v>
      </c>
      <c r="L35" s="473">
        <v>21285.498934539599</v>
      </c>
      <c r="M35" s="473">
        <v>22931.0497494029</v>
      </c>
      <c r="N35" s="473">
        <v>20603.3576355767</v>
      </c>
      <c r="O35" s="473">
        <v>21636.396030857599</v>
      </c>
      <c r="P35" s="473">
        <v>21623.670402094998</v>
      </c>
      <c r="Q35" s="473">
        <v>23236.3441427869</v>
      </c>
      <c r="R35" s="473">
        <v>21514.7930112457</v>
      </c>
      <c r="U35" s="220"/>
      <c r="V35" s="220"/>
      <c r="W35" s="220"/>
      <c r="X35" s="220"/>
      <c r="Y35" s="220"/>
      <c r="Z35" s="220"/>
      <c r="AA35" s="221"/>
      <c r="AB35" s="216"/>
      <c r="AE35" s="218"/>
      <c r="AF35" s="218"/>
      <c r="AG35" s="218"/>
      <c r="AH35" s="218"/>
      <c r="AI35" s="218"/>
      <c r="AJ35" s="218"/>
      <c r="AK35" s="218"/>
      <c r="AL35" s="218"/>
    </row>
    <row r="36" spans="2:38" ht="18" customHeight="1">
      <c r="B36" s="215"/>
      <c r="C36" s="219"/>
      <c r="D36" s="739" t="s">
        <v>26</v>
      </c>
      <c r="E36" s="739"/>
      <c r="F36" s="474">
        <v>27071</v>
      </c>
      <c r="G36" s="474">
        <v>27071</v>
      </c>
      <c r="H36" s="474">
        <v>27071</v>
      </c>
      <c r="I36" s="474">
        <v>27071</v>
      </c>
      <c r="J36" s="474">
        <v>27071</v>
      </c>
      <c r="K36" s="474">
        <v>27071</v>
      </c>
      <c r="L36" s="474">
        <v>27071</v>
      </c>
      <c r="M36" s="474">
        <v>27071</v>
      </c>
      <c r="N36" s="474">
        <v>27071</v>
      </c>
      <c r="O36" s="474">
        <v>27071</v>
      </c>
      <c r="P36" s="474">
        <v>27071</v>
      </c>
      <c r="Q36" s="474">
        <v>27071</v>
      </c>
      <c r="R36" s="473">
        <f>SUM(F36:Q36)</f>
        <v>324852</v>
      </c>
      <c r="U36" s="220"/>
      <c r="V36" s="220"/>
      <c r="W36" s="220"/>
      <c r="X36" s="220"/>
      <c r="Y36" s="220"/>
      <c r="Z36" s="220"/>
      <c r="AA36" s="221"/>
      <c r="AB36" s="216"/>
      <c r="AE36" s="218"/>
      <c r="AF36" s="218"/>
      <c r="AG36" s="218"/>
      <c r="AH36" s="218"/>
      <c r="AI36" s="218"/>
      <c r="AJ36" s="218"/>
      <c r="AK36" s="218"/>
      <c r="AL36" s="218"/>
    </row>
    <row r="37" spans="2:38" ht="4.5" customHeight="1">
      <c r="B37" s="215"/>
      <c r="C37" s="219"/>
      <c r="D37" s="220"/>
      <c r="E37" s="220"/>
      <c r="F37" s="220"/>
      <c r="G37" s="220"/>
      <c r="H37" s="220"/>
      <c r="I37" s="220"/>
      <c r="J37" s="220"/>
      <c r="K37" s="220"/>
      <c r="L37" s="220"/>
      <c r="M37" s="220"/>
      <c r="N37" s="220"/>
      <c r="O37" s="220"/>
      <c r="P37" s="220"/>
      <c r="Q37" s="220"/>
      <c r="R37" s="220"/>
      <c r="S37" s="220"/>
      <c r="T37" s="220"/>
      <c r="U37" s="220"/>
      <c r="V37" s="220"/>
      <c r="W37" s="220"/>
      <c r="X37" s="220"/>
      <c r="Y37" s="220"/>
      <c r="Z37" s="220"/>
      <c r="AA37" s="221"/>
      <c r="AB37" s="216"/>
      <c r="AE37" s="218"/>
      <c r="AF37" s="218"/>
      <c r="AG37" s="218"/>
      <c r="AH37" s="218"/>
      <c r="AI37" s="218"/>
      <c r="AJ37" s="218"/>
      <c r="AK37" s="218"/>
      <c r="AL37" s="218"/>
    </row>
    <row r="38" spans="2:38" ht="12.75" customHeight="1">
      <c r="B38" s="215"/>
      <c r="C38" s="676" t="s">
        <v>466</v>
      </c>
      <c r="D38" s="676"/>
      <c r="E38" s="676"/>
      <c r="F38" s="676"/>
      <c r="G38" s="676"/>
      <c r="H38" s="676"/>
      <c r="I38" s="676"/>
      <c r="J38" s="676"/>
      <c r="K38" s="676"/>
      <c r="L38" s="676"/>
      <c r="M38" s="676"/>
      <c r="N38" s="676"/>
      <c r="O38" s="659" t="s">
        <v>467</v>
      </c>
      <c r="P38" s="659"/>
      <c r="Q38" s="659"/>
      <c r="R38" s="659"/>
      <c r="S38" s="659"/>
      <c r="T38" s="659"/>
      <c r="U38" s="659"/>
      <c r="V38" s="659"/>
      <c r="W38" s="659"/>
      <c r="X38" s="659"/>
      <c r="Y38" s="659"/>
      <c r="Z38" s="659"/>
      <c r="AA38" s="659"/>
      <c r="AB38" s="216"/>
      <c r="AE38" s="218"/>
      <c r="AF38" s="218"/>
      <c r="AG38" s="218"/>
      <c r="AH38" s="218"/>
      <c r="AI38" s="218"/>
      <c r="AJ38" s="218"/>
      <c r="AK38" s="218"/>
      <c r="AL38" s="218"/>
    </row>
    <row r="39" spans="2:38" ht="42.75" customHeight="1">
      <c r="B39" s="215"/>
      <c r="C39" s="677" t="s">
        <v>27</v>
      </c>
      <c r="D39" s="677"/>
      <c r="E39" s="677"/>
      <c r="F39" s="677"/>
      <c r="G39" s="678" t="s">
        <v>994</v>
      </c>
      <c r="H39" s="678"/>
      <c r="I39" s="678"/>
      <c r="J39" s="678"/>
      <c r="K39" s="678"/>
      <c r="L39" s="678"/>
      <c r="M39" s="678"/>
      <c r="N39" s="678"/>
      <c r="O39" s="679" t="s">
        <v>518</v>
      </c>
      <c r="P39" s="679"/>
      <c r="Q39" s="679"/>
      <c r="R39" s="679"/>
      <c r="S39" s="679"/>
      <c r="T39" s="680"/>
      <c r="U39" s="680"/>
      <c r="V39" s="680"/>
      <c r="W39" s="680"/>
      <c r="X39" s="680"/>
      <c r="Y39" s="680"/>
      <c r="Z39" s="680"/>
      <c r="AA39" s="680"/>
      <c r="AB39" s="216"/>
      <c r="AC39" s="238"/>
      <c r="AE39" s="261"/>
      <c r="AF39" s="646"/>
      <c r="AG39" s="646"/>
      <c r="AH39" s="646"/>
      <c r="AI39" s="646"/>
      <c r="AJ39" s="646"/>
      <c r="AK39" s="646"/>
      <c r="AL39" s="646"/>
    </row>
    <row r="40" spans="2:38" ht="24" customHeight="1">
      <c r="B40" s="215"/>
      <c r="C40" s="661" t="s">
        <v>28</v>
      </c>
      <c r="D40" s="661"/>
      <c r="E40" s="661"/>
      <c r="F40" s="661"/>
      <c r="G40" s="674" t="s">
        <v>995</v>
      </c>
      <c r="H40" s="674"/>
      <c r="I40" s="674"/>
      <c r="J40" s="674"/>
      <c r="K40" s="674"/>
      <c r="L40" s="674"/>
      <c r="M40" s="674"/>
      <c r="N40" s="674"/>
      <c r="O40" s="670" t="s">
        <v>519</v>
      </c>
      <c r="P40" s="670"/>
      <c r="Q40" s="670"/>
      <c r="R40" s="670"/>
      <c r="S40" s="670"/>
      <c r="T40" s="671"/>
      <c r="U40" s="671"/>
      <c r="V40" s="671"/>
      <c r="W40" s="671"/>
      <c r="X40" s="671"/>
      <c r="Y40" s="671"/>
      <c r="Z40" s="671"/>
      <c r="AA40" s="671"/>
      <c r="AB40" s="216"/>
      <c r="AC40" s="238"/>
      <c r="AE40" s="261"/>
      <c r="AF40" s="646"/>
      <c r="AG40" s="646"/>
      <c r="AH40" s="646"/>
      <c r="AI40" s="646"/>
      <c r="AJ40" s="646"/>
      <c r="AK40" s="646"/>
      <c r="AL40" s="646"/>
    </row>
    <row r="41" spans="2:38" ht="27" customHeight="1">
      <c r="B41" s="215"/>
      <c r="C41" s="661" t="s">
        <v>520</v>
      </c>
      <c r="D41" s="661"/>
      <c r="E41" s="661"/>
      <c r="F41" s="661"/>
      <c r="G41" s="674" t="s">
        <v>996</v>
      </c>
      <c r="H41" s="674"/>
      <c r="I41" s="674"/>
      <c r="J41" s="674"/>
      <c r="K41" s="674"/>
      <c r="L41" s="674"/>
      <c r="M41" s="674"/>
      <c r="N41" s="674"/>
      <c r="O41" s="675" t="s">
        <v>471</v>
      </c>
      <c r="P41" s="675"/>
      <c r="Q41" s="675"/>
      <c r="R41" s="675"/>
      <c r="S41" s="675"/>
      <c r="T41" s="671" t="s">
        <v>472</v>
      </c>
      <c r="U41" s="671"/>
      <c r="V41" s="671"/>
      <c r="W41" s="671"/>
      <c r="X41" s="671"/>
      <c r="Y41" s="671"/>
      <c r="Z41" s="671"/>
      <c r="AA41" s="671"/>
      <c r="AB41" s="216"/>
      <c r="AC41" s="238"/>
      <c r="AE41" s="261"/>
      <c r="AF41" s="239"/>
      <c r="AG41" s="239"/>
      <c r="AH41" s="239"/>
      <c r="AI41" s="239"/>
      <c r="AJ41" s="239"/>
      <c r="AK41" s="239"/>
      <c r="AL41" s="239"/>
    </row>
    <row r="42" spans="2:38" ht="21" customHeight="1">
      <c r="B42" s="215"/>
      <c r="C42" s="661" t="s">
        <v>468</v>
      </c>
      <c r="D42" s="661"/>
      <c r="E42" s="661"/>
      <c r="F42" s="661"/>
      <c r="G42" s="674" t="s">
        <v>997</v>
      </c>
      <c r="H42" s="674"/>
      <c r="I42" s="674"/>
      <c r="J42" s="674"/>
      <c r="K42" s="674"/>
      <c r="L42" s="674"/>
      <c r="M42" s="674"/>
      <c r="N42" s="674"/>
      <c r="O42" s="675" t="s">
        <v>473</v>
      </c>
      <c r="P42" s="675"/>
      <c r="Q42" s="675"/>
      <c r="R42" s="675"/>
      <c r="S42" s="675"/>
      <c r="T42" s="671" t="s">
        <v>472</v>
      </c>
      <c r="U42" s="671"/>
      <c r="V42" s="671"/>
      <c r="W42" s="671"/>
      <c r="X42" s="671"/>
      <c r="Y42" s="671"/>
      <c r="Z42" s="671"/>
      <c r="AA42" s="671"/>
      <c r="AB42" s="216"/>
      <c r="AC42" s="238"/>
      <c r="AE42" s="261"/>
      <c r="AF42" s="647"/>
      <c r="AG42" s="647"/>
      <c r="AH42" s="647"/>
      <c r="AI42" s="647"/>
      <c r="AJ42" s="647"/>
      <c r="AK42" s="647"/>
      <c r="AL42" s="647"/>
    </row>
    <row r="43" spans="2:38" ht="20.25" customHeight="1">
      <c r="B43" s="215"/>
      <c r="C43" s="668" t="s">
        <v>522</v>
      </c>
      <c r="D43" s="668"/>
      <c r="E43" s="668"/>
      <c r="F43" s="668"/>
      <c r="G43" s="669">
        <v>1</v>
      </c>
      <c r="H43" s="669"/>
      <c r="I43" s="669"/>
      <c r="J43" s="669"/>
      <c r="K43" s="669"/>
      <c r="L43" s="669"/>
      <c r="M43" s="669"/>
      <c r="N43" s="669"/>
      <c r="O43" s="670" t="s">
        <v>475</v>
      </c>
      <c r="P43" s="670"/>
      <c r="Q43" s="670"/>
      <c r="R43" s="670"/>
      <c r="S43" s="670"/>
      <c r="T43" s="671"/>
      <c r="U43" s="671"/>
      <c r="V43" s="671"/>
      <c r="W43" s="671"/>
      <c r="X43" s="671"/>
      <c r="Y43" s="671"/>
      <c r="Z43" s="671"/>
      <c r="AA43" s="671"/>
      <c r="AB43" s="216"/>
      <c r="AC43" s="238"/>
      <c r="AE43" s="261"/>
      <c r="AF43" s="647"/>
      <c r="AG43" s="647"/>
      <c r="AH43" s="647"/>
      <c r="AI43" s="647"/>
      <c r="AJ43" s="647"/>
      <c r="AK43" s="647"/>
      <c r="AL43" s="647"/>
    </row>
    <row r="44" spans="2:38" ht="24" customHeight="1">
      <c r="B44" s="215"/>
      <c r="C44" s="668"/>
      <c r="D44" s="668"/>
      <c r="E44" s="668"/>
      <c r="F44" s="668"/>
      <c r="G44" s="669"/>
      <c r="H44" s="669"/>
      <c r="I44" s="669"/>
      <c r="J44" s="669"/>
      <c r="K44" s="669"/>
      <c r="L44" s="669"/>
      <c r="M44" s="669"/>
      <c r="N44" s="669"/>
      <c r="O44" s="672" t="s">
        <v>476</v>
      </c>
      <c r="P44" s="672"/>
      <c r="Q44" s="672"/>
      <c r="R44" s="672"/>
      <c r="S44" s="672"/>
      <c r="T44" s="673" t="s">
        <v>998</v>
      </c>
      <c r="U44" s="673"/>
      <c r="V44" s="673"/>
      <c r="W44" s="673"/>
      <c r="X44" s="673"/>
      <c r="Y44" s="673"/>
      <c r="Z44" s="673"/>
      <c r="AA44" s="673"/>
      <c r="AB44" s="216"/>
      <c r="AC44" s="238"/>
      <c r="AE44" s="261"/>
      <c r="AF44" s="238"/>
      <c r="AG44" s="238"/>
      <c r="AH44" s="238"/>
      <c r="AI44" s="238"/>
      <c r="AJ44" s="238"/>
      <c r="AK44" s="238"/>
      <c r="AL44" s="238"/>
    </row>
    <row r="45" spans="2:38" ht="15" customHeight="1">
      <c r="B45" s="215"/>
      <c r="C45" s="659" t="s">
        <v>478</v>
      </c>
      <c r="D45" s="659"/>
      <c r="E45" s="659"/>
      <c r="F45" s="659"/>
      <c r="G45" s="659"/>
      <c r="H45" s="659"/>
      <c r="I45" s="659"/>
      <c r="J45" s="659"/>
      <c r="K45" s="659"/>
      <c r="L45" s="659"/>
      <c r="M45" s="659"/>
      <c r="N45" s="659"/>
      <c r="O45" s="660" t="s">
        <v>479</v>
      </c>
      <c r="P45" s="660"/>
      <c r="Q45" s="660"/>
      <c r="R45" s="660"/>
      <c r="S45" s="660"/>
      <c r="T45" s="660"/>
      <c r="U45" s="660"/>
      <c r="V45" s="660"/>
      <c r="W45" s="660"/>
      <c r="X45" s="660"/>
      <c r="Y45" s="660"/>
      <c r="Z45" s="660"/>
      <c r="AA45" s="660"/>
      <c r="AB45" s="216"/>
      <c r="AC45" s="238"/>
      <c r="AE45" s="261"/>
      <c r="AF45" s="647"/>
      <c r="AG45" s="647"/>
      <c r="AH45" s="647"/>
      <c r="AI45" s="647"/>
      <c r="AJ45" s="647"/>
      <c r="AK45" s="647"/>
      <c r="AL45" s="647"/>
    </row>
    <row r="46" spans="2:38" ht="27.75" customHeight="1">
      <c r="B46" s="215"/>
      <c r="C46" s="661" t="s">
        <v>480</v>
      </c>
      <c r="D46" s="661"/>
      <c r="E46" s="661"/>
      <c r="F46" s="661"/>
      <c r="G46" s="662" t="s">
        <v>481</v>
      </c>
      <c r="H46" s="662"/>
      <c r="I46" s="240" t="s">
        <v>482</v>
      </c>
      <c r="J46" s="241" t="s">
        <v>483</v>
      </c>
      <c r="K46" s="240"/>
      <c r="L46" s="241" t="s">
        <v>484</v>
      </c>
      <c r="M46" s="242"/>
      <c r="N46" s="242"/>
      <c r="O46" s="663" t="s">
        <v>485</v>
      </c>
      <c r="P46" s="663"/>
      <c r="Q46" s="663"/>
      <c r="R46" s="663"/>
      <c r="S46" s="664" t="s">
        <v>486</v>
      </c>
      <c r="T46" s="664"/>
      <c r="U46" s="664"/>
      <c r="V46" s="664"/>
      <c r="W46" s="664"/>
      <c r="X46" s="664"/>
      <c r="Y46" s="664"/>
      <c r="Z46" s="664"/>
      <c r="AA46" s="664"/>
      <c r="AB46" s="216"/>
      <c r="AC46" s="238"/>
      <c r="AE46" s="261"/>
      <c r="AF46" s="238"/>
      <c r="AG46" s="238"/>
      <c r="AH46" s="238"/>
      <c r="AI46" s="238"/>
      <c r="AJ46" s="238"/>
      <c r="AK46" s="238"/>
      <c r="AL46" s="238"/>
    </row>
    <row r="47" spans="2:38" ht="27.75" customHeight="1">
      <c r="B47" s="215"/>
      <c r="C47" s="661"/>
      <c r="D47" s="661"/>
      <c r="E47" s="661"/>
      <c r="F47" s="661"/>
      <c r="G47" s="665"/>
      <c r="H47" s="665"/>
      <c r="I47" s="665"/>
      <c r="J47" s="665"/>
      <c r="K47" s="665"/>
      <c r="L47" s="665"/>
      <c r="M47" s="665"/>
      <c r="N47" s="243"/>
      <c r="O47" s="666" t="s">
        <v>487</v>
      </c>
      <c r="P47" s="666"/>
      <c r="Q47" s="666"/>
      <c r="R47" s="666"/>
      <c r="S47" s="656" t="s">
        <v>488</v>
      </c>
      <c r="T47" s="656"/>
      <c r="U47" s="656"/>
      <c r="V47" s="245"/>
      <c r="W47" s="656"/>
      <c r="X47" s="656"/>
      <c r="Y47" s="656"/>
      <c r="Z47" s="667"/>
      <c r="AA47" s="667"/>
      <c r="AB47" s="216"/>
      <c r="AC47" s="238"/>
      <c r="AE47" s="261"/>
      <c r="AF47" s="647"/>
      <c r="AG47" s="647"/>
      <c r="AH47" s="647"/>
      <c r="AI47" s="647"/>
      <c r="AJ47" s="647"/>
      <c r="AK47" s="647"/>
      <c r="AL47" s="647"/>
    </row>
    <row r="48" spans="2:38" ht="30" customHeight="1">
      <c r="B48" s="215"/>
      <c r="C48" s="648" t="s">
        <v>490</v>
      </c>
      <c r="D48" s="648"/>
      <c r="E48" s="648"/>
      <c r="F48" s="648"/>
      <c r="G48" s="652"/>
      <c r="H48" s="652"/>
      <c r="I48" s="652"/>
      <c r="J48" s="652"/>
      <c r="K48" s="652"/>
      <c r="L48" s="652"/>
      <c r="M48" s="652"/>
      <c r="N48" s="652"/>
      <c r="O48" s="666"/>
      <c r="P48" s="666"/>
      <c r="Q48" s="666"/>
      <c r="R48" s="666"/>
      <c r="S48" s="656" t="s">
        <v>476</v>
      </c>
      <c r="T48" s="656"/>
      <c r="U48" s="656"/>
      <c r="V48" s="655" t="s">
        <v>482</v>
      </c>
      <c r="W48" s="656" t="s">
        <v>523</v>
      </c>
      <c r="X48" s="656"/>
      <c r="Y48" s="656"/>
      <c r="Z48" s="657"/>
      <c r="AA48" s="657"/>
      <c r="AB48" s="216"/>
      <c r="AC48" s="238"/>
      <c r="AE48" s="261"/>
      <c r="AF48" s="647"/>
      <c r="AG48" s="647"/>
      <c r="AH48" s="647"/>
      <c r="AI48" s="647"/>
      <c r="AJ48" s="647"/>
      <c r="AK48" s="647"/>
      <c r="AL48" s="647"/>
    </row>
    <row r="49" spans="1:38" ht="22.5" customHeight="1">
      <c r="B49" s="215"/>
      <c r="C49" s="648" t="s">
        <v>524</v>
      </c>
      <c r="D49" s="648"/>
      <c r="E49" s="648"/>
      <c r="F49" s="648"/>
      <c r="G49" s="658" t="s">
        <v>525</v>
      </c>
      <c r="H49" s="658"/>
      <c r="I49" s="658"/>
      <c r="J49" s="658"/>
      <c r="K49" s="658"/>
      <c r="L49" s="658"/>
      <c r="M49" s="658"/>
      <c r="N49" s="658"/>
      <c r="O49" s="666"/>
      <c r="P49" s="666"/>
      <c r="Q49" s="666"/>
      <c r="R49" s="666"/>
      <c r="S49" s="656"/>
      <c r="T49" s="656"/>
      <c r="U49" s="656"/>
      <c r="V49" s="655"/>
      <c r="W49" s="656"/>
      <c r="X49" s="656"/>
      <c r="Y49" s="656"/>
      <c r="Z49" s="657"/>
      <c r="AA49" s="657"/>
      <c r="AB49" s="216"/>
      <c r="AC49" s="238"/>
      <c r="AE49" s="261"/>
      <c r="AF49" s="647"/>
      <c r="AG49" s="647"/>
      <c r="AH49" s="647"/>
      <c r="AI49" s="647"/>
      <c r="AJ49" s="647"/>
      <c r="AK49" s="647"/>
      <c r="AL49" s="647"/>
    </row>
    <row r="50" spans="1:38" ht="14.25" customHeight="1">
      <c r="B50" s="215"/>
      <c r="C50" s="648" t="s">
        <v>526</v>
      </c>
      <c r="D50" s="648"/>
      <c r="E50" s="648"/>
      <c r="F50" s="648"/>
      <c r="G50" s="649"/>
      <c r="H50" s="649"/>
      <c r="I50" s="649"/>
      <c r="J50" s="649"/>
      <c r="K50" s="649"/>
      <c r="L50" s="649"/>
      <c r="M50" s="649"/>
      <c r="N50" s="649"/>
      <c r="O50" s="666"/>
      <c r="P50" s="666"/>
      <c r="Q50" s="666"/>
      <c r="R50" s="666"/>
      <c r="S50" s="653" t="s">
        <v>493</v>
      </c>
      <c r="T50" s="653"/>
      <c r="U50" s="653"/>
      <c r="V50" s="654" t="s">
        <v>482</v>
      </c>
      <c r="W50" s="607" t="s">
        <v>494</v>
      </c>
      <c r="X50" s="607"/>
      <c r="Y50" s="607"/>
      <c r="Z50" s="608" t="s">
        <v>482</v>
      </c>
      <c r="AA50" s="608"/>
      <c r="AB50" s="216"/>
      <c r="AC50" s="238"/>
      <c r="AE50" s="261"/>
      <c r="AF50" s="647"/>
      <c r="AG50" s="647"/>
      <c r="AH50" s="647"/>
      <c r="AI50" s="647"/>
      <c r="AJ50" s="647"/>
      <c r="AK50" s="647"/>
      <c r="AL50" s="647"/>
    </row>
    <row r="51" spans="1:38" ht="14.25" customHeight="1">
      <c r="B51" s="215"/>
      <c r="C51" s="648" t="s">
        <v>495</v>
      </c>
      <c r="D51" s="648"/>
      <c r="E51" s="648"/>
      <c r="F51" s="648"/>
      <c r="G51" s="649"/>
      <c r="H51" s="649"/>
      <c r="I51" s="649"/>
      <c r="J51" s="649"/>
      <c r="K51" s="649"/>
      <c r="L51" s="649"/>
      <c r="M51" s="649"/>
      <c r="N51" s="649"/>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21.75" customHeight="1">
      <c r="B52" s="215"/>
      <c r="C52" s="650" t="s">
        <v>496</v>
      </c>
      <c r="D52" s="650"/>
      <c r="E52" s="650"/>
      <c r="F52" s="650"/>
      <c r="G52" s="651"/>
      <c r="H52" s="651"/>
      <c r="I52" s="651"/>
      <c r="J52" s="651"/>
      <c r="K52" s="651"/>
      <c r="L52" s="651"/>
      <c r="M52" s="651"/>
      <c r="N52" s="651"/>
      <c r="O52" s="666"/>
      <c r="P52" s="666"/>
      <c r="Q52" s="666"/>
      <c r="R52" s="666"/>
      <c r="S52" s="653"/>
      <c r="T52" s="653"/>
      <c r="U52" s="653"/>
      <c r="V52" s="654"/>
      <c r="W52" s="607"/>
      <c r="X52" s="607"/>
      <c r="Y52" s="607"/>
      <c r="Z52" s="608"/>
      <c r="AA52" s="608"/>
      <c r="AB52" s="216"/>
      <c r="AC52" s="238"/>
      <c r="AE52" s="261"/>
      <c r="AF52" s="647"/>
      <c r="AG52" s="647"/>
      <c r="AH52" s="647"/>
      <c r="AI52" s="647"/>
      <c r="AJ52" s="647"/>
      <c r="AK52" s="647"/>
      <c r="AL52" s="647"/>
    </row>
    <row r="53" spans="1:38" ht="4.5" customHeight="1">
      <c r="B53" s="247"/>
      <c r="C53" s="248"/>
      <c r="D53" s="249"/>
      <c r="E53" s="249"/>
      <c r="F53" s="249"/>
      <c r="G53" s="249"/>
      <c r="H53" s="249"/>
      <c r="I53" s="249"/>
      <c r="J53" s="249"/>
      <c r="K53" s="249"/>
      <c r="L53" s="249"/>
      <c r="M53" s="249"/>
      <c r="N53" s="249"/>
      <c r="O53" s="250"/>
      <c r="P53" s="248"/>
      <c r="Q53" s="251"/>
      <c r="R53" s="251"/>
      <c r="S53" s="251"/>
      <c r="T53" s="251"/>
      <c r="U53" s="251"/>
      <c r="V53" s="251"/>
      <c r="W53" s="251"/>
      <c r="X53" s="251"/>
      <c r="Y53" s="251"/>
      <c r="Z53" s="251"/>
      <c r="AA53" s="251"/>
      <c r="AB53" s="252"/>
      <c r="AC53" s="238"/>
      <c r="AE53" s="261"/>
      <c r="AF53" s="646"/>
      <c r="AG53" s="646"/>
      <c r="AH53" s="646"/>
      <c r="AI53" s="646"/>
      <c r="AJ53" s="646"/>
      <c r="AK53" s="646"/>
      <c r="AL53" s="646"/>
    </row>
    <row r="54" spans="1:38" ht="22.5" customHeight="1">
      <c r="C54" s="253"/>
      <c r="D54" s="238"/>
      <c r="E54" s="238"/>
      <c r="F54" s="238"/>
      <c r="G54" s="238"/>
      <c r="H54" s="238"/>
      <c r="I54" s="238"/>
      <c r="J54" s="238"/>
      <c r="K54" s="238"/>
      <c r="L54" s="238"/>
      <c r="M54" s="238"/>
      <c r="N54" s="238"/>
      <c r="AA54" s="254"/>
      <c r="AC54" s="238"/>
      <c r="AE54" s="261"/>
      <c r="AF54" s="646"/>
      <c r="AG54" s="646"/>
      <c r="AH54" s="646"/>
      <c r="AI54" s="646"/>
      <c r="AJ54" s="646"/>
      <c r="AK54" s="646"/>
      <c r="AL54" s="646"/>
    </row>
    <row r="55" spans="1:38" ht="22.5" customHeight="1">
      <c r="A55" s="220"/>
      <c r="C55" s="253"/>
      <c r="D55" s="238"/>
      <c r="E55" s="238"/>
      <c r="F55" s="238"/>
      <c r="G55" s="238"/>
      <c r="H55" s="238"/>
      <c r="I55" s="238"/>
      <c r="J55" s="238"/>
      <c r="K55" s="238"/>
      <c r="L55" s="238"/>
      <c r="M55" s="238"/>
      <c r="N55" s="238"/>
      <c r="AA55" s="254"/>
      <c r="AC55" s="238"/>
      <c r="AE55" s="261"/>
      <c r="AF55" s="239"/>
      <c r="AG55" s="239"/>
      <c r="AH55" s="239"/>
      <c r="AI55" s="239"/>
      <c r="AJ55" s="239"/>
      <c r="AK55" s="239"/>
      <c r="AL55" s="239"/>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c r="AC58" s="238"/>
      <c r="AE58" s="261"/>
      <c r="AF58" s="646"/>
      <c r="AG58" s="646"/>
      <c r="AH58" s="646"/>
      <c r="AI58" s="646"/>
      <c r="AJ58" s="646"/>
      <c r="AK58" s="646"/>
      <c r="AL58" s="646"/>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ht="22.5" customHeight="1">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O79" s="255"/>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O84" s="255"/>
      <c r="P84" s="253"/>
      <c r="Q84" s="254"/>
      <c r="R84" s="254"/>
      <c r="S84" s="254"/>
      <c r="T84" s="254"/>
      <c r="U84" s="254"/>
      <c r="V84" s="254"/>
      <c r="W84" s="254"/>
      <c r="X84" s="254"/>
      <c r="Y84" s="254"/>
      <c r="Z84" s="254"/>
      <c r="AA84" s="254"/>
    </row>
    <row r="85" spans="3:27">
      <c r="C85" s="253"/>
      <c r="D85" s="238"/>
      <c r="E85" s="238"/>
      <c r="F85" s="238"/>
      <c r="G85" s="238"/>
      <c r="H85" s="238"/>
      <c r="I85" s="238"/>
      <c r="J85" s="238"/>
      <c r="K85" s="238"/>
      <c r="L85" s="238"/>
      <c r="M85" s="238"/>
      <c r="N85" s="238"/>
      <c r="P85" s="253"/>
      <c r="Q85" s="254"/>
      <c r="R85" s="254"/>
      <c r="S85" s="254"/>
      <c r="T85" s="254"/>
      <c r="U85" s="254"/>
      <c r="V85" s="254"/>
      <c r="W85" s="254"/>
      <c r="X85" s="254"/>
      <c r="Y85" s="254"/>
      <c r="Z85" s="254"/>
      <c r="AA85" s="254"/>
    </row>
  </sheetData>
  <sheetProtection algorithmName="SHA-512" hashValue="la/Ml5UiKNAMtjISKAoGZXL8IgNUXKBIa9H/IIg3dOOK4NKxXeKWk+jz0JiybnxPyVx7HAx6JxYJdRM6hQQ/gA==" saltValue="Bw9+MnRtlrP9A2hO+t2lrQ==" spinCount="100000" sheet="1" objects="1" scenarios="1"/>
  <mergeCells count="8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9"/>
    <mergeCell ref="D36:E36"/>
    <mergeCell ref="C38:N38"/>
    <mergeCell ref="O38:AA38"/>
    <mergeCell ref="C39:F39"/>
    <mergeCell ref="G39:N39"/>
    <mergeCell ref="O39:S39"/>
    <mergeCell ref="T39:AA39"/>
    <mergeCell ref="AF39:AL39"/>
    <mergeCell ref="C40:F40"/>
    <mergeCell ref="G40:N40"/>
    <mergeCell ref="O40:S40"/>
    <mergeCell ref="T40:AA40"/>
    <mergeCell ref="AF40:AL40"/>
    <mergeCell ref="C41:F41"/>
    <mergeCell ref="G41:N41"/>
    <mergeCell ref="O41:S41"/>
    <mergeCell ref="T41:AA41"/>
    <mergeCell ref="C42:F42"/>
    <mergeCell ref="G42:N42"/>
    <mergeCell ref="O42:S42"/>
    <mergeCell ref="T42:AA42"/>
    <mergeCell ref="AF42:AL42"/>
    <mergeCell ref="C43:F44"/>
    <mergeCell ref="G43:N44"/>
    <mergeCell ref="O43:S43"/>
    <mergeCell ref="T43:AA43"/>
    <mergeCell ref="AF43:AL43"/>
    <mergeCell ref="O44:S44"/>
    <mergeCell ref="T44:AA44"/>
    <mergeCell ref="C45:N45"/>
    <mergeCell ref="O45:AA45"/>
    <mergeCell ref="AF45:AL45"/>
    <mergeCell ref="C46:F47"/>
    <mergeCell ref="G46:H46"/>
    <mergeCell ref="O46:R46"/>
    <mergeCell ref="S46:AA46"/>
    <mergeCell ref="G47:M47"/>
    <mergeCell ref="O47:R52"/>
    <mergeCell ref="S47:U47"/>
    <mergeCell ref="W47:Y47"/>
    <mergeCell ref="Z47:AA47"/>
    <mergeCell ref="AF47:AL47"/>
    <mergeCell ref="C48:F48"/>
    <mergeCell ref="G48:N48"/>
    <mergeCell ref="S48:U49"/>
    <mergeCell ref="V48:V49"/>
    <mergeCell ref="W48:Y49"/>
    <mergeCell ref="Z48:AA49"/>
    <mergeCell ref="AF48:AL48"/>
    <mergeCell ref="C49:F49"/>
    <mergeCell ref="G49:N49"/>
    <mergeCell ref="AF49:AL49"/>
    <mergeCell ref="Z50:AA52"/>
    <mergeCell ref="AF50:AL50"/>
    <mergeCell ref="C51:F51"/>
    <mergeCell ref="G51:N51"/>
    <mergeCell ref="AF51:AL51"/>
    <mergeCell ref="C52:F52"/>
    <mergeCell ref="G52:N52"/>
    <mergeCell ref="AF52:AL52"/>
    <mergeCell ref="C50:F50"/>
    <mergeCell ref="G50:N50"/>
    <mergeCell ref="S50:U52"/>
    <mergeCell ref="V50:V52"/>
    <mergeCell ref="W50:Y52"/>
    <mergeCell ref="AF53:AL53"/>
    <mergeCell ref="AF54:AL54"/>
    <mergeCell ref="AF56:AL56"/>
    <mergeCell ref="AF57:AL57"/>
    <mergeCell ref="AF58:AL58"/>
  </mergeCells>
  <pageMargins left="0.5" right="0.42986111111111103" top="1.0402777777777801" bottom="0.45" header="0.511811023622047" footer="0.511811023622047"/>
  <pageSetup paperSize="9" scale="76"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99"/>
  <dimension ref="A1:AL84"/>
  <sheetViews>
    <sheetView showGridLines="0" topLeftCell="Q1" zoomScaleNormal="100" workbookViewId="0">
      <selection activeCell="G14" sqref="G14"/>
    </sheetView>
  </sheetViews>
  <sheetFormatPr baseColWidth="10" defaultColWidth="11.42578125" defaultRowHeight="12.75"/>
  <cols>
    <col min="1" max="2" width="1.140625" customWidth="1"/>
    <col min="3" max="3" width="4.28515625" customWidth="1"/>
    <col min="4" max="4" width="5" customWidth="1"/>
    <col min="5" max="5" width="6" customWidth="1"/>
    <col min="6" max="17" width="15.7109375" customWidth="1"/>
    <col min="18" max="18" width="17.140625" customWidth="1"/>
    <col min="19" max="27" width="8.7109375" customWidth="1"/>
    <col min="28" max="29" width="1.140625" customWidth="1"/>
    <col min="32" max="32" width="62.85546875" customWidth="1"/>
  </cols>
  <sheetData>
    <row r="1" spans="2:38" ht="6" customHeight="1"/>
    <row r="2" spans="2:38" ht="4.5" customHeight="1">
      <c r="B2" s="212"/>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4"/>
    </row>
    <row r="3" spans="2:38">
      <c r="B3" s="215"/>
      <c r="G3" s="688" t="str">
        <f>+'OP MEDICINA GRAL'!G3</f>
        <v>HOSPITAL REGIONAL DE MONIQUIRÁ E.S.E.</v>
      </c>
      <c r="H3" s="688"/>
      <c r="I3" s="688"/>
      <c r="J3" s="688"/>
      <c r="K3" s="688"/>
      <c r="L3" s="688"/>
      <c r="M3" s="688"/>
      <c r="N3" s="688"/>
      <c r="O3" s="688"/>
      <c r="P3" s="688"/>
      <c r="AB3" s="216"/>
    </row>
    <row r="4" spans="2:38">
      <c r="B4" s="215"/>
      <c r="G4" s="688" t="s">
        <v>430</v>
      </c>
      <c r="H4" s="688"/>
      <c r="I4" s="688"/>
      <c r="J4" s="688"/>
      <c r="K4" s="688"/>
      <c r="L4" s="688"/>
      <c r="M4" s="688"/>
      <c r="N4" s="688"/>
      <c r="O4" s="688"/>
      <c r="P4" s="688"/>
      <c r="AB4" s="216"/>
    </row>
    <row r="5" spans="2:38">
      <c r="B5" s="215"/>
      <c r="G5" s="688" t="s">
        <v>961</v>
      </c>
      <c r="H5" s="688"/>
      <c r="I5" s="688"/>
      <c r="J5" s="688"/>
      <c r="K5" s="688"/>
      <c r="L5" s="688"/>
      <c r="M5" s="688"/>
      <c r="N5" s="688"/>
      <c r="O5" s="688"/>
      <c r="P5" s="688"/>
      <c r="AB5" s="216"/>
    </row>
    <row r="6" spans="2:38" ht="4.5" customHeight="1">
      <c r="B6" s="215"/>
      <c r="AB6" s="216"/>
    </row>
    <row r="7" spans="2:38" ht="12" customHeight="1">
      <c r="B7" s="215"/>
      <c r="C7" s="689" t="s">
        <v>432</v>
      </c>
      <c r="D7" s="689"/>
      <c r="E7" s="689"/>
      <c r="F7" s="689"/>
      <c r="G7" s="689"/>
      <c r="H7" s="689"/>
      <c r="I7" s="689"/>
      <c r="J7" s="689"/>
      <c r="K7" s="689"/>
      <c r="L7" s="689"/>
      <c r="M7" s="689"/>
      <c r="N7" s="689"/>
      <c r="O7" s="689"/>
      <c r="P7" s="689"/>
      <c r="Q7" s="689"/>
      <c r="R7" s="689"/>
      <c r="S7" s="689"/>
      <c r="T7" s="689"/>
      <c r="U7" s="689"/>
      <c r="V7" s="689"/>
      <c r="W7" s="689"/>
      <c r="X7" s="689"/>
      <c r="Y7" s="689"/>
      <c r="Z7" s="689"/>
      <c r="AA7" s="689"/>
      <c r="AB7" s="216"/>
    </row>
    <row r="8" spans="2:38" ht="29.25" customHeight="1">
      <c r="B8" s="215"/>
      <c r="C8" s="690" t="s">
        <v>433</v>
      </c>
      <c r="D8" s="690"/>
      <c r="E8" s="690"/>
      <c r="F8" s="691" t="s">
        <v>999</v>
      </c>
      <c r="G8" s="691"/>
      <c r="H8" s="691"/>
      <c r="I8" s="691"/>
      <c r="J8" s="691"/>
      <c r="K8" s="691"/>
      <c r="L8" s="691"/>
      <c r="M8" s="691"/>
      <c r="N8" s="691"/>
      <c r="O8" s="691"/>
      <c r="P8" s="691"/>
      <c r="Q8" s="692" t="s">
        <v>435</v>
      </c>
      <c r="R8" s="692"/>
      <c r="S8" s="693"/>
      <c r="T8" s="693"/>
      <c r="U8" s="692" t="s">
        <v>436</v>
      </c>
      <c r="V8" s="692"/>
      <c r="W8" s="694" t="s">
        <v>963</v>
      </c>
      <c r="X8" s="694"/>
      <c r="Y8" s="694"/>
      <c r="Z8" s="694"/>
      <c r="AA8" s="694"/>
      <c r="AB8" s="216"/>
      <c r="AE8" s="218"/>
      <c r="AF8" s="686"/>
      <c r="AG8" s="686"/>
      <c r="AH8" s="686"/>
      <c r="AI8" s="686"/>
      <c r="AJ8" s="686"/>
      <c r="AK8" s="686"/>
      <c r="AL8" s="686"/>
    </row>
    <row r="9" spans="2:38" ht="17.25" customHeight="1">
      <c r="B9" s="215"/>
      <c r="C9" s="668" t="s">
        <v>438</v>
      </c>
      <c r="D9" s="668"/>
      <c r="E9" s="668"/>
      <c r="F9" s="687" t="s">
        <v>1000</v>
      </c>
      <c r="G9" s="687"/>
      <c r="H9" s="687"/>
      <c r="I9" s="687"/>
      <c r="J9" s="687"/>
      <c r="K9" s="687"/>
      <c r="L9" s="687"/>
      <c r="M9" s="687"/>
      <c r="N9" s="687"/>
      <c r="O9" s="687"/>
      <c r="P9" s="687"/>
      <c r="Q9" s="687"/>
      <c r="R9" s="687"/>
      <c r="S9" s="687"/>
      <c r="T9" s="687"/>
      <c r="U9" s="687"/>
      <c r="V9" s="687"/>
      <c r="W9" s="687"/>
      <c r="X9" s="687"/>
      <c r="Y9" s="687"/>
      <c r="Z9" s="687"/>
      <c r="AA9" s="687"/>
      <c r="AB9" s="216"/>
      <c r="AE9" s="218"/>
      <c r="AF9" s="686"/>
      <c r="AG9" s="686"/>
      <c r="AH9" s="686"/>
      <c r="AI9" s="686"/>
      <c r="AJ9" s="686"/>
      <c r="AK9" s="686"/>
      <c r="AL9" s="686"/>
    </row>
    <row r="10" spans="2:38" ht="17.25" customHeight="1">
      <c r="B10" s="215"/>
      <c r="C10" s="668"/>
      <c r="D10" s="668"/>
      <c r="E10" s="668"/>
      <c r="F10" s="687"/>
      <c r="G10" s="687"/>
      <c r="H10" s="687"/>
      <c r="I10" s="687"/>
      <c r="J10" s="687"/>
      <c r="K10" s="687"/>
      <c r="L10" s="687"/>
      <c r="M10" s="687"/>
      <c r="N10" s="687"/>
      <c r="O10" s="687"/>
      <c r="P10" s="687"/>
      <c r="Q10" s="687"/>
      <c r="R10" s="687"/>
      <c r="S10" s="687"/>
      <c r="T10" s="687"/>
      <c r="U10" s="687"/>
      <c r="V10" s="687"/>
      <c r="W10" s="687"/>
      <c r="X10" s="687"/>
      <c r="Y10" s="687"/>
      <c r="Z10" s="687"/>
      <c r="AA10" s="687"/>
      <c r="AB10" s="216"/>
      <c r="AE10" s="218"/>
      <c r="AF10" s="218"/>
      <c r="AG10" s="218"/>
      <c r="AH10" s="218"/>
    </row>
    <row r="11" spans="2:38" ht="6" customHeight="1">
      <c r="B11" s="215"/>
      <c r="C11" s="219"/>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1"/>
      <c r="AB11" s="216"/>
      <c r="AE11" s="218"/>
      <c r="AF11" s="218"/>
      <c r="AG11" s="218"/>
      <c r="AH11" s="218"/>
      <c r="AI11" s="218"/>
      <c r="AJ11" s="218"/>
      <c r="AK11" s="218"/>
      <c r="AL11" s="218"/>
    </row>
    <row r="12" spans="2:38" ht="22.5" customHeight="1">
      <c r="B12" s="215"/>
      <c r="C12" s="219"/>
      <c r="D12" s="220"/>
      <c r="E12" s="220"/>
      <c r="F12" s="220"/>
      <c r="G12" s="220"/>
      <c r="H12" s="220"/>
      <c r="I12" s="220"/>
      <c r="J12" s="220"/>
      <c r="K12" s="220"/>
      <c r="L12" s="220"/>
      <c r="M12" s="220"/>
      <c r="N12" s="220"/>
      <c r="O12" s="220"/>
      <c r="P12" s="220"/>
      <c r="Q12" s="220"/>
      <c r="R12" s="682" t="s">
        <v>442</v>
      </c>
      <c r="S12" s="682"/>
      <c r="T12" s="682"/>
      <c r="U12" s="682"/>
      <c r="V12" s="682"/>
      <c r="W12" s="682"/>
      <c r="X12" s="682"/>
      <c r="Y12" s="682"/>
      <c r="Z12" s="682"/>
      <c r="AA12" s="682"/>
      <c r="AB12" s="216"/>
      <c r="AE12" s="218"/>
      <c r="AF12" s="218"/>
      <c r="AG12" s="218"/>
      <c r="AH12" s="218"/>
      <c r="AI12" s="218"/>
      <c r="AJ12" s="218"/>
      <c r="AK12" s="218"/>
      <c r="AL12" s="218"/>
    </row>
    <row r="13" spans="2:38" ht="18" customHeight="1">
      <c r="B13" s="215"/>
      <c r="C13" s="219"/>
      <c r="D13" s="220"/>
      <c r="E13" s="220"/>
      <c r="F13" s="220"/>
      <c r="G13" s="220"/>
      <c r="H13" s="220"/>
      <c r="I13" s="220"/>
      <c r="J13" s="220"/>
      <c r="K13" s="220"/>
      <c r="L13" s="220"/>
      <c r="M13" s="220"/>
      <c r="N13" s="220"/>
      <c r="O13" s="220"/>
      <c r="P13" s="220"/>
      <c r="Q13" s="220"/>
      <c r="R13" s="795" t="s">
        <v>1001</v>
      </c>
      <c r="S13" s="795"/>
      <c r="T13" s="795"/>
      <c r="U13" s="795"/>
      <c r="V13" s="795"/>
      <c r="W13" s="795"/>
      <c r="X13" s="795"/>
      <c r="Y13" s="795"/>
      <c r="Z13" s="795"/>
      <c r="AA13" s="795"/>
      <c r="AB13" s="216"/>
      <c r="AE13" s="218"/>
      <c r="AF13" s="218"/>
      <c r="AG13" s="218"/>
      <c r="AH13" s="218"/>
      <c r="AI13" s="218"/>
      <c r="AJ13" s="218"/>
      <c r="AK13" s="218"/>
      <c r="AL13" s="218"/>
    </row>
    <row r="14" spans="2:38" ht="12.75" customHeight="1">
      <c r="B14" s="215"/>
      <c r="C14" s="219"/>
      <c r="D14" s="220"/>
      <c r="E14" s="220"/>
      <c r="F14" s="220"/>
      <c r="G14" s="220"/>
      <c r="H14" s="220"/>
      <c r="I14" s="220"/>
      <c r="J14" s="220"/>
      <c r="K14" s="220"/>
      <c r="L14" s="220"/>
      <c r="M14" s="220"/>
      <c r="N14" s="220"/>
      <c r="O14" s="220"/>
      <c r="P14" s="220"/>
      <c r="Q14" s="220"/>
      <c r="R14" s="795"/>
      <c r="S14" s="795"/>
      <c r="T14" s="795"/>
      <c r="U14" s="795"/>
      <c r="V14" s="795"/>
      <c r="W14" s="795"/>
      <c r="X14" s="795"/>
      <c r="Y14" s="795"/>
      <c r="Z14" s="795"/>
      <c r="AA14" s="795"/>
      <c r="AB14" s="216"/>
      <c r="AE14" s="218"/>
      <c r="AF14" s="218"/>
      <c r="AG14" s="218"/>
      <c r="AH14" s="218"/>
      <c r="AI14" s="218"/>
      <c r="AJ14" s="218"/>
      <c r="AK14" s="218"/>
      <c r="AL14" s="218"/>
    </row>
    <row r="15" spans="2:38" ht="22.5" customHeight="1">
      <c r="B15" s="215"/>
      <c r="C15" s="219"/>
      <c r="D15" s="220"/>
      <c r="E15" s="220"/>
      <c r="F15" s="220"/>
      <c r="G15" s="220"/>
      <c r="H15" s="220"/>
      <c r="I15" s="220"/>
      <c r="J15" s="220"/>
      <c r="K15" s="220"/>
      <c r="L15" s="220"/>
      <c r="M15" s="220"/>
      <c r="N15" s="220"/>
      <c r="O15" s="220"/>
      <c r="P15" s="220"/>
      <c r="Q15" s="220"/>
      <c r="R15" s="795"/>
      <c r="S15" s="795"/>
      <c r="T15" s="795"/>
      <c r="U15" s="795"/>
      <c r="V15" s="795"/>
      <c r="W15" s="795"/>
      <c r="X15" s="795"/>
      <c r="Y15" s="795"/>
      <c r="Z15" s="795"/>
      <c r="AA15" s="795"/>
      <c r="AB15" s="216"/>
      <c r="AE15" s="218"/>
      <c r="AF15" s="218"/>
      <c r="AG15" s="218"/>
      <c r="AH15" s="218"/>
      <c r="AI15" s="218"/>
      <c r="AJ15" s="218"/>
      <c r="AK15" s="218"/>
      <c r="AL15" s="218"/>
    </row>
    <row r="16" spans="2:38" ht="18" customHeight="1">
      <c r="B16" s="215"/>
      <c r="C16" s="219"/>
      <c r="D16" s="220"/>
      <c r="E16" s="220"/>
      <c r="F16" s="220"/>
      <c r="G16" s="220"/>
      <c r="H16" s="220"/>
      <c r="I16" s="220"/>
      <c r="J16" s="220"/>
      <c r="K16" s="220"/>
      <c r="L16" s="220"/>
      <c r="M16" s="220"/>
      <c r="N16" s="220"/>
      <c r="O16" s="220"/>
      <c r="P16" s="220"/>
      <c r="Q16" s="220"/>
      <c r="R16" s="795"/>
      <c r="S16" s="795"/>
      <c r="T16" s="795"/>
      <c r="U16" s="795"/>
      <c r="V16" s="795"/>
      <c r="W16" s="795"/>
      <c r="X16" s="795"/>
      <c r="Y16" s="795"/>
      <c r="Z16" s="795"/>
      <c r="AA16" s="795"/>
      <c r="AB16" s="216"/>
      <c r="AE16" s="218"/>
      <c r="AF16" s="218"/>
      <c r="AG16" s="218"/>
      <c r="AH16" s="218"/>
      <c r="AI16" s="218"/>
      <c r="AJ16" s="218"/>
      <c r="AK16" s="218"/>
      <c r="AL16" s="218"/>
    </row>
    <row r="17" spans="2:38" ht="29.25" customHeight="1">
      <c r="B17" s="215"/>
      <c r="C17" s="219"/>
      <c r="D17" s="220"/>
      <c r="E17" s="220"/>
      <c r="F17" s="220"/>
      <c r="G17" s="220"/>
      <c r="H17" s="220"/>
      <c r="I17" s="220"/>
      <c r="J17" s="220"/>
      <c r="K17" s="220"/>
      <c r="L17" s="220"/>
      <c r="M17" s="220"/>
      <c r="N17" s="220"/>
      <c r="O17" s="220"/>
      <c r="P17" s="220"/>
      <c r="Q17" s="220"/>
      <c r="R17" s="795"/>
      <c r="S17" s="795"/>
      <c r="T17" s="795"/>
      <c r="U17" s="795"/>
      <c r="V17" s="795"/>
      <c r="W17" s="795"/>
      <c r="X17" s="795"/>
      <c r="Y17" s="795"/>
      <c r="Z17" s="795"/>
      <c r="AA17" s="795"/>
      <c r="AB17" s="216"/>
      <c r="AE17" s="218"/>
      <c r="AF17" s="218"/>
      <c r="AG17" s="218"/>
      <c r="AH17" s="218"/>
      <c r="AI17" s="218"/>
      <c r="AJ17" s="218"/>
      <c r="AK17" s="218"/>
      <c r="AL17" s="218"/>
    </row>
    <row r="18" spans="2:38" ht="18" customHeight="1">
      <c r="B18" s="215"/>
      <c r="C18" s="219"/>
      <c r="D18" s="220"/>
      <c r="E18" s="220"/>
      <c r="F18" s="220"/>
      <c r="G18" s="220"/>
      <c r="H18" s="220"/>
      <c r="I18" s="220"/>
      <c r="J18" s="220"/>
      <c r="K18" s="220"/>
      <c r="L18" s="220"/>
      <c r="M18" s="220"/>
      <c r="N18" s="220"/>
      <c r="O18" s="220"/>
      <c r="P18" s="220"/>
      <c r="Q18" s="220"/>
      <c r="R18" s="795"/>
      <c r="S18" s="795"/>
      <c r="T18" s="795"/>
      <c r="U18" s="795"/>
      <c r="V18" s="795"/>
      <c r="W18" s="795"/>
      <c r="X18" s="795"/>
      <c r="Y18" s="795"/>
      <c r="Z18" s="795"/>
      <c r="AA18" s="795"/>
      <c r="AB18" s="216"/>
      <c r="AE18" s="218"/>
      <c r="AF18" s="218"/>
      <c r="AG18" s="218"/>
      <c r="AH18" s="218"/>
      <c r="AI18" s="218"/>
      <c r="AJ18" s="218"/>
      <c r="AK18" s="218"/>
      <c r="AL18" s="218"/>
    </row>
    <row r="19" spans="2:38" ht="24" customHeight="1">
      <c r="B19" s="215"/>
      <c r="C19" s="219"/>
      <c r="D19" s="220"/>
      <c r="E19" s="220"/>
      <c r="F19" s="220"/>
      <c r="G19" s="220"/>
      <c r="H19" s="220"/>
      <c r="I19" s="220"/>
      <c r="J19" s="220"/>
      <c r="K19" s="220"/>
      <c r="L19" s="220"/>
      <c r="M19" s="220"/>
      <c r="N19" s="220"/>
      <c r="O19" s="220"/>
      <c r="P19" s="220"/>
      <c r="Q19" s="220"/>
      <c r="R19" s="795"/>
      <c r="S19" s="795"/>
      <c r="T19" s="795"/>
      <c r="U19" s="795"/>
      <c r="V19" s="795"/>
      <c r="W19" s="795"/>
      <c r="X19" s="795"/>
      <c r="Y19" s="795"/>
      <c r="Z19" s="795"/>
      <c r="AA19" s="795"/>
      <c r="AB19" s="216"/>
      <c r="AE19" s="218"/>
      <c r="AF19" s="218"/>
      <c r="AG19" s="218"/>
      <c r="AH19" s="218"/>
      <c r="AI19" s="218"/>
      <c r="AJ19" s="218"/>
      <c r="AK19" s="218"/>
      <c r="AL19" s="218"/>
    </row>
    <row r="20" spans="2:38" ht="22.5" customHeight="1">
      <c r="B20" s="215"/>
      <c r="C20" s="219"/>
      <c r="D20" s="220"/>
      <c r="E20" s="220"/>
      <c r="F20" s="220"/>
      <c r="G20" s="220"/>
      <c r="H20" s="220"/>
      <c r="I20" s="220"/>
      <c r="J20" s="220"/>
      <c r="K20" s="220"/>
      <c r="L20" s="220"/>
      <c r="M20" s="220"/>
      <c r="N20" s="220"/>
      <c r="O20" s="220"/>
      <c r="P20" s="220"/>
      <c r="Q20" s="220"/>
      <c r="R20" s="795"/>
      <c r="S20" s="795"/>
      <c r="T20" s="795"/>
      <c r="U20" s="795"/>
      <c r="V20" s="795"/>
      <c r="W20" s="795"/>
      <c r="X20" s="795"/>
      <c r="Y20" s="795"/>
      <c r="Z20" s="795"/>
      <c r="AA20" s="795"/>
      <c r="AB20" s="216"/>
      <c r="AE20" s="218"/>
      <c r="AF20" s="218"/>
      <c r="AG20" s="218"/>
      <c r="AH20" s="218"/>
      <c r="AI20" s="218"/>
      <c r="AJ20" s="218"/>
      <c r="AK20" s="218"/>
      <c r="AL20" s="218"/>
    </row>
    <row r="21" spans="2:38" ht="18" customHeight="1">
      <c r="B21" s="215"/>
      <c r="C21" s="219"/>
      <c r="D21" s="220"/>
      <c r="E21" s="220"/>
      <c r="F21" s="220"/>
      <c r="G21" s="220"/>
      <c r="H21" s="220"/>
      <c r="I21" s="220"/>
      <c r="J21" s="220"/>
      <c r="K21" s="220"/>
      <c r="L21" s="220"/>
      <c r="M21" s="220"/>
      <c r="N21" s="220"/>
      <c r="O21" s="220"/>
      <c r="P21" s="220"/>
      <c r="Q21" s="220"/>
      <c r="R21" s="632" t="s">
        <v>478</v>
      </c>
      <c r="S21" s="632"/>
      <c r="T21" s="632"/>
      <c r="U21" s="632"/>
      <c r="V21" s="632"/>
      <c r="W21" s="632"/>
      <c r="X21" s="632"/>
      <c r="Y21" s="632"/>
      <c r="Z21" s="632"/>
      <c r="AA21" s="632"/>
      <c r="AB21" s="216"/>
      <c r="AE21" s="218"/>
      <c r="AF21" s="218"/>
      <c r="AG21" s="218"/>
      <c r="AH21" s="218"/>
      <c r="AI21" s="218"/>
      <c r="AJ21" s="218"/>
      <c r="AK21" s="218"/>
      <c r="AL21" s="218"/>
    </row>
    <row r="22" spans="2:38" ht="31.5" customHeight="1">
      <c r="B22" s="215"/>
      <c r="C22" s="219"/>
      <c r="D22" s="220"/>
      <c r="E22" s="220"/>
      <c r="F22" s="220"/>
      <c r="G22" s="220"/>
      <c r="H22" s="220"/>
      <c r="I22" s="220"/>
      <c r="J22" s="220"/>
      <c r="K22" s="220"/>
      <c r="L22" s="220"/>
      <c r="M22" s="220"/>
      <c r="N22" s="220"/>
      <c r="O22" s="220"/>
      <c r="P22" s="220"/>
      <c r="Q22" s="220"/>
      <c r="R22" s="796" t="s">
        <v>1002</v>
      </c>
      <c r="S22" s="796"/>
      <c r="T22" s="796"/>
      <c r="U22" s="796"/>
      <c r="V22" s="796"/>
      <c r="W22" s="796"/>
      <c r="X22" s="796"/>
      <c r="Y22" s="796"/>
      <c r="Z22" s="796"/>
      <c r="AA22" s="796"/>
      <c r="AB22" s="216"/>
      <c r="AE22" s="218"/>
      <c r="AF22" s="218"/>
      <c r="AG22" s="218"/>
      <c r="AH22" s="218"/>
      <c r="AI22" s="218"/>
      <c r="AJ22" s="218"/>
      <c r="AK22" s="218"/>
      <c r="AL22" s="218"/>
    </row>
    <row r="23" spans="2:38" ht="18" customHeight="1">
      <c r="B23" s="215"/>
      <c r="C23" s="219"/>
      <c r="D23" s="220"/>
      <c r="E23" s="220"/>
      <c r="F23" s="220"/>
      <c r="G23" s="220"/>
      <c r="H23" s="220"/>
      <c r="I23" s="220"/>
      <c r="J23" s="220"/>
      <c r="K23" s="220"/>
      <c r="L23" s="220"/>
      <c r="M23" s="220"/>
      <c r="N23" s="220"/>
      <c r="O23" s="220"/>
      <c r="P23" s="220"/>
      <c r="Q23" s="220"/>
      <c r="R23" s="796"/>
      <c r="S23" s="796"/>
      <c r="T23" s="796"/>
      <c r="U23" s="796"/>
      <c r="V23" s="796"/>
      <c r="W23" s="796"/>
      <c r="X23" s="796"/>
      <c r="Y23" s="796"/>
      <c r="Z23" s="796"/>
      <c r="AA23" s="796"/>
      <c r="AB23" s="216"/>
      <c r="AE23" s="218"/>
      <c r="AF23" s="218"/>
      <c r="AG23" s="218"/>
      <c r="AH23" s="218"/>
      <c r="AI23" s="218"/>
      <c r="AJ23" s="218"/>
      <c r="AK23" s="218"/>
      <c r="AL23" s="218"/>
    </row>
    <row r="24" spans="2:38" ht="18" customHeight="1">
      <c r="B24" s="215"/>
      <c r="C24" s="219"/>
      <c r="D24" s="220"/>
      <c r="E24" s="220"/>
      <c r="F24" s="220"/>
      <c r="G24" s="220"/>
      <c r="H24" s="220"/>
      <c r="I24" s="220"/>
      <c r="J24" s="220"/>
      <c r="K24" s="220"/>
      <c r="L24" s="220"/>
      <c r="M24" s="220"/>
      <c r="N24" s="220"/>
      <c r="O24" s="220"/>
      <c r="P24" s="220"/>
      <c r="Q24" s="220"/>
      <c r="R24" s="796"/>
      <c r="S24" s="796"/>
      <c r="T24" s="796"/>
      <c r="U24" s="796"/>
      <c r="V24" s="796"/>
      <c r="W24" s="796"/>
      <c r="X24" s="796"/>
      <c r="Y24" s="796"/>
      <c r="Z24" s="796"/>
      <c r="AA24" s="796"/>
      <c r="AB24" s="216"/>
      <c r="AE24" s="218"/>
      <c r="AF24" s="218"/>
      <c r="AG24" s="218"/>
      <c r="AH24" s="218"/>
      <c r="AI24" s="218"/>
      <c r="AJ24" s="218"/>
      <c r="AK24" s="218"/>
      <c r="AL24" s="218"/>
    </row>
    <row r="25" spans="2:38" ht="18" customHeight="1">
      <c r="B25" s="215"/>
      <c r="C25" s="219"/>
      <c r="D25" s="220"/>
      <c r="E25" s="220"/>
      <c r="F25" s="220"/>
      <c r="G25" s="220"/>
      <c r="H25" s="220"/>
      <c r="I25" s="220"/>
      <c r="J25" s="220"/>
      <c r="K25" s="220"/>
      <c r="L25" s="220"/>
      <c r="M25" s="220"/>
      <c r="N25" s="220"/>
      <c r="O25" s="220"/>
      <c r="P25" s="220"/>
      <c r="Q25" s="220"/>
      <c r="R25" s="796"/>
      <c r="S25" s="796"/>
      <c r="T25" s="796"/>
      <c r="U25" s="796"/>
      <c r="V25" s="796"/>
      <c r="W25" s="796"/>
      <c r="X25" s="796"/>
      <c r="Y25" s="796"/>
      <c r="Z25" s="796"/>
      <c r="AA25" s="796"/>
      <c r="AB25" s="216"/>
      <c r="AE25" s="218"/>
      <c r="AF25" s="218"/>
      <c r="AG25" s="218"/>
      <c r="AH25" s="218"/>
      <c r="AI25" s="218"/>
      <c r="AJ25" s="218"/>
      <c r="AK25" s="218"/>
      <c r="AL25" s="218"/>
    </row>
    <row r="26" spans="2:38" ht="18" customHeight="1">
      <c r="B26" s="215"/>
      <c r="C26" s="219"/>
      <c r="D26" s="220"/>
      <c r="E26" s="220"/>
      <c r="F26" s="220"/>
      <c r="G26" s="220"/>
      <c r="H26" s="220"/>
      <c r="I26" s="220"/>
      <c r="J26" s="220"/>
      <c r="K26" s="220"/>
      <c r="L26" s="220"/>
      <c r="M26" s="220"/>
      <c r="N26" s="220"/>
      <c r="O26" s="220"/>
      <c r="P26" s="220"/>
      <c r="Q26" s="220"/>
      <c r="R26" s="796"/>
      <c r="S26" s="796"/>
      <c r="T26" s="796"/>
      <c r="U26" s="796"/>
      <c r="V26" s="796"/>
      <c r="W26" s="796"/>
      <c r="X26" s="796"/>
      <c r="Y26" s="796"/>
      <c r="Z26" s="796"/>
      <c r="AA26" s="796"/>
      <c r="AB26" s="216"/>
      <c r="AE26" s="218"/>
      <c r="AF26" s="218"/>
      <c r="AG26" s="218"/>
      <c r="AH26" s="218"/>
      <c r="AI26" s="218"/>
      <c r="AJ26" s="218"/>
      <c r="AK26" s="218"/>
      <c r="AL26" s="218"/>
    </row>
    <row r="27" spans="2:38" ht="18" customHeight="1">
      <c r="B27" s="215"/>
      <c r="C27" s="219"/>
      <c r="D27" s="220"/>
      <c r="E27" s="220"/>
      <c r="F27" s="220"/>
      <c r="G27" s="220"/>
      <c r="H27" s="220"/>
      <c r="I27" s="220"/>
      <c r="J27" s="220"/>
      <c r="K27" s="220"/>
      <c r="L27" s="220"/>
      <c r="M27" s="220"/>
      <c r="N27" s="220"/>
      <c r="O27" s="220"/>
      <c r="P27" s="220"/>
      <c r="Q27" s="220"/>
      <c r="R27" s="796"/>
      <c r="S27" s="796"/>
      <c r="T27" s="796"/>
      <c r="U27" s="796"/>
      <c r="V27" s="796"/>
      <c r="W27" s="796"/>
      <c r="X27" s="796"/>
      <c r="Y27" s="796"/>
      <c r="Z27" s="796"/>
      <c r="AA27" s="796"/>
      <c r="AB27" s="216"/>
      <c r="AE27" s="218"/>
      <c r="AF27" s="218"/>
      <c r="AG27" s="218"/>
      <c r="AH27" s="218"/>
      <c r="AI27" s="218"/>
      <c r="AJ27" s="218"/>
      <c r="AK27" s="218"/>
      <c r="AL27" s="218"/>
    </row>
    <row r="28" spans="2:38" ht="19.5" customHeight="1">
      <c r="B28" s="215"/>
      <c r="C28" s="219"/>
      <c r="D28" s="220"/>
      <c r="E28" s="220"/>
      <c r="F28" s="348"/>
      <c r="G28" s="220"/>
      <c r="H28" s="220"/>
      <c r="I28" s="220"/>
      <c r="J28" s="220"/>
      <c r="K28" s="348"/>
      <c r="L28" s="220"/>
      <c r="M28" s="220"/>
      <c r="N28" s="220"/>
      <c r="O28" s="220"/>
      <c r="P28" s="220"/>
      <c r="Q28" s="220"/>
      <c r="R28" s="796"/>
      <c r="S28" s="796"/>
      <c r="T28" s="796"/>
      <c r="U28" s="796"/>
      <c r="V28" s="796"/>
      <c r="W28" s="796"/>
      <c r="X28" s="796"/>
      <c r="Y28" s="796"/>
      <c r="Z28" s="796"/>
      <c r="AA28" s="796"/>
      <c r="AB28" s="216"/>
      <c r="AE28" s="218"/>
      <c r="AF28" s="218"/>
      <c r="AG28" s="218"/>
      <c r="AH28" s="218"/>
      <c r="AI28" s="218"/>
      <c r="AJ28" s="218"/>
      <c r="AK28" s="218"/>
      <c r="AL28" s="218"/>
    </row>
    <row r="29" spans="2:38" ht="3.75" customHeight="1">
      <c r="B29" s="215"/>
      <c r="C29" s="219"/>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1"/>
      <c r="AB29" s="216"/>
      <c r="AE29" s="218"/>
      <c r="AF29" s="218"/>
      <c r="AG29" s="218"/>
      <c r="AH29" s="218"/>
      <c r="AI29" s="218"/>
      <c r="AJ29" s="218"/>
      <c r="AK29" s="218"/>
      <c r="AL29" s="218"/>
    </row>
    <row r="30" spans="2:38" ht="22.5" customHeight="1">
      <c r="B30" s="215"/>
      <c r="C30" s="219"/>
      <c r="D30" s="222" t="s">
        <v>501</v>
      </c>
      <c r="E30" s="223"/>
      <c r="F30" s="224" t="s">
        <v>502</v>
      </c>
      <c r="G30" s="224" t="s">
        <v>503</v>
      </c>
      <c r="H30" s="224" t="s">
        <v>504</v>
      </c>
      <c r="I30" s="224" t="s">
        <v>505</v>
      </c>
      <c r="J30" s="224" t="s">
        <v>506</v>
      </c>
      <c r="K30" s="224" t="s">
        <v>507</v>
      </c>
      <c r="L30" s="224" t="s">
        <v>508</v>
      </c>
      <c r="M30" s="224" t="s">
        <v>509</v>
      </c>
      <c r="N30" s="224" t="s">
        <v>510</v>
      </c>
      <c r="O30" s="224" t="s">
        <v>511</v>
      </c>
      <c r="P30" s="224" t="s">
        <v>512</v>
      </c>
      <c r="Q30" s="224" t="s">
        <v>513</v>
      </c>
      <c r="R30" s="225" t="s">
        <v>514</v>
      </c>
      <c r="U30" s="220"/>
      <c r="V30" s="220"/>
      <c r="W30" s="220"/>
      <c r="X30" s="220"/>
      <c r="Y30" s="220"/>
      <c r="Z30" s="220"/>
      <c r="AA30" s="221"/>
      <c r="AB30" s="216"/>
      <c r="AE30" s="218"/>
      <c r="AF30" s="218"/>
      <c r="AG30" s="218"/>
      <c r="AH30" s="218"/>
      <c r="AI30" s="218"/>
      <c r="AJ30" s="218"/>
      <c r="AK30" s="218"/>
      <c r="AL30" s="218"/>
    </row>
    <row r="31" spans="2:38" ht="22.5" customHeight="1">
      <c r="B31" s="215"/>
      <c r="C31" s="219"/>
      <c r="D31" s="227" t="s">
        <v>1003</v>
      </c>
      <c r="E31" s="228"/>
      <c r="F31" s="457">
        <f>INDICADORES!H99</f>
        <v>2308074349</v>
      </c>
      <c r="G31" s="457">
        <f>INDICADORES!K99</f>
        <v>2896366432.8800001</v>
      </c>
      <c r="H31" s="457">
        <f>INDICADORES!N99</f>
        <v>3059614932.5700002</v>
      </c>
      <c r="I31" s="457">
        <f>INDICADORES!T99</f>
        <v>3172324249.5799999</v>
      </c>
      <c r="J31" s="457">
        <f>INDICADORES!W99</f>
        <v>3146484015</v>
      </c>
      <c r="K31" s="457">
        <f>INDICADORES!Z99</f>
        <v>2397474334.6199999</v>
      </c>
      <c r="L31" s="457">
        <f>INDICADORES!AF99</f>
        <v>2820498337</v>
      </c>
      <c r="M31" s="457">
        <f>INDICADORES!AI99</f>
        <v>2970777540</v>
      </c>
      <c r="N31" s="457">
        <f>INDICADORES!AL99</f>
        <v>3416394171</v>
      </c>
      <c r="O31" s="457">
        <f>INDICADORES!AR99</f>
        <v>3548261052</v>
      </c>
      <c r="P31" s="457">
        <f>INDICADORES!AU99</f>
        <v>3804779973</v>
      </c>
      <c r="Q31" s="457">
        <f>INDICADORES!AX99</f>
        <v>4653134265.1199999</v>
      </c>
      <c r="R31" s="457">
        <f>SUM(F31:Q31)</f>
        <v>38194183651.770004</v>
      </c>
      <c r="U31" s="220"/>
      <c r="V31" s="220"/>
      <c r="W31" s="220"/>
      <c r="X31" s="220"/>
      <c r="Y31" s="220"/>
      <c r="Z31" s="220"/>
      <c r="AA31" s="221"/>
      <c r="AB31" s="216"/>
      <c r="AE31" s="218"/>
      <c r="AF31" s="218"/>
      <c r="AG31" s="218"/>
      <c r="AH31" s="218"/>
      <c r="AI31" s="218"/>
      <c r="AJ31" s="218"/>
      <c r="AK31" s="218"/>
      <c r="AL31" s="218"/>
    </row>
    <row r="32" spans="2:38" ht="22.5" customHeight="1">
      <c r="B32" s="215"/>
      <c r="C32" s="219"/>
      <c r="D32" s="227" t="s">
        <v>1004</v>
      </c>
      <c r="E32" s="228"/>
      <c r="F32" s="446">
        <f>INDICADORES!I99</f>
        <v>793634608</v>
      </c>
      <c r="G32" s="446">
        <f>INDICADORES!L99</f>
        <v>893350025.33000004</v>
      </c>
      <c r="H32" s="446">
        <f>INDICADORES!O99</f>
        <v>575723160</v>
      </c>
      <c r="I32" s="446">
        <f>INDICADORES!U99</f>
        <v>821722389.51999998</v>
      </c>
      <c r="J32" s="446">
        <f>INDICADORES!X99</f>
        <v>1133802065</v>
      </c>
      <c r="K32" s="446">
        <f>INDICADORES!AA99</f>
        <v>1113037774</v>
      </c>
      <c r="L32" s="446">
        <f>INDICADORES!AG99</f>
        <v>895335971</v>
      </c>
      <c r="M32" s="446">
        <f>INDICADORES!AJ99</f>
        <v>1022543040</v>
      </c>
      <c r="N32" s="446">
        <f>INDICADORES!AM99</f>
        <v>1015924496</v>
      </c>
      <c r="O32" s="446">
        <f>INDICADORES!AS99</f>
        <v>904175264</v>
      </c>
      <c r="P32" s="446">
        <f>INDICADORES!AV99</f>
        <v>1027476889</v>
      </c>
      <c r="Q32" s="446">
        <f>INDICADORES!AY99</f>
        <v>1339846934</v>
      </c>
      <c r="R32" s="457">
        <f>SUM(F32:Q32)</f>
        <v>11536572615.85</v>
      </c>
      <c r="U32" s="220"/>
      <c r="V32" s="220"/>
      <c r="W32" s="220"/>
      <c r="X32" s="220"/>
      <c r="Y32" s="220"/>
      <c r="Z32" s="220"/>
      <c r="AA32" s="221"/>
      <c r="AB32" s="216"/>
      <c r="AE32" s="218"/>
      <c r="AF32" s="218"/>
      <c r="AG32" s="218"/>
      <c r="AH32" s="218"/>
      <c r="AI32" s="218"/>
      <c r="AJ32" s="218"/>
      <c r="AK32" s="218"/>
      <c r="AL32" s="218"/>
    </row>
    <row r="33" spans="2:38" ht="22.5" customHeight="1">
      <c r="B33" s="215"/>
      <c r="C33" s="219"/>
      <c r="D33" s="231" t="s">
        <v>515</v>
      </c>
      <c r="E33" s="232"/>
      <c r="F33" s="475">
        <f t="shared" ref="F33:Q33" si="0">+F31+F32</f>
        <v>3101708957</v>
      </c>
      <c r="G33" s="475">
        <f t="shared" si="0"/>
        <v>3789716458.21</v>
      </c>
      <c r="H33" s="475">
        <f t="shared" si="0"/>
        <v>3635338092.5700002</v>
      </c>
      <c r="I33" s="475">
        <f t="shared" si="0"/>
        <v>3994046639.0999999</v>
      </c>
      <c r="J33" s="475">
        <f t="shared" si="0"/>
        <v>4280286080</v>
      </c>
      <c r="K33" s="475">
        <f t="shared" si="0"/>
        <v>3510512108.6199999</v>
      </c>
      <c r="L33" s="475">
        <f t="shared" si="0"/>
        <v>3715834308</v>
      </c>
      <c r="M33" s="475">
        <f t="shared" si="0"/>
        <v>3993320580</v>
      </c>
      <c r="N33" s="475">
        <f t="shared" si="0"/>
        <v>4432318667</v>
      </c>
      <c r="O33" s="475">
        <f t="shared" si="0"/>
        <v>4452436316</v>
      </c>
      <c r="P33" s="475">
        <f t="shared" si="0"/>
        <v>4832256862</v>
      </c>
      <c r="Q33" s="475">
        <f t="shared" si="0"/>
        <v>5992981199.1199999</v>
      </c>
      <c r="R33" s="457">
        <f>SUM(F33:Q33)</f>
        <v>49730756267.620003</v>
      </c>
      <c r="T33" s="470">
        <f>AVERAGE(F33:Q33)</f>
        <v>4144229688.9683337</v>
      </c>
      <c r="U33" s="468"/>
      <c r="V33" s="220"/>
      <c r="W33" s="220"/>
      <c r="X33" s="220"/>
      <c r="Y33" s="220"/>
      <c r="Z33" s="220"/>
      <c r="AA33" s="221"/>
      <c r="AB33" s="216"/>
      <c r="AE33" s="218"/>
      <c r="AF33" s="218"/>
      <c r="AG33" s="218"/>
      <c r="AH33" s="218"/>
      <c r="AI33" s="218"/>
      <c r="AJ33" s="218"/>
      <c r="AK33" s="218"/>
      <c r="AL33" s="218"/>
    </row>
    <row r="34" spans="2:38" ht="18.75" customHeight="1">
      <c r="B34" s="215"/>
      <c r="C34" s="219"/>
      <c r="D34" s="231" t="s">
        <v>516</v>
      </c>
      <c r="E34" s="476"/>
      <c r="F34" s="477">
        <v>1466960426.47</v>
      </c>
      <c r="G34" s="477">
        <v>3224811865.79</v>
      </c>
      <c r="H34" s="477">
        <v>2530935879</v>
      </c>
      <c r="I34" s="477">
        <v>2362503846</v>
      </c>
      <c r="J34" s="477">
        <v>2461194333</v>
      </c>
      <c r="K34" s="477">
        <v>2411825796.4400001</v>
      </c>
      <c r="L34" s="477">
        <v>2968612938.0900002</v>
      </c>
      <c r="M34" s="477">
        <v>2654952904.8800001</v>
      </c>
      <c r="N34" s="477">
        <v>2777688458</v>
      </c>
      <c r="O34" s="477">
        <v>3809434635</v>
      </c>
      <c r="P34" s="477">
        <v>2344135556</v>
      </c>
      <c r="Q34" s="477">
        <v>4430232062</v>
      </c>
      <c r="R34" s="477">
        <v>33443288700.669998</v>
      </c>
      <c r="U34" s="220"/>
      <c r="V34" s="220"/>
      <c r="W34" s="220"/>
      <c r="X34" s="220"/>
      <c r="Y34" s="220"/>
      <c r="Z34" s="220"/>
      <c r="AA34" s="221"/>
      <c r="AB34" s="216"/>
      <c r="AE34" s="218"/>
      <c r="AF34" s="218"/>
      <c r="AG34" s="218"/>
      <c r="AH34" s="218"/>
      <c r="AI34" s="218"/>
      <c r="AJ34" s="218"/>
      <c r="AK34" s="218"/>
      <c r="AL34" s="218"/>
    </row>
    <row r="35" spans="2:38" ht="21" customHeight="1">
      <c r="B35" s="215"/>
      <c r="C35" s="219"/>
      <c r="D35" s="478" t="s">
        <v>26</v>
      </c>
      <c r="E35" s="479"/>
      <c r="F35" s="480">
        <v>2412883053.1480899</v>
      </c>
      <c r="G35" s="480">
        <v>2412883053.1480899</v>
      </c>
      <c r="H35" s="480">
        <v>2412883053.1480899</v>
      </c>
      <c r="I35" s="480">
        <v>2412883053.1480899</v>
      </c>
      <c r="J35" s="480">
        <v>2412883053.1480899</v>
      </c>
      <c r="K35" s="480">
        <v>2412883053.1480899</v>
      </c>
      <c r="L35" s="480">
        <v>2412883053.1480899</v>
      </c>
      <c r="M35" s="480">
        <v>2412883053.1480899</v>
      </c>
      <c r="N35" s="480">
        <v>2412883053.1480899</v>
      </c>
      <c r="O35" s="480">
        <v>2412883053.1480899</v>
      </c>
      <c r="P35" s="480">
        <v>2412883053.1480899</v>
      </c>
      <c r="Q35" s="480">
        <v>2412883053.1480899</v>
      </c>
      <c r="R35" s="477">
        <f>SUM(F35:Q35)</f>
        <v>28954596637.777081</v>
      </c>
      <c r="U35" s="220"/>
      <c r="V35" s="220"/>
      <c r="W35" s="220"/>
      <c r="X35" s="220"/>
      <c r="Y35" s="220"/>
      <c r="Z35" s="220"/>
      <c r="AA35" s="221"/>
      <c r="AB35" s="216"/>
      <c r="AE35" s="218"/>
      <c r="AF35" s="218"/>
      <c r="AG35" s="218"/>
      <c r="AH35" s="218"/>
      <c r="AI35" s="218"/>
      <c r="AJ35" s="218"/>
      <c r="AK35" s="218"/>
      <c r="AL35" s="218"/>
    </row>
    <row r="36" spans="2:38" ht="16.5" customHeight="1">
      <c r="B36" s="215"/>
      <c r="C36" s="219"/>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1"/>
      <c r="AB36" s="216"/>
      <c r="AE36" s="218"/>
      <c r="AF36" s="218"/>
      <c r="AG36" s="218"/>
      <c r="AH36" s="218"/>
      <c r="AI36" s="218"/>
      <c r="AJ36" s="218"/>
      <c r="AK36" s="218"/>
      <c r="AL36" s="218"/>
    </row>
    <row r="37" spans="2:38" ht="12.75" customHeight="1">
      <c r="B37" s="215"/>
      <c r="C37" s="676" t="s">
        <v>466</v>
      </c>
      <c r="D37" s="676"/>
      <c r="E37" s="676"/>
      <c r="F37" s="676"/>
      <c r="G37" s="676"/>
      <c r="H37" s="676"/>
      <c r="I37" s="676"/>
      <c r="J37" s="676"/>
      <c r="K37" s="676"/>
      <c r="L37" s="676"/>
      <c r="M37" s="676"/>
      <c r="N37" s="676"/>
      <c r="O37" s="659" t="s">
        <v>467</v>
      </c>
      <c r="P37" s="659"/>
      <c r="Q37" s="659"/>
      <c r="R37" s="659"/>
      <c r="S37" s="659"/>
      <c r="T37" s="659"/>
      <c r="U37" s="659"/>
      <c r="V37" s="659"/>
      <c r="W37" s="659"/>
      <c r="X37" s="659"/>
      <c r="Y37" s="659"/>
      <c r="Z37" s="659"/>
      <c r="AA37" s="659"/>
      <c r="AB37" s="216"/>
      <c r="AE37" s="218"/>
      <c r="AF37" s="218"/>
      <c r="AG37" s="218"/>
      <c r="AH37" s="218"/>
      <c r="AI37" s="218"/>
      <c r="AJ37" s="218"/>
      <c r="AK37" s="218"/>
      <c r="AL37" s="218"/>
    </row>
    <row r="38" spans="2:38" ht="42.75" customHeight="1">
      <c r="B38" s="215"/>
      <c r="C38" s="677" t="s">
        <v>27</v>
      </c>
      <c r="D38" s="677"/>
      <c r="E38" s="677"/>
      <c r="F38" s="677"/>
      <c r="G38" s="678" t="s">
        <v>1005</v>
      </c>
      <c r="H38" s="678"/>
      <c r="I38" s="678"/>
      <c r="J38" s="678"/>
      <c r="K38" s="678"/>
      <c r="L38" s="678"/>
      <c r="M38" s="678"/>
      <c r="N38" s="678"/>
      <c r="O38" s="679" t="s">
        <v>518</v>
      </c>
      <c r="P38" s="679"/>
      <c r="Q38" s="679"/>
      <c r="R38" s="679"/>
      <c r="S38" s="679"/>
      <c r="T38" s="742"/>
      <c r="U38" s="742"/>
      <c r="V38" s="742"/>
      <c r="W38" s="742"/>
      <c r="X38" s="742"/>
      <c r="Y38" s="742"/>
      <c r="Z38" s="742"/>
      <c r="AA38" s="742"/>
      <c r="AB38" s="216"/>
      <c r="AC38" s="238"/>
      <c r="AE38" s="261"/>
      <c r="AF38" s="646"/>
      <c r="AG38" s="646"/>
      <c r="AH38" s="646"/>
      <c r="AI38" s="646"/>
      <c r="AJ38" s="646"/>
      <c r="AK38" s="646"/>
      <c r="AL38" s="646"/>
    </row>
    <row r="39" spans="2:38" ht="24" customHeight="1">
      <c r="B39" s="215"/>
      <c r="C39" s="661" t="s">
        <v>28</v>
      </c>
      <c r="D39" s="661"/>
      <c r="E39" s="661"/>
      <c r="F39" s="661"/>
      <c r="G39" s="674" t="s">
        <v>219</v>
      </c>
      <c r="H39" s="674"/>
      <c r="I39" s="674"/>
      <c r="J39" s="674"/>
      <c r="K39" s="674"/>
      <c r="L39" s="674"/>
      <c r="M39" s="674"/>
      <c r="N39" s="674"/>
      <c r="O39" s="670" t="s">
        <v>519</v>
      </c>
      <c r="P39" s="670"/>
      <c r="Q39" s="670"/>
      <c r="R39" s="670"/>
      <c r="S39" s="670"/>
      <c r="T39" s="742"/>
      <c r="U39" s="742"/>
      <c r="V39" s="742"/>
      <c r="W39" s="742"/>
      <c r="X39" s="742"/>
      <c r="Y39" s="742"/>
      <c r="Z39" s="742"/>
      <c r="AA39" s="742"/>
      <c r="AB39" s="216"/>
      <c r="AC39" s="238"/>
      <c r="AE39" s="261"/>
      <c r="AF39" s="646"/>
      <c r="AG39" s="646"/>
      <c r="AH39" s="646"/>
      <c r="AI39" s="646"/>
      <c r="AJ39" s="646"/>
      <c r="AK39" s="646"/>
      <c r="AL39" s="646"/>
    </row>
    <row r="40" spans="2:38" ht="27" customHeight="1">
      <c r="B40" s="215"/>
      <c r="C40" s="661" t="s">
        <v>520</v>
      </c>
      <c r="D40" s="661"/>
      <c r="E40" s="661"/>
      <c r="F40" s="661"/>
      <c r="G40" s="674" t="s">
        <v>970</v>
      </c>
      <c r="H40" s="674"/>
      <c r="I40" s="674"/>
      <c r="J40" s="674"/>
      <c r="K40" s="674"/>
      <c r="L40" s="674"/>
      <c r="M40" s="674"/>
      <c r="N40" s="674"/>
      <c r="O40" s="675" t="s">
        <v>471</v>
      </c>
      <c r="P40" s="675"/>
      <c r="Q40" s="675"/>
      <c r="R40" s="675"/>
      <c r="S40" s="675"/>
      <c r="T40" s="740" t="s">
        <v>472</v>
      </c>
      <c r="U40" s="740"/>
      <c r="V40" s="740"/>
      <c r="W40" s="740"/>
      <c r="X40" s="740"/>
      <c r="Y40" s="740"/>
      <c r="Z40" s="740"/>
      <c r="AA40" s="740"/>
      <c r="AB40" s="216"/>
      <c r="AC40" s="238"/>
      <c r="AE40" s="261"/>
      <c r="AF40" s="239"/>
      <c r="AG40" s="239"/>
      <c r="AH40" s="239"/>
      <c r="AI40" s="239"/>
      <c r="AJ40" s="239"/>
      <c r="AK40" s="239"/>
      <c r="AL40" s="239"/>
    </row>
    <row r="41" spans="2:38" ht="21" customHeight="1">
      <c r="B41" s="215"/>
      <c r="C41" s="661" t="s">
        <v>468</v>
      </c>
      <c r="D41" s="661"/>
      <c r="E41" s="661"/>
      <c r="F41" s="661"/>
      <c r="G41" s="674" t="s">
        <v>971</v>
      </c>
      <c r="H41" s="674"/>
      <c r="I41" s="674"/>
      <c r="J41" s="674"/>
      <c r="K41" s="674"/>
      <c r="L41" s="674"/>
      <c r="M41" s="674"/>
      <c r="N41" s="674"/>
      <c r="O41" s="675" t="s">
        <v>473</v>
      </c>
      <c r="P41" s="675"/>
      <c r="Q41" s="675"/>
      <c r="R41" s="675"/>
      <c r="S41" s="675"/>
      <c r="T41" s="740" t="s">
        <v>472</v>
      </c>
      <c r="U41" s="740"/>
      <c r="V41" s="740"/>
      <c r="W41" s="740"/>
      <c r="X41" s="740"/>
      <c r="Y41" s="740"/>
      <c r="Z41" s="740"/>
      <c r="AA41" s="740"/>
      <c r="AB41" s="216"/>
      <c r="AC41" s="238"/>
      <c r="AE41" s="261"/>
      <c r="AF41" s="647"/>
      <c r="AG41" s="647"/>
      <c r="AH41" s="647"/>
      <c r="AI41" s="647"/>
      <c r="AJ41" s="647"/>
      <c r="AK41" s="647"/>
      <c r="AL41" s="647"/>
    </row>
    <row r="42" spans="2:38" ht="20.25" customHeight="1">
      <c r="B42" s="215"/>
      <c r="C42" s="668" t="s">
        <v>522</v>
      </c>
      <c r="D42" s="668"/>
      <c r="E42" s="668"/>
      <c r="F42" s="668"/>
      <c r="G42" s="669">
        <v>1</v>
      </c>
      <c r="H42" s="669"/>
      <c r="I42" s="669"/>
      <c r="J42" s="669"/>
      <c r="K42" s="669"/>
      <c r="L42" s="669"/>
      <c r="M42" s="669"/>
      <c r="N42" s="669"/>
      <c r="O42" s="670" t="s">
        <v>475</v>
      </c>
      <c r="P42" s="670"/>
      <c r="Q42" s="670"/>
      <c r="R42" s="670"/>
      <c r="S42" s="670"/>
      <c r="T42" s="742"/>
      <c r="U42" s="742"/>
      <c r="V42" s="742"/>
      <c r="W42" s="742"/>
      <c r="X42" s="742"/>
      <c r="Y42" s="742"/>
      <c r="Z42" s="742"/>
      <c r="AA42" s="742"/>
      <c r="AB42" s="216"/>
      <c r="AC42" s="238"/>
      <c r="AE42" s="261"/>
      <c r="AF42" s="647"/>
      <c r="AG42" s="647"/>
      <c r="AH42" s="647"/>
      <c r="AI42" s="647"/>
      <c r="AJ42" s="647"/>
      <c r="AK42" s="647"/>
      <c r="AL42" s="647"/>
    </row>
    <row r="43" spans="2:38" ht="24" customHeight="1">
      <c r="B43" s="215"/>
      <c r="C43" s="668"/>
      <c r="D43" s="668"/>
      <c r="E43" s="668"/>
      <c r="F43" s="668"/>
      <c r="G43" s="669"/>
      <c r="H43" s="669"/>
      <c r="I43" s="669"/>
      <c r="J43" s="669"/>
      <c r="K43" s="669"/>
      <c r="L43" s="669"/>
      <c r="M43" s="669"/>
      <c r="N43" s="669"/>
      <c r="O43" s="672" t="s">
        <v>476</v>
      </c>
      <c r="P43" s="672"/>
      <c r="Q43" s="672"/>
      <c r="R43" s="672"/>
      <c r="S43" s="672"/>
      <c r="T43" s="741" t="s">
        <v>972</v>
      </c>
      <c r="U43" s="741"/>
      <c r="V43" s="741"/>
      <c r="W43" s="741"/>
      <c r="X43" s="741"/>
      <c r="Y43" s="741"/>
      <c r="Z43" s="741"/>
      <c r="AA43" s="741"/>
      <c r="AB43" s="216"/>
      <c r="AC43" s="238"/>
      <c r="AE43" s="261"/>
      <c r="AF43" s="238"/>
      <c r="AG43" s="238"/>
      <c r="AH43" s="238"/>
      <c r="AI43" s="238"/>
      <c r="AJ43" s="238"/>
      <c r="AK43" s="238"/>
      <c r="AL43" s="238"/>
    </row>
    <row r="44" spans="2:38" ht="15" customHeight="1">
      <c r="B44" s="215"/>
      <c r="C44" s="659" t="s">
        <v>478</v>
      </c>
      <c r="D44" s="659"/>
      <c r="E44" s="659"/>
      <c r="F44" s="659"/>
      <c r="G44" s="659"/>
      <c r="H44" s="659"/>
      <c r="I44" s="659"/>
      <c r="J44" s="659"/>
      <c r="K44" s="659"/>
      <c r="L44" s="659"/>
      <c r="M44" s="659"/>
      <c r="N44" s="659"/>
      <c r="O44" s="660" t="s">
        <v>479</v>
      </c>
      <c r="P44" s="660"/>
      <c r="Q44" s="660"/>
      <c r="R44" s="660"/>
      <c r="S44" s="660"/>
      <c r="T44" s="660"/>
      <c r="U44" s="660"/>
      <c r="V44" s="660"/>
      <c r="W44" s="660"/>
      <c r="X44" s="660"/>
      <c r="Y44" s="660"/>
      <c r="Z44" s="660"/>
      <c r="AA44" s="660"/>
      <c r="AB44" s="216"/>
      <c r="AC44" s="238"/>
      <c r="AE44" s="261"/>
      <c r="AF44" s="647"/>
      <c r="AG44" s="647"/>
      <c r="AH44" s="647"/>
      <c r="AI44" s="647"/>
      <c r="AJ44" s="647"/>
      <c r="AK44" s="647"/>
      <c r="AL44" s="647"/>
    </row>
    <row r="45" spans="2:38" ht="27.75" customHeight="1">
      <c r="B45" s="215"/>
      <c r="C45" s="661" t="s">
        <v>480</v>
      </c>
      <c r="D45" s="661"/>
      <c r="E45" s="661"/>
      <c r="F45" s="661"/>
      <c r="G45" s="662" t="s">
        <v>481</v>
      </c>
      <c r="H45" s="662"/>
      <c r="I45" s="240" t="s">
        <v>482</v>
      </c>
      <c r="J45" s="241" t="s">
        <v>483</v>
      </c>
      <c r="K45" s="240"/>
      <c r="L45" s="241" t="s">
        <v>484</v>
      </c>
      <c r="M45" s="242"/>
      <c r="N45" s="242"/>
      <c r="O45" s="663" t="s">
        <v>485</v>
      </c>
      <c r="P45" s="663"/>
      <c r="Q45" s="663"/>
      <c r="R45" s="663"/>
      <c r="S45" s="664" t="s">
        <v>486</v>
      </c>
      <c r="T45" s="664"/>
      <c r="U45" s="664"/>
      <c r="V45" s="664"/>
      <c r="W45" s="664"/>
      <c r="X45" s="664"/>
      <c r="Y45" s="664"/>
      <c r="Z45" s="664"/>
      <c r="AA45" s="664"/>
      <c r="AB45" s="216"/>
      <c r="AC45" s="238"/>
      <c r="AE45" s="261"/>
      <c r="AF45" s="238"/>
      <c r="AG45" s="238"/>
      <c r="AH45" s="238"/>
      <c r="AI45" s="238"/>
      <c r="AJ45" s="238"/>
      <c r="AK45" s="238"/>
      <c r="AL45" s="238"/>
    </row>
    <row r="46" spans="2:38" ht="27.75" customHeight="1">
      <c r="B46" s="215"/>
      <c r="C46" s="661"/>
      <c r="D46" s="661"/>
      <c r="E46" s="661"/>
      <c r="F46" s="661"/>
      <c r="G46" s="744" t="s">
        <v>1006</v>
      </c>
      <c r="H46" s="744"/>
      <c r="I46" s="744"/>
      <c r="J46" s="744"/>
      <c r="K46" s="744"/>
      <c r="L46" s="744"/>
      <c r="M46" s="744"/>
      <c r="N46" s="331"/>
      <c r="O46" s="666" t="s">
        <v>487</v>
      </c>
      <c r="P46" s="666"/>
      <c r="Q46" s="666"/>
      <c r="R46" s="666"/>
      <c r="S46" s="656" t="s">
        <v>488</v>
      </c>
      <c r="T46" s="656"/>
      <c r="U46" s="656"/>
      <c r="V46" s="245"/>
      <c r="W46" s="656"/>
      <c r="X46" s="656"/>
      <c r="Y46" s="656"/>
      <c r="Z46" s="667" t="s">
        <v>482</v>
      </c>
      <c r="AA46" s="667"/>
      <c r="AB46" s="216"/>
      <c r="AC46" s="238"/>
      <c r="AE46" s="261"/>
      <c r="AF46" s="647"/>
      <c r="AG46" s="647"/>
      <c r="AH46" s="647"/>
      <c r="AI46" s="647"/>
      <c r="AJ46" s="647"/>
      <c r="AK46" s="647"/>
      <c r="AL46" s="647"/>
    </row>
    <row r="47" spans="2:38" ht="30" customHeight="1">
      <c r="B47" s="215"/>
      <c r="C47" s="648" t="s">
        <v>490</v>
      </c>
      <c r="D47" s="648"/>
      <c r="E47" s="648"/>
      <c r="F47" s="648"/>
      <c r="G47" s="652"/>
      <c r="H47" s="652"/>
      <c r="I47" s="652"/>
      <c r="J47" s="652"/>
      <c r="K47" s="652"/>
      <c r="L47" s="652"/>
      <c r="M47" s="652"/>
      <c r="N47" s="652"/>
      <c r="O47" s="666"/>
      <c r="P47" s="666"/>
      <c r="Q47" s="666"/>
      <c r="R47" s="666"/>
      <c r="S47" s="656" t="s">
        <v>476</v>
      </c>
      <c r="T47" s="656"/>
      <c r="U47" s="656"/>
      <c r="V47" s="655" t="s">
        <v>482</v>
      </c>
      <c r="W47" s="656" t="s">
        <v>523</v>
      </c>
      <c r="X47" s="656"/>
      <c r="Y47" s="656"/>
      <c r="Z47" s="657"/>
      <c r="AA47" s="657"/>
      <c r="AB47" s="216"/>
      <c r="AC47" s="238"/>
      <c r="AE47" s="261"/>
      <c r="AF47" s="647"/>
      <c r="AG47" s="647"/>
      <c r="AH47" s="647"/>
      <c r="AI47" s="647"/>
      <c r="AJ47" s="647"/>
      <c r="AK47" s="647"/>
      <c r="AL47" s="647"/>
    </row>
    <row r="48" spans="2:38" ht="22.5" customHeight="1">
      <c r="B48" s="215"/>
      <c r="C48" s="648" t="s">
        <v>524</v>
      </c>
      <c r="D48" s="648"/>
      <c r="E48" s="648"/>
      <c r="F48" s="648"/>
      <c r="G48" s="658" t="s">
        <v>535</v>
      </c>
      <c r="H48" s="658"/>
      <c r="I48" s="658"/>
      <c r="J48" s="658"/>
      <c r="K48" s="658"/>
      <c r="L48" s="658"/>
      <c r="M48" s="658"/>
      <c r="N48" s="658"/>
      <c r="O48" s="666"/>
      <c r="P48" s="666"/>
      <c r="Q48" s="666"/>
      <c r="R48" s="666"/>
      <c r="S48" s="656"/>
      <c r="T48" s="656"/>
      <c r="U48" s="656"/>
      <c r="V48" s="655"/>
      <c r="W48" s="656"/>
      <c r="X48" s="656"/>
      <c r="Y48" s="656"/>
      <c r="Z48" s="657"/>
      <c r="AA48" s="657"/>
      <c r="AB48" s="216"/>
      <c r="AC48" s="238"/>
      <c r="AE48" s="261"/>
      <c r="AF48" s="647"/>
      <c r="AG48" s="647"/>
      <c r="AH48" s="647"/>
      <c r="AI48" s="647"/>
      <c r="AJ48" s="647"/>
      <c r="AK48" s="647"/>
      <c r="AL48" s="647"/>
    </row>
    <row r="49" spans="1:38" ht="14.25" customHeight="1">
      <c r="B49" s="215"/>
      <c r="C49" s="648" t="s">
        <v>526</v>
      </c>
      <c r="D49" s="648"/>
      <c r="E49" s="648"/>
      <c r="F49" s="648"/>
      <c r="G49" s="652" t="s">
        <v>1007</v>
      </c>
      <c r="H49" s="652"/>
      <c r="I49" s="652"/>
      <c r="J49" s="652"/>
      <c r="K49" s="652"/>
      <c r="L49" s="652"/>
      <c r="M49" s="652"/>
      <c r="N49" s="652"/>
      <c r="O49" s="666"/>
      <c r="P49" s="666"/>
      <c r="Q49" s="666"/>
      <c r="R49" s="666"/>
      <c r="S49" s="653" t="s">
        <v>493</v>
      </c>
      <c r="T49" s="653"/>
      <c r="U49" s="653"/>
      <c r="V49" s="654" t="s">
        <v>482</v>
      </c>
      <c r="W49" s="607" t="s">
        <v>1008</v>
      </c>
      <c r="X49" s="607"/>
      <c r="Y49" s="607"/>
      <c r="Z49" s="608" t="s">
        <v>482</v>
      </c>
      <c r="AA49" s="608"/>
      <c r="AB49" s="216"/>
      <c r="AC49" s="238"/>
      <c r="AE49" s="261"/>
      <c r="AF49" s="647"/>
      <c r="AG49" s="647"/>
      <c r="AH49" s="647"/>
      <c r="AI49" s="647"/>
      <c r="AJ49" s="647"/>
      <c r="AK49" s="647"/>
      <c r="AL49" s="647"/>
    </row>
    <row r="50" spans="1:38" ht="14.25" customHeight="1">
      <c r="B50" s="215"/>
      <c r="C50" s="648" t="s">
        <v>495</v>
      </c>
      <c r="D50" s="648"/>
      <c r="E50" s="648"/>
      <c r="F50" s="648"/>
      <c r="G50" s="649"/>
      <c r="H50" s="649"/>
      <c r="I50" s="649"/>
      <c r="J50" s="649"/>
      <c r="K50" s="649"/>
      <c r="L50" s="649"/>
      <c r="M50" s="649"/>
      <c r="N50" s="649"/>
      <c r="O50" s="666"/>
      <c r="P50" s="666"/>
      <c r="Q50" s="666"/>
      <c r="R50" s="666"/>
      <c r="S50" s="653"/>
      <c r="T50" s="653"/>
      <c r="U50" s="653"/>
      <c r="V50" s="654"/>
      <c r="W50" s="607"/>
      <c r="X50" s="607"/>
      <c r="Y50" s="607"/>
      <c r="Z50" s="608"/>
      <c r="AA50" s="608"/>
      <c r="AB50" s="216"/>
      <c r="AC50" s="238"/>
      <c r="AE50" s="261"/>
      <c r="AF50" s="647"/>
      <c r="AG50" s="647"/>
      <c r="AH50" s="647"/>
      <c r="AI50" s="647"/>
      <c r="AJ50" s="647"/>
      <c r="AK50" s="647"/>
      <c r="AL50" s="647"/>
    </row>
    <row r="51" spans="1:38" ht="21.75" customHeight="1">
      <c r="B51" s="215"/>
      <c r="C51" s="650" t="s">
        <v>496</v>
      </c>
      <c r="D51" s="650"/>
      <c r="E51" s="650"/>
      <c r="F51" s="650"/>
      <c r="G51" s="651"/>
      <c r="H51" s="651"/>
      <c r="I51" s="651"/>
      <c r="J51" s="651"/>
      <c r="K51" s="651"/>
      <c r="L51" s="651"/>
      <c r="M51" s="651"/>
      <c r="N51" s="651"/>
      <c r="O51" s="666"/>
      <c r="P51" s="666"/>
      <c r="Q51" s="666"/>
      <c r="R51" s="666"/>
      <c r="S51" s="653"/>
      <c r="T51" s="653"/>
      <c r="U51" s="653"/>
      <c r="V51" s="654"/>
      <c r="W51" s="607"/>
      <c r="X51" s="607"/>
      <c r="Y51" s="607"/>
      <c r="Z51" s="608"/>
      <c r="AA51" s="608"/>
      <c r="AB51" s="216"/>
      <c r="AC51" s="238"/>
      <c r="AE51" s="261"/>
      <c r="AF51" s="647"/>
      <c r="AG51" s="647"/>
      <c r="AH51" s="647"/>
      <c r="AI51" s="647"/>
      <c r="AJ51" s="647"/>
      <c r="AK51" s="647"/>
      <c r="AL51" s="647"/>
    </row>
    <row r="52" spans="1:38" ht="4.5" customHeight="1">
      <c r="B52" s="247"/>
      <c r="C52" s="248"/>
      <c r="D52" s="249"/>
      <c r="E52" s="249"/>
      <c r="F52" s="249"/>
      <c r="G52" s="249"/>
      <c r="H52" s="249"/>
      <c r="I52" s="249"/>
      <c r="J52" s="249"/>
      <c r="K52" s="249"/>
      <c r="L52" s="249"/>
      <c r="M52" s="249"/>
      <c r="N52" s="249"/>
      <c r="O52" s="250"/>
      <c r="P52" s="248"/>
      <c r="Q52" s="251"/>
      <c r="R52" s="251"/>
      <c r="S52" s="251"/>
      <c r="T52" s="251"/>
      <c r="U52" s="251"/>
      <c r="V52" s="251"/>
      <c r="W52" s="251"/>
      <c r="X52" s="251"/>
      <c r="Y52" s="251"/>
      <c r="Z52" s="251"/>
      <c r="AA52" s="251"/>
      <c r="AB52" s="252"/>
      <c r="AC52" s="238"/>
      <c r="AE52" s="261"/>
      <c r="AF52" s="646"/>
      <c r="AG52" s="646"/>
      <c r="AH52" s="646"/>
      <c r="AI52" s="646"/>
      <c r="AJ52" s="646"/>
      <c r="AK52" s="646"/>
      <c r="AL52" s="646"/>
    </row>
    <row r="53" spans="1:38" ht="22.5" customHeight="1">
      <c r="C53" s="253"/>
      <c r="D53" s="238"/>
      <c r="E53" s="238"/>
      <c r="F53" s="238"/>
      <c r="G53" s="238"/>
      <c r="H53" s="238"/>
      <c r="I53" s="238"/>
      <c r="J53" s="238"/>
      <c r="K53" s="238"/>
      <c r="L53" s="238"/>
      <c r="M53" s="238"/>
      <c r="N53" s="238"/>
      <c r="AA53" s="254"/>
      <c r="AC53" s="238"/>
      <c r="AE53" s="261"/>
      <c r="AF53" s="646"/>
      <c r="AG53" s="646"/>
      <c r="AH53" s="646"/>
      <c r="AI53" s="646"/>
      <c r="AJ53" s="646"/>
      <c r="AK53" s="646"/>
      <c r="AL53" s="646"/>
    </row>
    <row r="54" spans="1:38" ht="22.5" customHeight="1">
      <c r="A54" s="220"/>
      <c r="C54" s="253"/>
      <c r="D54" s="238"/>
      <c r="E54" s="238"/>
      <c r="F54" s="238"/>
      <c r="G54" s="238"/>
      <c r="H54" s="238"/>
      <c r="I54" s="238"/>
      <c r="J54" s="238"/>
      <c r="K54" s="238"/>
      <c r="L54" s="238"/>
      <c r="M54" s="238"/>
      <c r="N54" s="238"/>
      <c r="AA54" s="254"/>
      <c r="AC54" s="238"/>
      <c r="AE54" s="261"/>
      <c r="AF54" s="239"/>
      <c r="AG54" s="239"/>
      <c r="AH54" s="239"/>
      <c r="AI54" s="239"/>
      <c r="AJ54" s="239"/>
      <c r="AK54" s="239"/>
      <c r="AL54" s="239"/>
    </row>
    <row r="55" spans="1:38" ht="22.5" customHeight="1">
      <c r="C55" s="253"/>
      <c r="D55" s="238"/>
      <c r="E55" s="238"/>
      <c r="F55" s="238"/>
      <c r="G55" s="238"/>
      <c r="H55" s="238"/>
      <c r="I55" s="238"/>
      <c r="J55" s="238"/>
      <c r="K55" s="238"/>
      <c r="L55" s="238"/>
      <c r="M55" s="238"/>
      <c r="N55" s="238"/>
      <c r="AC55" s="238"/>
      <c r="AE55" s="261"/>
      <c r="AF55" s="646"/>
      <c r="AG55" s="646"/>
      <c r="AH55" s="646"/>
      <c r="AI55" s="646"/>
      <c r="AJ55" s="646"/>
      <c r="AK55" s="646"/>
      <c r="AL55" s="646"/>
    </row>
    <row r="56" spans="1:38" ht="22.5" customHeight="1">
      <c r="C56" s="253"/>
      <c r="D56" s="238"/>
      <c r="E56" s="238"/>
      <c r="F56" s="238"/>
      <c r="G56" s="238"/>
      <c r="H56" s="238"/>
      <c r="I56" s="238"/>
      <c r="J56" s="238"/>
      <c r="K56" s="238"/>
      <c r="L56" s="238"/>
      <c r="M56" s="238"/>
      <c r="N56" s="238"/>
      <c r="AC56" s="238"/>
      <c r="AE56" s="261"/>
      <c r="AF56" s="646"/>
      <c r="AG56" s="646"/>
      <c r="AH56" s="646"/>
      <c r="AI56" s="646"/>
      <c r="AJ56" s="646"/>
      <c r="AK56" s="646"/>
      <c r="AL56" s="646"/>
    </row>
    <row r="57" spans="1:38" ht="22.5" customHeight="1">
      <c r="C57" s="253"/>
      <c r="D57" s="238"/>
      <c r="E57" s="238"/>
      <c r="F57" s="238"/>
      <c r="G57" s="238"/>
      <c r="H57" s="238"/>
      <c r="I57" s="238"/>
      <c r="J57" s="238"/>
      <c r="K57" s="238"/>
      <c r="L57" s="238"/>
      <c r="M57" s="238"/>
      <c r="N57" s="238"/>
      <c r="AC57" s="238"/>
      <c r="AE57" s="261"/>
      <c r="AF57" s="646"/>
      <c r="AG57" s="646"/>
      <c r="AH57" s="646"/>
      <c r="AI57" s="646"/>
      <c r="AJ57" s="646"/>
      <c r="AK57" s="646"/>
      <c r="AL57" s="646"/>
    </row>
    <row r="58" spans="1:38" ht="22.5" customHeight="1">
      <c r="C58" s="253"/>
      <c r="D58" s="238"/>
      <c r="E58" s="238"/>
      <c r="F58" s="238"/>
      <c r="G58" s="238"/>
      <c r="H58" s="238"/>
      <c r="I58" s="238"/>
      <c r="J58" s="238"/>
      <c r="K58" s="238"/>
      <c r="L58" s="238"/>
      <c r="M58" s="238"/>
      <c r="N58" s="238"/>
    </row>
    <row r="59" spans="1:38" ht="22.5" customHeight="1">
      <c r="C59" s="253"/>
      <c r="D59" s="238"/>
      <c r="E59" s="238"/>
      <c r="F59" s="238"/>
      <c r="G59" s="238"/>
      <c r="H59" s="238"/>
      <c r="I59" s="238"/>
      <c r="J59" s="238"/>
      <c r="K59" s="238"/>
      <c r="L59" s="238"/>
      <c r="M59" s="238"/>
      <c r="N59" s="238"/>
    </row>
    <row r="60" spans="1:38" ht="22.5" customHeight="1">
      <c r="C60" s="253"/>
      <c r="D60" s="238"/>
      <c r="E60" s="238"/>
      <c r="F60" s="238"/>
      <c r="G60" s="238"/>
      <c r="H60" s="238"/>
      <c r="I60" s="238"/>
      <c r="J60" s="238"/>
      <c r="K60" s="238"/>
      <c r="L60" s="238"/>
      <c r="M60" s="238"/>
      <c r="N60" s="238"/>
    </row>
    <row r="61" spans="1:38" ht="22.5" customHeight="1">
      <c r="C61" s="253"/>
      <c r="D61" s="238"/>
      <c r="E61" s="238"/>
      <c r="F61" s="238"/>
      <c r="G61" s="238"/>
      <c r="H61" s="238"/>
      <c r="I61" s="238"/>
      <c r="J61" s="238"/>
      <c r="K61" s="238"/>
      <c r="L61" s="238"/>
      <c r="M61" s="238"/>
      <c r="N61" s="238"/>
      <c r="P61" s="253"/>
      <c r="Q61" s="254"/>
      <c r="R61" s="254"/>
      <c r="S61" s="254"/>
      <c r="T61" s="254"/>
      <c r="U61" s="254"/>
      <c r="V61" s="254"/>
      <c r="W61" s="254"/>
      <c r="X61" s="254"/>
      <c r="Y61" s="254"/>
      <c r="Z61" s="254"/>
      <c r="AA61" s="254"/>
    </row>
    <row r="62" spans="1:38" ht="22.5" customHeight="1">
      <c r="C62" s="253"/>
      <c r="D62" s="238"/>
      <c r="E62" s="238"/>
      <c r="F62" s="238"/>
      <c r="G62" s="238"/>
      <c r="H62" s="238"/>
      <c r="I62" s="238"/>
      <c r="J62" s="238"/>
      <c r="K62" s="238"/>
      <c r="L62" s="238"/>
      <c r="M62" s="238"/>
      <c r="N62" s="238"/>
      <c r="P62" s="253"/>
      <c r="Q62" s="254"/>
      <c r="R62" s="254"/>
      <c r="S62" s="254"/>
      <c r="T62" s="254"/>
      <c r="U62" s="254"/>
      <c r="V62" s="254"/>
      <c r="W62" s="254"/>
      <c r="X62" s="254"/>
      <c r="Y62" s="254"/>
      <c r="Z62" s="254"/>
      <c r="AA62" s="254"/>
    </row>
    <row r="63" spans="1:38" ht="22.5" customHeight="1">
      <c r="C63" s="253"/>
      <c r="D63" s="238"/>
      <c r="E63" s="238"/>
      <c r="F63" s="238"/>
      <c r="G63" s="238"/>
      <c r="H63" s="238"/>
      <c r="I63" s="238"/>
      <c r="J63" s="238"/>
      <c r="K63" s="238"/>
      <c r="L63" s="238"/>
      <c r="M63" s="238"/>
      <c r="N63" s="238"/>
      <c r="P63" s="253"/>
      <c r="Q63" s="254"/>
      <c r="R63" s="254"/>
      <c r="S63" s="254"/>
      <c r="T63" s="254"/>
      <c r="U63" s="254"/>
      <c r="V63" s="254"/>
      <c r="W63" s="254"/>
      <c r="X63" s="254"/>
      <c r="Y63" s="254"/>
      <c r="Z63" s="254"/>
      <c r="AA63" s="254"/>
    </row>
    <row r="64" spans="1:38" ht="22.5" customHeight="1">
      <c r="C64" s="253"/>
      <c r="D64" s="238"/>
      <c r="E64" s="238"/>
      <c r="F64" s="238"/>
      <c r="G64" s="238"/>
      <c r="H64" s="238"/>
      <c r="I64" s="238"/>
      <c r="J64" s="238"/>
      <c r="K64" s="238"/>
      <c r="L64" s="238"/>
      <c r="M64" s="238"/>
      <c r="N64" s="238"/>
      <c r="P64" s="253"/>
      <c r="Q64" s="254"/>
      <c r="R64" s="254"/>
      <c r="S64" s="254"/>
      <c r="T64" s="254"/>
      <c r="U64" s="254"/>
      <c r="V64" s="254"/>
      <c r="W64" s="254"/>
      <c r="X64" s="254"/>
      <c r="Y64" s="254"/>
      <c r="Z64" s="254"/>
      <c r="AA64" s="254"/>
    </row>
    <row r="65" spans="3:27" ht="22.5" customHeight="1">
      <c r="C65" s="253"/>
      <c r="D65" s="238"/>
      <c r="E65" s="238"/>
      <c r="F65" s="238"/>
      <c r="G65" s="238"/>
      <c r="H65" s="238"/>
      <c r="I65" s="238"/>
      <c r="J65" s="238"/>
      <c r="K65" s="238"/>
      <c r="L65" s="238"/>
      <c r="M65" s="238"/>
      <c r="N65" s="238"/>
      <c r="P65" s="253"/>
      <c r="Q65" s="254"/>
      <c r="R65" s="254"/>
      <c r="S65" s="254"/>
      <c r="T65" s="254"/>
      <c r="U65" s="254"/>
      <c r="V65" s="254"/>
      <c r="W65" s="254"/>
      <c r="X65" s="254"/>
      <c r="Y65" s="254"/>
      <c r="Z65" s="254"/>
      <c r="AA65" s="254"/>
    </row>
    <row r="66" spans="3:27" ht="22.5" customHeight="1">
      <c r="C66" s="253"/>
      <c r="D66" s="238"/>
      <c r="E66" s="238"/>
      <c r="F66" s="238"/>
      <c r="G66" s="238"/>
      <c r="H66" s="238"/>
      <c r="I66" s="238"/>
      <c r="J66" s="238"/>
      <c r="K66" s="238"/>
      <c r="L66" s="238"/>
      <c r="M66" s="238"/>
      <c r="N66" s="238"/>
      <c r="P66" s="253"/>
      <c r="Q66" s="254"/>
      <c r="R66" s="254"/>
      <c r="S66" s="254"/>
      <c r="T66" s="254"/>
      <c r="U66" s="254"/>
      <c r="V66" s="254"/>
      <c r="W66" s="254"/>
      <c r="X66" s="254"/>
      <c r="Y66" s="254"/>
      <c r="Z66" s="254"/>
      <c r="AA66" s="254"/>
    </row>
    <row r="67" spans="3:27" ht="22.5" customHeight="1">
      <c r="C67" s="253"/>
      <c r="D67" s="238"/>
      <c r="E67" s="238"/>
      <c r="F67" s="238"/>
      <c r="G67" s="238"/>
      <c r="H67" s="238"/>
      <c r="I67" s="238"/>
      <c r="J67" s="238"/>
      <c r="K67" s="238"/>
      <c r="L67" s="238"/>
      <c r="M67" s="238"/>
      <c r="N67" s="238"/>
      <c r="P67" s="253"/>
      <c r="Q67" s="254"/>
      <c r="R67" s="254"/>
      <c r="S67" s="254"/>
      <c r="T67" s="254"/>
      <c r="U67" s="254"/>
      <c r="V67" s="254"/>
      <c r="W67" s="254"/>
      <c r="X67" s="254"/>
      <c r="Y67" s="254"/>
      <c r="Z67" s="254"/>
      <c r="AA67" s="254"/>
    </row>
    <row r="68" spans="3:27" ht="22.5" customHeight="1">
      <c r="C68" s="253"/>
      <c r="D68" s="238"/>
      <c r="E68" s="238"/>
      <c r="F68" s="238"/>
      <c r="G68" s="238"/>
      <c r="H68" s="238"/>
      <c r="I68" s="238"/>
      <c r="J68" s="238"/>
      <c r="K68" s="238"/>
      <c r="L68" s="238"/>
      <c r="M68" s="238"/>
      <c r="N68" s="238"/>
      <c r="P68" s="253"/>
      <c r="Q68" s="254"/>
      <c r="R68" s="254"/>
      <c r="S68" s="254"/>
      <c r="T68" s="254"/>
      <c r="U68" s="254"/>
      <c r="V68" s="254"/>
      <c r="W68" s="254"/>
      <c r="X68" s="254"/>
      <c r="Y68" s="254"/>
      <c r="Z68" s="254"/>
      <c r="AA68" s="254"/>
    </row>
    <row r="69" spans="3:27" ht="22.5" customHeight="1">
      <c r="C69" s="253"/>
      <c r="D69" s="238"/>
      <c r="E69" s="238"/>
      <c r="F69" s="238"/>
      <c r="G69" s="238"/>
      <c r="H69" s="238"/>
      <c r="I69" s="238"/>
      <c r="J69" s="238"/>
      <c r="K69" s="238"/>
      <c r="L69" s="238"/>
      <c r="M69" s="238"/>
      <c r="N69" s="238"/>
      <c r="P69" s="253"/>
      <c r="Q69" s="254"/>
      <c r="R69" s="254"/>
      <c r="S69" s="254"/>
      <c r="T69" s="254"/>
      <c r="U69" s="254"/>
      <c r="V69" s="254"/>
      <c r="W69" s="254"/>
      <c r="X69" s="254"/>
      <c r="Y69" s="254"/>
      <c r="Z69" s="254"/>
      <c r="AA69" s="254"/>
    </row>
    <row r="70" spans="3:27" ht="22.5" customHeight="1">
      <c r="C70" s="253"/>
      <c r="D70" s="238"/>
      <c r="E70" s="238"/>
      <c r="F70" s="238"/>
      <c r="G70" s="238"/>
      <c r="H70" s="238"/>
      <c r="I70" s="238"/>
      <c r="J70" s="238"/>
      <c r="K70" s="238"/>
      <c r="L70" s="238"/>
      <c r="M70" s="238"/>
      <c r="N70" s="238"/>
      <c r="P70" s="253"/>
      <c r="Q70" s="254"/>
      <c r="R70" s="254"/>
      <c r="S70" s="254"/>
      <c r="T70" s="254"/>
      <c r="U70" s="254"/>
      <c r="V70" s="254"/>
      <c r="W70" s="254"/>
      <c r="X70" s="254"/>
      <c r="Y70" s="254"/>
      <c r="Z70" s="254"/>
      <c r="AA70" s="254"/>
    </row>
    <row r="71" spans="3:27" ht="22.5" customHeight="1">
      <c r="C71" s="253"/>
      <c r="D71" s="238"/>
      <c r="E71" s="238"/>
      <c r="F71" s="238"/>
      <c r="G71" s="238"/>
      <c r="H71" s="238"/>
      <c r="I71" s="238"/>
      <c r="J71" s="238"/>
      <c r="K71" s="238"/>
      <c r="L71" s="238"/>
      <c r="M71" s="238"/>
      <c r="N71" s="238"/>
      <c r="P71" s="253"/>
      <c r="Q71" s="254"/>
      <c r="R71" s="254"/>
      <c r="S71" s="254"/>
      <c r="T71" s="254"/>
      <c r="U71" s="254"/>
      <c r="V71" s="254"/>
      <c r="W71" s="254"/>
      <c r="X71" s="254"/>
      <c r="Y71" s="254"/>
      <c r="Z71" s="254"/>
      <c r="AA71" s="254"/>
    </row>
    <row r="72" spans="3:27" ht="22.5" customHeight="1">
      <c r="C72" s="253"/>
      <c r="D72" s="238"/>
      <c r="E72" s="238"/>
      <c r="F72" s="238"/>
      <c r="G72" s="238"/>
      <c r="H72" s="238"/>
      <c r="I72" s="238"/>
      <c r="J72" s="238"/>
      <c r="K72" s="238"/>
      <c r="L72" s="238"/>
      <c r="M72" s="238"/>
      <c r="N72" s="238"/>
      <c r="P72" s="253"/>
      <c r="Q72" s="254"/>
      <c r="R72" s="254"/>
      <c r="S72" s="254"/>
      <c r="T72" s="254"/>
      <c r="U72" s="254"/>
      <c r="V72" s="254"/>
      <c r="W72" s="254"/>
      <c r="X72" s="254"/>
      <c r="Y72" s="254"/>
      <c r="Z72" s="254"/>
      <c r="AA72" s="254"/>
    </row>
    <row r="73" spans="3:27" ht="22.5" customHeight="1">
      <c r="C73" s="253"/>
      <c r="D73" s="238"/>
      <c r="E73" s="238"/>
      <c r="F73" s="238"/>
      <c r="G73" s="238"/>
      <c r="H73" s="238"/>
      <c r="I73" s="238"/>
      <c r="J73" s="238"/>
      <c r="K73" s="238"/>
      <c r="L73" s="238"/>
      <c r="M73" s="238"/>
      <c r="N73" s="238"/>
      <c r="P73" s="253"/>
      <c r="Q73" s="254"/>
      <c r="R73" s="254"/>
      <c r="S73" s="254"/>
      <c r="T73" s="254"/>
      <c r="U73" s="254"/>
      <c r="V73" s="254"/>
      <c r="W73" s="254"/>
      <c r="X73" s="254"/>
      <c r="Y73" s="254"/>
      <c r="Z73" s="254"/>
      <c r="AA73" s="254"/>
    </row>
    <row r="74" spans="3:27" ht="22.5" customHeight="1">
      <c r="C74" s="253"/>
      <c r="D74" s="238"/>
      <c r="E74" s="238"/>
      <c r="F74" s="238"/>
      <c r="G74" s="238"/>
      <c r="H74" s="238"/>
      <c r="I74" s="238"/>
      <c r="J74" s="238"/>
      <c r="K74" s="238"/>
      <c r="L74" s="238"/>
      <c r="M74" s="238"/>
      <c r="N74" s="238"/>
      <c r="P74" s="253"/>
      <c r="Q74" s="254"/>
      <c r="R74" s="254"/>
      <c r="S74" s="254"/>
      <c r="T74" s="254"/>
      <c r="U74" s="254"/>
      <c r="V74" s="254"/>
      <c r="W74" s="254"/>
      <c r="X74" s="254"/>
      <c r="Y74" s="254"/>
      <c r="Z74" s="254"/>
      <c r="AA74" s="254"/>
    </row>
    <row r="75" spans="3:27" ht="22.5" customHeight="1">
      <c r="C75" s="253"/>
      <c r="D75" s="238"/>
      <c r="E75" s="238"/>
      <c r="F75" s="238"/>
      <c r="G75" s="238"/>
      <c r="H75" s="238"/>
      <c r="I75" s="238"/>
      <c r="J75" s="238"/>
      <c r="K75" s="238"/>
      <c r="L75" s="238"/>
      <c r="M75" s="238"/>
      <c r="N75" s="238"/>
      <c r="P75" s="253"/>
      <c r="Q75" s="254"/>
      <c r="R75" s="254"/>
      <c r="S75" s="254"/>
      <c r="T75" s="254"/>
      <c r="U75" s="254"/>
      <c r="V75" s="254"/>
      <c r="W75" s="254"/>
      <c r="X75" s="254"/>
      <c r="Y75" s="254"/>
      <c r="Z75" s="254"/>
      <c r="AA75" s="254"/>
    </row>
    <row r="76" spans="3:27">
      <c r="C76" s="253"/>
      <c r="D76" s="238"/>
      <c r="E76" s="238"/>
      <c r="F76" s="238"/>
      <c r="G76" s="238"/>
      <c r="H76" s="238"/>
      <c r="I76" s="238"/>
      <c r="J76" s="238"/>
      <c r="K76" s="238"/>
      <c r="L76" s="238"/>
      <c r="M76" s="238"/>
      <c r="N76" s="238"/>
      <c r="P76" s="253"/>
      <c r="Q76" s="254"/>
      <c r="R76" s="254"/>
      <c r="S76" s="254"/>
      <c r="T76" s="254"/>
      <c r="U76" s="254"/>
      <c r="V76" s="254"/>
      <c r="W76" s="254"/>
      <c r="X76" s="254"/>
      <c r="Y76" s="254"/>
      <c r="Z76" s="254"/>
      <c r="AA76" s="254"/>
    </row>
    <row r="77" spans="3:27">
      <c r="C77" s="253"/>
      <c r="D77" s="238"/>
      <c r="E77" s="238"/>
      <c r="F77" s="238"/>
      <c r="G77" s="238"/>
      <c r="H77" s="238"/>
      <c r="I77" s="238"/>
      <c r="J77" s="238"/>
      <c r="K77" s="238"/>
      <c r="L77" s="238"/>
      <c r="M77" s="238"/>
      <c r="N77" s="238"/>
      <c r="P77" s="253"/>
      <c r="Q77" s="254"/>
      <c r="R77" s="254"/>
      <c r="S77" s="254"/>
      <c r="T77" s="254"/>
      <c r="U77" s="254"/>
      <c r="V77" s="254"/>
      <c r="W77" s="254"/>
      <c r="X77" s="254"/>
      <c r="Y77" s="254"/>
      <c r="Z77" s="254"/>
      <c r="AA77" s="254"/>
    </row>
    <row r="78" spans="3:27">
      <c r="C78" s="253"/>
      <c r="D78" s="238"/>
      <c r="E78" s="238"/>
      <c r="F78" s="238"/>
      <c r="G78" s="238"/>
      <c r="H78" s="238"/>
      <c r="I78" s="238"/>
      <c r="J78" s="238"/>
      <c r="K78" s="238"/>
      <c r="L78" s="238"/>
      <c r="M78" s="238"/>
      <c r="N78" s="238"/>
      <c r="O78" s="255"/>
      <c r="P78" s="253"/>
      <c r="Q78" s="254"/>
      <c r="R78" s="254"/>
      <c r="S78" s="254"/>
      <c r="T78" s="254"/>
      <c r="U78" s="254"/>
      <c r="V78" s="254"/>
      <c r="W78" s="254"/>
      <c r="X78" s="254"/>
      <c r="Y78" s="254"/>
      <c r="Z78" s="254"/>
      <c r="AA78" s="254"/>
    </row>
    <row r="79" spans="3:27">
      <c r="C79" s="253"/>
      <c r="D79" s="238"/>
      <c r="E79" s="238"/>
      <c r="F79" s="238"/>
      <c r="G79" s="238"/>
      <c r="H79" s="238"/>
      <c r="I79" s="238"/>
      <c r="J79" s="238"/>
      <c r="K79" s="238"/>
      <c r="L79" s="238"/>
      <c r="M79" s="238"/>
      <c r="N79" s="238"/>
      <c r="P79" s="253"/>
      <c r="Q79" s="254"/>
      <c r="R79" s="254"/>
      <c r="S79" s="254"/>
      <c r="T79" s="254"/>
      <c r="U79" s="254"/>
      <c r="V79" s="254"/>
      <c r="W79" s="254"/>
      <c r="X79" s="254"/>
      <c r="Y79" s="254"/>
      <c r="Z79" s="254"/>
      <c r="AA79" s="254"/>
    </row>
    <row r="80" spans="3:27">
      <c r="C80" s="253"/>
      <c r="D80" s="238"/>
      <c r="E80" s="238"/>
      <c r="F80" s="238"/>
      <c r="G80" s="238"/>
      <c r="H80" s="238"/>
      <c r="I80" s="238"/>
      <c r="J80" s="238"/>
      <c r="K80" s="238"/>
      <c r="L80" s="238"/>
      <c r="M80" s="238"/>
      <c r="N80" s="238"/>
      <c r="P80" s="253"/>
      <c r="Q80" s="254"/>
      <c r="R80" s="254"/>
      <c r="S80" s="254"/>
      <c r="T80" s="254"/>
      <c r="U80" s="254"/>
      <c r="V80" s="254"/>
      <c r="W80" s="254"/>
      <c r="X80" s="254"/>
      <c r="Y80" s="254"/>
      <c r="Z80" s="254"/>
      <c r="AA80" s="254"/>
    </row>
    <row r="81" spans="3:27">
      <c r="C81" s="253"/>
      <c r="D81" s="238"/>
      <c r="E81" s="238"/>
      <c r="F81" s="238"/>
      <c r="G81" s="238"/>
      <c r="H81" s="238"/>
      <c r="I81" s="238"/>
      <c r="J81" s="238"/>
      <c r="K81" s="238"/>
      <c r="L81" s="238"/>
      <c r="M81" s="238"/>
      <c r="N81" s="238"/>
      <c r="P81" s="253"/>
      <c r="Q81" s="254"/>
      <c r="R81" s="254"/>
      <c r="S81" s="254"/>
      <c r="T81" s="254"/>
      <c r="U81" s="254"/>
      <c r="V81" s="254"/>
      <c r="W81" s="254"/>
      <c r="X81" s="254"/>
      <c r="Y81" s="254"/>
      <c r="Z81" s="254"/>
      <c r="AA81" s="254"/>
    </row>
    <row r="82" spans="3:27">
      <c r="C82" s="253"/>
      <c r="D82" s="238"/>
      <c r="E82" s="238"/>
      <c r="F82" s="238"/>
      <c r="G82" s="238"/>
      <c r="H82" s="238"/>
      <c r="I82" s="238"/>
      <c r="J82" s="238"/>
      <c r="K82" s="238"/>
      <c r="L82" s="238"/>
      <c r="M82" s="238"/>
      <c r="N82" s="238"/>
      <c r="P82" s="253"/>
      <c r="Q82" s="254"/>
      <c r="R82" s="254"/>
      <c r="S82" s="254"/>
      <c r="T82" s="254"/>
      <c r="U82" s="254"/>
      <c r="V82" s="254"/>
      <c r="W82" s="254"/>
      <c r="X82" s="254"/>
      <c r="Y82" s="254"/>
      <c r="Z82" s="254"/>
      <c r="AA82" s="254"/>
    </row>
    <row r="83" spans="3:27">
      <c r="C83" s="253"/>
      <c r="D83" s="238"/>
      <c r="E83" s="238"/>
      <c r="F83" s="238"/>
      <c r="G83" s="238"/>
      <c r="H83" s="238"/>
      <c r="I83" s="238"/>
      <c r="J83" s="238"/>
      <c r="K83" s="238"/>
      <c r="L83" s="238"/>
      <c r="M83" s="238"/>
      <c r="N83" s="238"/>
      <c r="O83" s="255"/>
      <c r="P83" s="253"/>
      <c r="Q83" s="254"/>
      <c r="R83" s="254"/>
      <c r="S83" s="254"/>
      <c r="T83" s="254"/>
      <c r="U83" s="254"/>
      <c r="V83" s="254"/>
      <c r="W83" s="254"/>
      <c r="X83" s="254"/>
      <c r="Y83" s="254"/>
      <c r="Z83" s="254"/>
      <c r="AA83" s="254"/>
    </row>
    <row r="84" spans="3:27">
      <c r="C84" s="253"/>
      <c r="D84" s="238"/>
      <c r="E84" s="238"/>
      <c r="F84" s="238"/>
      <c r="G84" s="238"/>
      <c r="H84" s="238"/>
      <c r="I84" s="238"/>
      <c r="J84" s="238"/>
      <c r="K84" s="238"/>
      <c r="L84" s="238"/>
      <c r="M84" s="238"/>
      <c r="N84" s="238"/>
      <c r="P84" s="253"/>
      <c r="Q84" s="254"/>
      <c r="R84" s="254"/>
      <c r="S84" s="254"/>
      <c r="T84" s="254"/>
      <c r="U84" s="254"/>
      <c r="V84" s="254"/>
      <c r="W84" s="254"/>
      <c r="X84" s="254"/>
      <c r="Y84" s="254"/>
      <c r="Z84" s="254"/>
      <c r="AA84" s="254"/>
    </row>
  </sheetData>
  <sheetProtection algorithmName="SHA-512" hashValue="LIj8x3WV5GOMPPhH6v98XI1IWKBb6j8hNNVkzYVXEI0u8d+x6kMCp8mcjEowJugD1koI7WWjQGc1AnqzgYuL9g==" saltValue="MjG8K2gwqrw9a7mg8E8XtA==" spinCount="100000" sheet="1" objects="1" scenarios="1"/>
  <mergeCells count="87">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13:AA20"/>
    <mergeCell ref="R21:AA21"/>
    <mergeCell ref="R22:AA28"/>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2986111111111103" top="1.0402777777777801" bottom="0.45" header="0.511811023622047" footer="0.511811023622047"/>
  <pageSetup paperSize="9" scale="76"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17</TotalTime>
  <Application>Microsoft Excel</Application>
  <DocSecurity>0</DocSecurity>
  <ScaleCrop>false</ScaleCrop>
  <HeadingPairs>
    <vt:vector size="4" baseType="variant">
      <vt:variant>
        <vt:lpstr>Hojas de cálculo</vt:lpstr>
      </vt:variant>
      <vt:variant>
        <vt:i4>110</vt:i4>
      </vt:variant>
      <vt:variant>
        <vt:lpstr>Rangos con nombre</vt:lpstr>
      </vt:variant>
      <vt:variant>
        <vt:i4>1</vt:i4>
      </vt:variant>
    </vt:vector>
  </HeadingPairs>
  <TitlesOfParts>
    <vt:vector size="111" baseType="lpstr">
      <vt:lpstr>INDICADORES</vt:lpstr>
      <vt:lpstr>PRODUCCION MES</vt:lpstr>
      <vt:lpstr>UVR</vt:lpstr>
      <vt:lpstr>PROD CONSULTA MEDICA</vt:lpstr>
      <vt:lpstr>PROD AMBUL</vt:lpstr>
      <vt:lpstr>INCUMPLIM CIT MED</vt:lpstr>
      <vt:lpstr>OP MEDICINA GRAL</vt:lpstr>
      <vt:lpstr>OP MED GRAL prim </vt:lpstr>
      <vt:lpstr>OP ORTOPEDIA</vt:lpstr>
      <vt:lpstr>OP ORTOPEDIA prim</vt:lpstr>
      <vt:lpstr>OP UROLOGÍA</vt:lpstr>
      <vt:lpstr>OP UROLOGIA prim</vt:lpstr>
      <vt:lpstr>OP MED INT</vt:lpstr>
      <vt:lpstr>OP MED INT prim</vt:lpstr>
      <vt:lpstr>OP ODONT</vt:lpstr>
      <vt:lpstr>OP ODONT prim</vt:lpstr>
      <vt:lpstr>OP PEDIAT</vt:lpstr>
      <vt:lpstr>OP PEDIAT prim</vt:lpstr>
      <vt:lpstr>OP CX</vt:lpstr>
      <vt:lpstr>OP CX prim</vt:lpstr>
      <vt:lpstr>OP GINEC PRIM</vt:lpstr>
      <vt:lpstr>OP GINEC</vt:lpstr>
      <vt:lpstr>OP OBSTETR</vt:lpstr>
      <vt:lpstr>OP OBST PRIM</vt:lpstr>
      <vt:lpstr>CANCEL CX</vt:lpstr>
      <vt:lpstr>APENDICECT</vt:lpstr>
      <vt:lpstr>OP PROC QX</vt:lpstr>
      <vt:lpstr>PROD SLAS QX</vt:lpstr>
      <vt:lpstr>PROD URG</vt:lpstr>
      <vt:lpstr>OP URG</vt:lpstr>
      <vt:lpstr>OPORT Triage II</vt:lpstr>
      <vt:lpstr>REINGRESO URG</vt:lpstr>
      <vt:lpstr>REMISION DE URG</vt:lpstr>
      <vt:lpstr>OBSERV URG</vt:lpstr>
      <vt:lpstr>REINGR</vt:lpstr>
      <vt:lpstr>INFECC</vt:lpstr>
      <vt:lpstr>EV ADVER</vt:lpstr>
      <vt:lpstr>CAIDAS HOSPIT</vt:lpstr>
      <vt:lpstr>CAIDAS URG</vt:lpstr>
      <vt:lpstr>CAIDAS CEXT</vt:lpstr>
      <vt:lpstr>CAIDAS LAB</vt:lpstr>
      <vt:lpstr>CAIDAS RX</vt:lpstr>
      <vt:lpstr>CAIDAS EVADV</vt:lpstr>
      <vt:lpstr>CAIDAS INCID</vt:lpstr>
      <vt:lpstr>EV AD MED H</vt:lpstr>
      <vt:lpstr>EV AD MED URG</vt:lpstr>
      <vt:lpstr>INFEC INTR</vt:lpstr>
      <vt:lpstr>ULCERAS PTE HOS</vt:lpstr>
      <vt:lpstr>REMISIONES AMB Y HOSP</vt:lpstr>
      <vt:lpstr>REMIS PARTOS</vt:lpstr>
      <vt:lpstr>PROD TAB</vt:lpstr>
      <vt:lpstr>PROD TAM</vt:lpstr>
      <vt:lpstr>SATISF USU</vt:lpstr>
      <vt:lpstr>SATISF PRIMER CONT</vt:lpstr>
      <vt:lpstr>SATISF ADMTIVO</vt:lpstr>
      <vt:lpstr>SATISF ASIST</vt:lpstr>
      <vt:lpstr>SATISF INFRAEST</vt:lpstr>
      <vt:lpstr>OP RX SIMPLE</vt:lpstr>
      <vt:lpstr>OP RX ESP TAC</vt:lpstr>
      <vt:lpstr>OP RX</vt:lpstr>
      <vt:lpstr>PROD TOTAL RX</vt:lpstr>
      <vt:lpstr>PROD TAC</vt:lpstr>
      <vt:lpstr>PROD ECOGRAFIA</vt:lpstr>
      <vt:lpstr>PROD ECOG GINECOBST</vt:lpstr>
      <vt:lpstr>PROD MAMOGRAFIA</vt:lpstr>
      <vt:lpstr>MORTAL MENOR 5</vt:lpstr>
      <vt:lpstr>MORTAL INFANT</vt:lpstr>
      <vt:lpstr>GUIA GESTANTES</vt:lpstr>
      <vt:lpstr>GUIA CAUSA EGRESO</vt:lpstr>
      <vt:lpstr>NEUMON BRONCOASP</vt:lpstr>
      <vt:lpstr>MANEJO IAM</vt:lpstr>
      <vt:lpstr>TOMA MUEST</vt:lpstr>
      <vt:lpstr>PROD LAB</vt:lpstr>
      <vt:lpstr>MORTAL MAT</vt:lpstr>
      <vt:lpstr>PROD PART</vt:lpstr>
      <vt:lpstr>TASA PART CESAR</vt:lpstr>
      <vt:lpstr>PROD UCI EGRESOS</vt:lpstr>
      <vt:lpstr>PROD UCI DCO</vt:lpstr>
      <vt:lpstr>% OCUP UCI</vt:lpstr>
      <vt:lpstr>DIAS ESTANCIA UCI</vt:lpstr>
      <vt:lpstr>GIRO CAMA UCI</vt:lpstr>
      <vt:lpstr>PROD VACUN</vt:lpstr>
      <vt:lpstr>PROD TERAPIAS</vt:lpstr>
      <vt:lpstr>PROD FARMACIA</vt:lpstr>
      <vt:lpstr>ANALISIS MORT</vt:lpstr>
      <vt:lpstr>MORTAL</vt:lpstr>
      <vt:lpstr>HOSPITALIZACIÓN DOMICILIARIA</vt:lpstr>
      <vt:lpstr>PROD HOSP EGRESOS</vt:lpstr>
      <vt:lpstr>PROD HOSPIT DCO</vt:lpstr>
      <vt:lpstr>DIAS ESTANCIA</vt:lpstr>
      <vt:lpstr>GIRO CAMA</vt:lpstr>
      <vt:lpstr>% OCUP</vt:lpstr>
      <vt:lpstr>% OCUP REAL</vt:lpstr>
      <vt:lpstr>PROD UVR</vt:lpstr>
      <vt:lpstr>PASIVOS</vt:lpstr>
      <vt:lpstr>ENDEUD</vt:lpstr>
      <vt:lpstr>FACTUR</vt:lpstr>
      <vt:lpstr>INGRESO UVR</vt:lpstr>
      <vt:lpstr>GASTOS Y COSTOS</vt:lpstr>
      <vt:lpstr>GASTO UVR</vt:lpstr>
      <vt:lpstr>EFICIENCIA</vt:lpstr>
      <vt:lpstr>Valor PERSONAL</vt:lpstr>
      <vt:lpstr>DEUDA PERSONAL</vt:lpstr>
      <vt:lpstr>RECAUDO</vt:lpstr>
      <vt:lpstr>RADIC FACT</vt:lpstr>
      <vt:lpstr>REC VIG ANT</vt:lpstr>
      <vt:lpstr>CARTERA TOTAL</vt:lpstr>
      <vt:lpstr>EQUILIB. PPTAL RECAUDOS</vt:lpstr>
      <vt:lpstr>COMPRAS INSUMOS</vt:lpstr>
      <vt:lpstr>PROCESOS JUR</vt:lpstr>
      <vt:lpstr>KF</vt:lpstr>
    </vt:vector>
  </TitlesOfParts>
  <Company>SNS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DE LOS ANGELES</dc:creator>
  <dc:description/>
  <cp:lastModifiedBy>diego rivera</cp:lastModifiedBy>
  <cp:revision>1</cp:revision>
  <dcterms:created xsi:type="dcterms:W3CDTF">2008-07-14T20:05:00Z</dcterms:created>
  <dcterms:modified xsi:type="dcterms:W3CDTF">2024-02-22T22:52:12Z</dcterms:modified>
  <dc:language>es-419</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1DFE2A1C95CB45ADB71D3AD57CCC0985</vt:lpwstr>
  </property>
  <property fmtid="{D5CDD505-2E9C-101B-9397-08002B2CF9AE}" pid="3" name="KSOProductBuildVer">
    <vt:lpwstr>1033-12.2.0.13306</vt:lpwstr>
  </property>
</Properties>
</file>